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实训计划\23-24-2实训\实训计划\"/>
    </mc:Choice>
  </mc:AlternateContent>
  <bookViews>
    <workbookView xWindow="18240" yWindow="0" windowWidth="20175" windowHeight="12285" tabRatio="554" firstSheet="1" activeTab="1"/>
  </bookViews>
  <sheets>
    <sheet name="Sheet2" sheetId="36" state="hidden" r:id="rId1"/>
    <sheet name="实训总表 " sheetId="42" r:id="rId2"/>
    <sheet name="实训总表 (打印稿)" sheetId="41" r:id="rId3"/>
    <sheet name="统计表" sheetId="8" r:id="rId4"/>
    <sheet name="实训区概况表" sheetId="21" r:id="rId5"/>
    <sheet name="实训计划调整表" sheetId="34" r:id="rId6"/>
    <sheet name="Sheet1" sheetId="3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1" hidden="1">'实训总表 '!$D$1:$F$863</definedName>
    <definedName name="_xlnm._FilterDatabase" localSheetId="2" hidden="1">'实训总表 (打印稿)'!$A$4:$BE$880</definedName>
    <definedName name="_xlnm.Print_Area" localSheetId="2">'实训总表 (打印稿)'!$A$1:$BE$879</definedName>
    <definedName name="_xlnm.Print_Titles" localSheetId="2">'实训总表 (打印稿)'!$A:$J,'实训总表 (打印稿)'!$1:$3</definedName>
    <definedName name="实训基地">[1]CityDictionary!$A$1:$A$17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2" i="42" l="1"/>
  <c r="C18" i="8" l="1"/>
  <c r="F9" i="8"/>
  <c r="E18" i="8"/>
  <c r="E17" i="8"/>
  <c r="E16" i="8"/>
  <c r="E15" i="8"/>
  <c r="E14" i="8"/>
  <c r="E13" i="8"/>
  <c r="E12" i="8"/>
  <c r="E11" i="8"/>
  <c r="E9" i="8"/>
  <c r="E8" i="8"/>
  <c r="E7" i="8"/>
  <c r="E6" i="8"/>
  <c r="E5" i="8"/>
  <c r="E4" i="8"/>
  <c r="E3" i="8"/>
  <c r="E2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10" i="8"/>
  <c r="C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2" i="8"/>
  <c r="C17" i="8"/>
  <c r="C16" i="8"/>
  <c r="C15" i="8"/>
  <c r="C14" i="8"/>
  <c r="C13" i="8"/>
  <c r="C12" i="8"/>
  <c r="C11" i="8"/>
  <c r="C10" i="8"/>
  <c r="C8" i="8"/>
  <c r="C7" i="8"/>
  <c r="C6" i="8"/>
  <c r="C5" i="8"/>
  <c r="C4" i="8"/>
  <c r="C3" i="8"/>
  <c r="C2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K878" i="41"/>
  <c r="L878" i="41"/>
  <c r="M878" i="41"/>
  <c r="N878" i="41"/>
  <c r="O878" i="41"/>
  <c r="P878" i="41"/>
  <c r="Q878" i="41"/>
  <c r="R878" i="41"/>
  <c r="S878" i="41"/>
  <c r="T878" i="41"/>
  <c r="U878" i="41"/>
  <c r="V878" i="41"/>
  <c r="W878" i="41"/>
  <c r="X878" i="41"/>
  <c r="Y878" i="41"/>
  <c r="Z878" i="41"/>
  <c r="AA878" i="41"/>
  <c r="AB878" i="41"/>
  <c r="AC878" i="41"/>
  <c r="AD878" i="41"/>
  <c r="AE878" i="41"/>
  <c r="AF878" i="41"/>
  <c r="AG878" i="41"/>
  <c r="AH878" i="41"/>
  <c r="AI878" i="41"/>
  <c r="AJ878" i="41"/>
  <c r="AK878" i="41"/>
  <c r="AL878" i="41"/>
  <c r="AM878" i="41"/>
  <c r="AN878" i="41"/>
  <c r="AO878" i="41"/>
  <c r="AP878" i="41"/>
  <c r="AQ878" i="41"/>
  <c r="AR878" i="41"/>
  <c r="AS878" i="41"/>
  <c r="AT878" i="41"/>
  <c r="AU878" i="41"/>
  <c r="AV878" i="41"/>
  <c r="AW878" i="41"/>
  <c r="AX878" i="41"/>
  <c r="AY878" i="41"/>
  <c r="AZ878" i="41"/>
  <c r="BA878" i="41"/>
  <c r="BB878" i="41"/>
  <c r="BC878" i="41"/>
  <c r="BD878" i="41"/>
  <c r="BE878" i="41"/>
  <c r="K833" i="41"/>
  <c r="L833" i="41"/>
  <c r="M833" i="41"/>
  <c r="N833" i="41"/>
  <c r="O833" i="41"/>
  <c r="P833" i="41"/>
  <c r="Q833" i="41"/>
  <c r="R833" i="41"/>
  <c r="S833" i="41"/>
  <c r="T833" i="41"/>
  <c r="U833" i="41"/>
  <c r="V833" i="41"/>
  <c r="W833" i="41"/>
  <c r="X833" i="41"/>
  <c r="Y833" i="41"/>
  <c r="Z833" i="41"/>
  <c r="AA833" i="41"/>
  <c r="AB833" i="41"/>
  <c r="AC833" i="41"/>
  <c r="AD833" i="41"/>
  <c r="AE833" i="41"/>
  <c r="AF833" i="41"/>
  <c r="AG833" i="41"/>
  <c r="AH833" i="41"/>
  <c r="AI833" i="41"/>
  <c r="AJ833" i="41"/>
  <c r="AK833" i="41"/>
  <c r="AL833" i="41"/>
  <c r="AM833" i="41"/>
  <c r="AN833" i="41"/>
  <c r="AO833" i="41"/>
  <c r="AP833" i="41"/>
  <c r="AQ833" i="41"/>
  <c r="AR833" i="41"/>
  <c r="AS833" i="41"/>
  <c r="AT833" i="41"/>
  <c r="AU833" i="41"/>
  <c r="AV833" i="41"/>
  <c r="AW833" i="41"/>
  <c r="AX833" i="41"/>
  <c r="AY833" i="41"/>
  <c r="AZ833" i="41"/>
  <c r="BA833" i="41"/>
  <c r="BB833" i="41"/>
  <c r="BC833" i="41"/>
  <c r="BD833" i="41"/>
  <c r="BE833" i="41"/>
  <c r="K765" i="41"/>
  <c r="L765" i="41"/>
  <c r="M765" i="41"/>
  <c r="N765" i="41"/>
  <c r="O765" i="41"/>
  <c r="P765" i="41"/>
  <c r="Q765" i="41"/>
  <c r="R765" i="41"/>
  <c r="S765" i="41"/>
  <c r="T765" i="41"/>
  <c r="U765" i="41"/>
  <c r="V765" i="41"/>
  <c r="W765" i="41"/>
  <c r="X765" i="41"/>
  <c r="Y765" i="41"/>
  <c r="Z765" i="41"/>
  <c r="AA765" i="41"/>
  <c r="AB765" i="41"/>
  <c r="AC765" i="41"/>
  <c r="AD765" i="41"/>
  <c r="AE765" i="41"/>
  <c r="AF765" i="41"/>
  <c r="AG765" i="41"/>
  <c r="AH765" i="41"/>
  <c r="AI765" i="41"/>
  <c r="AJ765" i="41"/>
  <c r="AK765" i="41"/>
  <c r="AL765" i="41"/>
  <c r="AM765" i="41"/>
  <c r="AN765" i="41"/>
  <c r="AO765" i="41"/>
  <c r="AP765" i="41"/>
  <c r="AQ765" i="41"/>
  <c r="AR765" i="41"/>
  <c r="AS765" i="41"/>
  <c r="AT765" i="41"/>
  <c r="AU765" i="41"/>
  <c r="AV765" i="41"/>
  <c r="AW765" i="41"/>
  <c r="AX765" i="41"/>
  <c r="AY765" i="41"/>
  <c r="AZ765" i="41"/>
  <c r="BA765" i="41"/>
  <c r="BB765" i="41"/>
  <c r="BC765" i="41"/>
  <c r="BD765" i="41"/>
  <c r="BE765" i="41"/>
  <c r="K715" i="41"/>
  <c r="L715" i="41"/>
  <c r="M715" i="41"/>
  <c r="N715" i="41"/>
  <c r="O715" i="41"/>
  <c r="P715" i="41"/>
  <c r="Q715" i="41"/>
  <c r="R715" i="41"/>
  <c r="S715" i="41"/>
  <c r="T715" i="41"/>
  <c r="U715" i="41"/>
  <c r="V715" i="41"/>
  <c r="W715" i="41"/>
  <c r="X715" i="41"/>
  <c r="Y715" i="41"/>
  <c r="Z715" i="41"/>
  <c r="AA715" i="41"/>
  <c r="AB715" i="41"/>
  <c r="AC715" i="41"/>
  <c r="AD715" i="41"/>
  <c r="AE715" i="41"/>
  <c r="AF715" i="41"/>
  <c r="AG715" i="41"/>
  <c r="AH715" i="41"/>
  <c r="AI715" i="41"/>
  <c r="AJ715" i="41"/>
  <c r="AK715" i="41"/>
  <c r="AL715" i="41"/>
  <c r="AM715" i="41"/>
  <c r="AN715" i="41"/>
  <c r="AO715" i="41"/>
  <c r="AP715" i="41"/>
  <c r="AQ715" i="41"/>
  <c r="AR715" i="41"/>
  <c r="AS715" i="41"/>
  <c r="AT715" i="41"/>
  <c r="AU715" i="41"/>
  <c r="AV715" i="41"/>
  <c r="AW715" i="41"/>
  <c r="AX715" i="41"/>
  <c r="AY715" i="41"/>
  <c r="AZ715" i="41"/>
  <c r="BA715" i="41"/>
  <c r="BB715" i="41"/>
  <c r="BC715" i="41"/>
  <c r="BD715" i="41"/>
  <c r="BE715" i="41"/>
  <c r="K649" i="41"/>
  <c r="L649" i="41"/>
  <c r="M649" i="41"/>
  <c r="N649" i="41"/>
  <c r="O649" i="41"/>
  <c r="P649" i="41"/>
  <c r="Q649" i="41"/>
  <c r="R649" i="41"/>
  <c r="S649" i="41"/>
  <c r="T649" i="41"/>
  <c r="U649" i="41"/>
  <c r="V649" i="41"/>
  <c r="W649" i="41"/>
  <c r="X649" i="41"/>
  <c r="Y649" i="41"/>
  <c r="Z649" i="41"/>
  <c r="AA649" i="41"/>
  <c r="AB649" i="41"/>
  <c r="AC649" i="41"/>
  <c r="AD649" i="41"/>
  <c r="AE649" i="41"/>
  <c r="AF649" i="41"/>
  <c r="AG649" i="41"/>
  <c r="AH649" i="41"/>
  <c r="AI649" i="41"/>
  <c r="AJ649" i="41"/>
  <c r="AK649" i="41"/>
  <c r="AL649" i="41"/>
  <c r="AM649" i="41"/>
  <c r="AN649" i="41"/>
  <c r="AO649" i="41"/>
  <c r="AP649" i="41"/>
  <c r="AQ649" i="41"/>
  <c r="AR649" i="41"/>
  <c r="AS649" i="41"/>
  <c r="AT649" i="41"/>
  <c r="AU649" i="41"/>
  <c r="AV649" i="41"/>
  <c r="AW649" i="41"/>
  <c r="AX649" i="41"/>
  <c r="AY649" i="41"/>
  <c r="AZ649" i="41"/>
  <c r="BA649" i="41"/>
  <c r="BB649" i="41"/>
  <c r="BC649" i="41"/>
  <c r="BD649" i="41"/>
  <c r="BE649" i="41"/>
  <c r="K596" i="41"/>
  <c r="L596" i="41"/>
  <c r="M596" i="41"/>
  <c r="N596" i="41"/>
  <c r="O596" i="41"/>
  <c r="P596" i="41"/>
  <c r="Q596" i="41"/>
  <c r="R596" i="41"/>
  <c r="S596" i="41"/>
  <c r="T596" i="41"/>
  <c r="U596" i="41"/>
  <c r="V596" i="41"/>
  <c r="W596" i="41"/>
  <c r="X596" i="41"/>
  <c r="Y596" i="41"/>
  <c r="Z596" i="41"/>
  <c r="AA596" i="41"/>
  <c r="AB596" i="41"/>
  <c r="AC596" i="41"/>
  <c r="AD596" i="41"/>
  <c r="AE596" i="41"/>
  <c r="AF596" i="41"/>
  <c r="AG596" i="41"/>
  <c r="AH596" i="41"/>
  <c r="AI596" i="41"/>
  <c r="AJ596" i="41"/>
  <c r="AK596" i="41"/>
  <c r="AL596" i="41"/>
  <c r="AM596" i="41"/>
  <c r="AN596" i="41"/>
  <c r="AO596" i="41"/>
  <c r="AP596" i="41"/>
  <c r="AQ596" i="41"/>
  <c r="AR596" i="41"/>
  <c r="AS596" i="41"/>
  <c r="AT596" i="41"/>
  <c r="AU596" i="41"/>
  <c r="AV596" i="41"/>
  <c r="AW596" i="41"/>
  <c r="AX596" i="41"/>
  <c r="AY596" i="41"/>
  <c r="AZ596" i="41"/>
  <c r="BA596" i="41"/>
  <c r="BB596" i="41"/>
  <c r="BC596" i="41"/>
  <c r="BD596" i="41"/>
  <c r="BE596" i="41"/>
  <c r="K562" i="41"/>
  <c r="L562" i="41"/>
  <c r="M562" i="41"/>
  <c r="N562" i="41"/>
  <c r="O562" i="41"/>
  <c r="P562" i="41"/>
  <c r="Q562" i="41"/>
  <c r="R562" i="41"/>
  <c r="S562" i="41"/>
  <c r="T562" i="41"/>
  <c r="U562" i="41"/>
  <c r="V562" i="41"/>
  <c r="W562" i="41"/>
  <c r="X562" i="41"/>
  <c r="Y562" i="41"/>
  <c r="Z562" i="41"/>
  <c r="AA562" i="41"/>
  <c r="AB562" i="41"/>
  <c r="AC562" i="41"/>
  <c r="AD562" i="41"/>
  <c r="AE562" i="41"/>
  <c r="AF562" i="41"/>
  <c r="AG562" i="41"/>
  <c r="AH562" i="41"/>
  <c r="AI562" i="41"/>
  <c r="AJ562" i="41"/>
  <c r="AK562" i="41"/>
  <c r="AL562" i="41"/>
  <c r="AM562" i="41"/>
  <c r="AN562" i="41"/>
  <c r="AO562" i="41"/>
  <c r="AP562" i="41"/>
  <c r="AQ562" i="41"/>
  <c r="AR562" i="41"/>
  <c r="AS562" i="41"/>
  <c r="AT562" i="41"/>
  <c r="AU562" i="41"/>
  <c r="AV562" i="41"/>
  <c r="AW562" i="41"/>
  <c r="AX562" i="41"/>
  <c r="AY562" i="41"/>
  <c r="AZ562" i="41"/>
  <c r="BA562" i="41"/>
  <c r="BB562" i="41"/>
  <c r="BC562" i="41"/>
  <c r="BD562" i="41"/>
  <c r="BE562" i="41"/>
  <c r="K496" i="41"/>
  <c r="L496" i="41"/>
  <c r="M496" i="41"/>
  <c r="N496" i="41"/>
  <c r="O496" i="41"/>
  <c r="P496" i="41"/>
  <c r="Q496" i="41"/>
  <c r="R496" i="41"/>
  <c r="S496" i="41"/>
  <c r="T496" i="41"/>
  <c r="U496" i="41"/>
  <c r="V496" i="41"/>
  <c r="W496" i="41"/>
  <c r="X496" i="41"/>
  <c r="Y496" i="41"/>
  <c r="Z496" i="41"/>
  <c r="AA496" i="41"/>
  <c r="AB496" i="41"/>
  <c r="AC496" i="41"/>
  <c r="AD496" i="41"/>
  <c r="AE496" i="41"/>
  <c r="AF496" i="41"/>
  <c r="AG496" i="41"/>
  <c r="AH496" i="41"/>
  <c r="AI496" i="41"/>
  <c r="AJ496" i="41"/>
  <c r="AK496" i="41"/>
  <c r="AL496" i="41"/>
  <c r="AM496" i="41"/>
  <c r="AN496" i="41"/>
  <c r="AO496" i="41"/>
  <c r="AP496" i="41"/>
  <c r="AQ496" i="41"/>
  <c r="AR496" i="41"/>
  <c r="AS496" i="41"/>
  <c r="AT496" i="41"/>
  <c r="AU496" i="41"/>
  <c r="AV496" i="41"/>
  <c r="AW496" i="41"/>
  <c r="AX496" i="41"/>
  <c r="AY496" i="41"/>
  <c r="AZ496" i="41"/>
  <c r="BA496" i="41"/>
  <c r="BB496" i="41"/>
  <c r="BC496" i="41"/>
  <c r="BD496" i="41"/>
  <c r="BE496" i="41"/>
  <c r="K484" i="41"/>
  <c r="L484" i="41"/>
  <c r="M484" i="41"/>
  <c r="N484" i="41"/>
  <c r="O484" i="41"/>
  <c r="P484" i="41"/>
  <c r="Q484" i="41"/>
  <c r="R484" i="41"/>
  <c r="S484" i="41"/>
  <c r="T484" i="41"/>
  <c r="U484" i="41"/>
  <c r="V484" i="41"/>
  <c r="W484" i="41"/>
  <c r="X484" i="41"/>
  <c r="Y484" i="41"/>
  <c r="Z484" i="41"/>
  <c r="AA484" i="41"/>
  <c r="AB484" i="41"/>
  <c r="AC484" i="41"/>
  <c r="AD484" i="41"/>
  <c r="AE484" i="41"/>
  <c r="AF484" i="41"/>
  <c r="AG484" i="41"/>
  <c r="AH484" i="41"/>
  <c r="AI484" i="41"/>
  <c r="AJ484" i="41"/>
  <c r="AK484" i="41"/>
  <c r="AL484" i="41"/>
  <c r="AM484" i="41"/>
  <c r="AN484" i="41"/>
  <c r="AO484" i="41"/>
  <c r="AP484" i="41"/>
  <c r="AQ484" i="41"/>
  <c r="AR484" i="41"/>
  <c r="AS484" i="41"/>
  <c r="AT484" i="41"/>
  <c r="AU484" i="41"/>
  <c r="AV484" i="41"/>
  <c r="AW484" i="41"/>
  <c r="AX484" i="41"/>
  <c r="AY484" i="41"/>
  <c r="AZ484" i="41"/>
  <c r="BA484" i="41"/>
  <c r="BB484" i="41"/>
  <c r="BC484" i="41"/>
  <c r="BD484" i="41"/>
  <c r="BE484" i="41"/>
  <c r="K374" i="41"/>
  <c r="L374" i="41"/>
  <c r="M374" i="41"/>
  <c r="N374" i="41"/>
  <c r="O374" i="41"/>
  <c r="P374" i="41"/>
  <c r="Q374" i="41"/>
  <c r="R374" i="41"/>
  <c r="S374" i="41"/>
  <c r="T374" i="41"/>
  <c r="U374" i="41"/>
  <c r="V374" i="41"/>
  <c r="W374" i="41"/>
  <c r="X374" i="41"/>
  <c r="Y374" i="41"/>
  <c r="Z374" i="41"/>
  <c r="AA374" i="41"/>
  <c r="AB374" i="41"/>
  <c r="AC374" i="41"/>
  <c r="AD374" i="41"/>
  <c r="AE374" i="41"/>
  <c r="AF374" i="41"/>
  <c r="AG374" i="41"/>
  <c r="AH374" i="41"/>
  <c r="AI374" i="41"/>
  <c r="AJ374" i="41"/>
  <c r="AK374" i="41"/>
  <c r="AL374" i="41"/>
  <c r="AM374" i="41"/>
  <c r="AN374" i="41"/>
  <c r="AO374" i="41"/>
  <c r="AP374" i="41"/>
  <c r="AQ374" i="41"/>
  <c r="AR374" i="41"/>
  <c r="AS374" i="41"/>
  <c r="AT374" i="41"/>
  <c r="AU374" i="41"/>
  <c r="AV374" i="41"/>
  <c r="AW374" i="41"/>
  <c r="AX374" i="41"/>
  <c r="AY374" i="41"/>
  <c r="AZ374" i="41"/>
  <c r="BA374" i="41"/>
  <c r="BB374" i="41"/>
  <c r="BC374" i="41"/>
  <c r="BD374" i="41"/>
  <c r="BE374" i="41"/>
  <c r="K371" i="41"/>
  <c r="L371" i="41"/>
  <c r="M371" i="41"/>
  <c r="N371" i="41"/>
  <c r="O371" i="41"/>
  <c r="P371" i="41"/>
  <c r="Q371" i="41"/>
  <c r="R371" i="41"/>
  <c r="S371" i="41"/>
  <c r="T371" i="41"/>
  <c r="U371" i="41"/>
  <c r="V371" i="41"/>
  <c r="W371" i="41"/>
  <c r="X371" i="41"/>
  <c r="Y371" i="41"/>
  <c r="Z371" i="41"/>
  <c r="AA371" i="41"/>
  <c r="AB371" i="41"/>
  <c r="AC371" i="41"/>
  <c r="AD371" i="41"/>
  <c r="AE371" i="41"/>
  <c r="AF371" i="41"/>
  <c r="AG371" i="41"/>
  <c r="AH371" i="41"/>
  <c r="AI371" i="41"/>
  <c r="AJ371" i="41"/>
  <c r="AK371" i="41"/>
  <c r="AL371" i="41"/>
  <c r="AM371" i="41"/>
  <c r="AN371" i="41"/>
  <c r="AO371" i="41"/>
  <c r="AP371" i="41"/>
  <c r="AQ371" i="41"/>
  <c r="AR371" i="41"/>
  <c r="AS371" i="41"/>
  <c r="AT371" i="41"/>
  <c r="AU371" i="41"/>
  <c r="AV371" i="41"/>
  <c r="AW371" i="41"/>
  <c r="AX371" i="41"/>
  <c r="AY371" i="41"/>
  <c r="AZ371" i="41"/>
  <c r="BA371" i="41"/>
  <c r="BB371" i="41"/>
  <c r="BC371" i="41"/>
  <c r="BD371" i="41"/>
  <c r="BE371" i="41"/>
  <c r="K364" i="41"/>
  <c r="L364" i="41"/>
  <c r="M364" i="41"/>
  <c r="N364" i="41"/>
  <c r="O364" i="41"/>
  <c r="P364" i="41"/>
  <c r="Q364" i="41"/>
  <c r="R364" i="41"/>
  <c r="S364" i="41"/>
  <c r="T364" i="41"/>
  <c r="U364" i="41"/>
  <c r="V364" i="41"/>
  <c r="W364" i="41"/>
  <c r="X364" i="41"/>
  <c r="Y364" i="41"/>
  <c r="Z364" i="41"/>
  <c r="AA364" i="41"/>
  <c r="AB364" i="41"/>
  <c r="AC364" i="41"/>
  <c r="AD364" i="41"/>
  <c r="AE364" i="41"/>
  <c r="AF364" i="41"/>
  <c r="AG364" i="41"/>
  <c r="AH364" i="41"/>
  <c r="AI364" i="41"/>
  <c r="AJ364" i="41"/>
  <c r="AK364" i="41"/>
  <c r="AL364" i="41"/>
  <c r="AM364" i="41"/>
  <c r="AN364" i="41"/>
  <c r="AO364" i="41"/>
  <c r="AP364" i="41"/>
  <c r="AQ364" i="41"/>
  <c r="AR364" i="41"/>
  <c r="AS364" i="41"/>
  <c r="AT364" i="41"/>
  <c r="AU364" i="41"/>
  <c r="AV364" i="41"/>
  <c r="AW364" i="41"/>
  <c r="AX364" i="41"/>
  <c r="AY364" i="41"/>
  <c r="AZ364" i="41"/>
  <c r="BA364" i="41"/>
  <c r="BB364" i="41"/>
  <c r="BC364" i="41"/>
  <c r="BD364" i="41"/>
  <c r="BE364" i="41"/>
  <c r="K233" i="41"/>
  <c r="L233" i="41"/>
  <c r="M233" i="41"/>
  <c r="N233" i="41"/>
  <c r="O233" i="41"/>
  <c r="P233" i="41"/>
  <c r="Q233" i="41"/>
  <c r="R233" i="41"/>
  <c r="S233" i="41"/>
  <c r="T233" i="41"/>
  <c r="U233" i="41"/>
  <c r="V233" i="41"/>
  <c r="W233" i="41"/>
  <c r="X233" i="41"/>
  <c r="Y233" i="41"/>
  <c r="Z233" i="41"/>
  <c r="AA233" i="41"/>
  <c r="AB233" i="41"/>
  <c r="AC233" i="41"/>
  <c r="AD233" i="41"/>
  <c r="AE233" i="41"/>
  <c r="AF233" i="41"/>
  <c r="AG233" i="41"/>
  <c r="AH233" i="41"/>
  <c r="AI233" i="41"/>
  <c r="AJ233" i="41"/>
  <c r="AK233" i="41"/>
  <c r="AL233" i="41"/>
  <c r="AM233" i="41"/>
  <c r="AN233" i="41"/>
  <c r="AO233" i="41"/>
  <c r="AP233" i="41"/>
  <c r="AQ233" i="41"/>
  <c r="AR233" i="41"/>
  <c r="AS233" i="41"/>
  <c r="AT233" i="41"/>
  <c r="AU233" i="41"/>
  <c r="AV233" i="41"/>
  <c r="AW233" i="41"/>
  <c r="AX233" i="41"/>
  <c r="AY233" i="41"/>
  <c r="AZ233" i="41"/>
  <c r="BA233" i="41"/>
  <c r="BB233" i="41"/>
  <c r="BC233" i="41"/>
  <c r="BD233" i="41"/>
  <c r="BE233" i="41"/>
  <c r="K193" i="41"/>
  <c r="L193" i="41"/>
  <c r="M193" i="41"/>
  <c r="N193" i="41"/>
  <c r="O193" i="41"/>
  <c r="P193" i="41"/>
  <c r="Q193" i="41"/>
  <c r="R193" i="41"/>
  <c r="S193" i="41"/>
  <c r="T193" i="41"/>
  <c r="U193" i="41"/>
  <c r="V193" i="41"/>
  <c r="W193" i="41"/>
  <c r="X193" i="41"/>
  <c r="Y193" i="41"/>
  <c r="Z193" i="41"/>
  <c r="AA193" i="41"/>
  <c r="AB193" i="41"/>
  <c r="AC193" i="41"/>
  <c r="AD193" i="41"/>
  <c r="AE193" i="41"/>
  <c r="AF193" i="41"/>
  <c r="AG193" i="41"/>
  <c r="AH193" i="41"/>
  <c r="AI193" i="41"/>
  <c r="AJ193" i="41"/>
  <c r="AK193" i="41"/>
  <c r="AL193" i="41"/>
  <c r="AM193" i="41"/>
  <c r="AN193" i="41"/>
  <c r="AO193" i="41"/>
  <c r="AP193" i="41"/>
  <c r="AQ193" i="41"/>
  <c r="AR193" i="41"/>
  <c r="AS193" i="41"/>
  <c r="AT193" i="41"/>
  <c r="AU193" i="41"/>
  <c r="AV193" i="41"/>
  <c r="AW193" i="41"/>
  <c r="AX193" i="41"/>
  <c r="AY193" i="41"/>
  <c r="AZ193" i="41"/>
  <c r="BA193" i="41"/>
  <c r="BB193" i="41"/>
  <c r="BC193" i="41"/>
  <c r="BD193" i="41"/>
  <c r="BE193" i="41"/>
  <c r="K136" i="41"/>
  <c r="L136" i="41"/>
  <c r="M136" i="41"/>
  <c r="N136" i="41"/>
  <c r="O136" i="41"/>
  <c r="P136" i="41"/>
  <c r="Q136" i="41"/>
  <c r="R136" i="41"/>
  <c r="S136" i="41"/>
  <c r="T136" i="41"/>
  <c r="U136" i="41"/>
  <c r="V136" i="41"/>
  <c r="W136" i="41"/>
  <c r="X136" i="41"/>
  <c r="Y136" i="41"/>
  <c r="Z136" i="41"/>
  <c r="AA136" i="41"/>
  <c r="AB136" i="41"/>
  <c r="AC136" i="41"/>
  <c r="AD136" i="41"/>
  <c r="AE136" i="41"/>
  <c r="AF136" i="41"/>
  <c r="AG136" i="41"/>
  <c r="AH136" i="41"/>
  <c r="AI136" i="41"/>
  <c r="AJ136" i="41"/>
  <c r="AK136" i="41"/>
  <c r="AL136" i="41"/>
  <c r="AM136" i="41"/>
  <c r="AN136" i="41"/>
  <c r="AO136" i="41"/>
  <c r="AP136" i="41"/>
  <c r="AQ136" i="41"/>
  <c r="AR136" i="41"/>
  <c r="AS136" i="41"/>
  <c r="AT136" i="41"/>
  <c r="AU136" i="41"/>
  <c r="AV136" i="41"/>
  <c r="AW136" i="41"/>
  <c r="AX136" i="41"/>
  <c r="AY136" i="41"/>
  <c r="AZ136" i="41"/>
  <c r="BA136" i="41"/>
  <c r="BB136" i="41"/>
  <c r="BC136" i="41"/>
  <c r="BD136" i="41"/>
  <c r="BE136" i="41"/>
  <c r="K119" i="41"/>
  <c r="L119" i="41"/>
  <c r="M119" i="41"/>
  <c r="N119" i="41"/>
  <c r="O119" i="41"/>
  <c r="P119" i="41"/>
  <c r="Q119" i="41"/>
  <c r="R119" i="41"/>
  <c r="S119" i="41"/>
  <c r="T119" i="41"/>
  <c r="U119" i="41"/>
  <c r="V119" i="41"/>
  <c r="W119" i="41"/>
  <c r="X119" i="41"/>
  <c r="Y119" i="41"/>
  <c r="Z119" i="41"/>
  <c r="AA119" i="41"/>
  <c r="AB119" i="41"/>
  <c r="AC119" i="41"/>
  <c r="AD119" i="41"/>
  <c r="AE119" i="41"/>
  <c r="AF119" i="41"/>
  <c r="AG119" i="41"/>
  <c r="AH119" i="41"/>
  <c r="AI119" i="41"/>
  <c r="AJ119" i="41"/>
  <c r="AK119" i="41"/>
  <c r="AL119" i="41"/>
  <c r="AM119" i="41"/>
  <c r="AN119" i="41"/>
  <c r="AO119" i="41"/>
  <c r="AP119" i="41"/>
  <c r="AQ119" i="41"/>
  <c r="AR119" i="41"/>
  <c r="AS119" i="41"/>
  <c r="AT119" i="41"/>
  <c r="AU119" i="41"/>
  <c r="AV119" i="41"/>
  <c r="AW119" i="41"/>
  <c r="AX119" i="41"/>
  <c r="AY119" i="41"/>
  <c r="AZ119" i="41"/>
  <c r="BA119" i="41"/>
  <c r="BB119" i="41"/>
  <c r="BC119" i="41"/>
  <c r="BD119" i="41"/>
  <c r="BE119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I35" i="41"/>
  <c r="AJ35" i="41"/>
  <c r="AK35" i="41"/>
  <c r="AL35" i="41"/>
  <c r="AM35" i="41"/>
  <c r="AN35" i="41"/>
  <c r="AO35" i="41"/>
  <c r="AP35" i="41"/>
  <c r="AQ35" i="41"/>
  <c r="AR35" i="41"/>
  <c r="AS35" i="41"/>
  <c r="AT35" i="41"/>
  <c r="AU35" i="41"/>
  <c r="AV35" i="41"/>
  <c r="AW35" i="41"/>
  <c r="AX35" i="41"/>
  <c r="AY35" i="41"/>
  <c r="AZ35" i="41"/>
  <c r="BA35" i="41"/>
  <c r="BB35" i="41"/>
  <c r="BC35" i="41"/>
  <c r="BD35" i="41"/>
  <c r="BE35" i="41"/>
  <c r="J878" i="41"/>
  <c r="J833" i="41"/>
  <c r="J765" i="41"/>
  <c r="J715" i="41"/>
  <c r="J649" i="41"/>
  <c r="J596" i="41"/>
  <c r="J562" i="41"/>
  <c r="J496" i="41"/>
  <c r="J484" i="41"/>
  <c r="J374" i="41"/>
  <c r="J371" i="41"/>
  <c r="J364" i="41"/>
  <c r="J233" i="41"/>
  <c r="J193" i="41"/>
  <c r="J136" i="41"/>
  <c r="J119" i="41"/>
  <c r="J35" i="41"/>
  <c r="H2" i="8" l="1"/>
  <c r="C19" i="8"/>
  <c r="H4" i="8"/>
  <c r="H18" i="8"/>
  <c r="H17" i="8"/>
  <c r="H16" i="8"/>
  <c r="H15" i="8"/>
  <c r="H14" i="8"/>
  <c r="H13" i="8"/>
  <c r="H12" i="8"/>
  <c r="H8" i="8"/>
  <c r="H7" i="8"/>
  <c r="H6" i="8"/>
  <c r="H5" i="8"/>
  <c r="H3" i="8"/>
  <c r="H11" i="8"/>
  <c r="H10" i="8"/>
  <c r="H9" i="8"/>
  <c r="BB879" i="41"/>
  <c r="AX879" i="41"/>
  <c r="AT879" i="41"/>
  <c r="AP879" i="41"/>
  <c r="AL879" i="41"/>
  <c r="AH879" i="41"/>
  <c r="AD879" i="41"/>
  <c r="Z879" i="41"/>
  <c r="V879" i="41"/>
  <c r="R879" i="41"/>
  <c r="N879" i="41"/>
  <c r="BE879" i="41"/>
  <c r="BA879" i="41"/>
  <c r="AW879" i="41"/>
  <c r="AS879" i="41"/>
  <c r="AO879" i="41"/>
  <c r="AK879" i="41"/>
  <c r="AG879" i="41"/>
  <c r="AC879" i="41"/>
  <c r="Y879" i="41"/>
  <c r="U879" i="41"/>
  <c r="Q879" i="41"/>
  <c r="M879" i="41"/>
  <c r="BD879" i="41"/>
  <c r="AZ879" i="41"/>
  <c r="AV879" i="41"/>
  <c r="AR879" i="41"/>
  <c r="AN879" i="41"/>
  <c r="AJ879" i="41"/>
  <c r="AF879" i="41"/>
  <c r="AB879" i="41"/>
  <c r="X879" i="41"/>
  <c r="T879" i="41"/>
  <c r="P879" i="41"/>
  <c r="L879" i="41"/>
  <c r="J879" i="41"/>
  <c r="BC879" i="41"/>
  <c r="AY879" i="41"/>
  <c r="AU879" i="41"/>
  <c r="AQ879" i="41"/>
  <c r="AM879" i="41"/>
  <c r="AI879" i="41"/>
  <c r="AE879" i="41"/>
  <c r="AA879" i="41"/>
  <c r="W879" i="41"/>
  <c r="S879" i="41"/>
  <c r="O879" i="41"/>
  <c r="K879" i="41"/>
  <c r="B19" i="8" l="1"/>
  <c r="D19" i="8"/>
  <c r="E19" i="8"/>
  <c r="F19" i="8"/>
  <c r="G19" i="8"/>
  <c r="H19" i="8" l="1"/>
</calcChain>
</file>

<file path=xl/comments1.xml><?xml version="1.0" encoding="utf-8"?>
<comments xmlns="http://schemas.openxmlformats.org/spreadsheetml/2006/main">
  <authors>
    <author>Administrator</author>
  </authors>
  <commentList>
    <comment ref="P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xu</author>
  </authors>
  <commentList>
    <comment ref="T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I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O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O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P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Q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Q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S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P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Q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S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M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O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P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R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V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X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U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S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O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1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V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V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1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1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1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1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2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12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W1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1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1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1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1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1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1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1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1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1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T1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W1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1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1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G1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1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I1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R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S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T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U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1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1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2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2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Z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V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2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2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2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W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R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T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V2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P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R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T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V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S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U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W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S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U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W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Y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Y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Y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Y2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D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O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P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Q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R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S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T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U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V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W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X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Y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Z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A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B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C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D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E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V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W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X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Y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A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C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X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Z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B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V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V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Z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P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P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P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N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N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O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U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U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X8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B8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F8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H8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Z8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A8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D8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E8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J8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K8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L8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M8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N8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8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8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O8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R8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V8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8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8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X8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8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xu</author>
  </authors>
  <commentList>
    <comment ref="Q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S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D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O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P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Q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R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S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T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U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V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W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X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Y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Z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A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B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C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D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AE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
1、2</t>
        </r>
      </text>
    </comment>
    <comment ref="R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O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1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V1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V1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O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T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S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W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X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Y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A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C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V40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I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4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4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4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4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4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4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4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4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4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4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4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Z5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5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V5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5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5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5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W5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U5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X5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B5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B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5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H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J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R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T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V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P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R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T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V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S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U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W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S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U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W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O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W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5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T5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A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D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E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D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K6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L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M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N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O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P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Q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Q6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S6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Q6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6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6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S6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6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6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C6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6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M6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O6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W7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7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7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Z7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B7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F7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G7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7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I7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7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O7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R7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S7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T7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U7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7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7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7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7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7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7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7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7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7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7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7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7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7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7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7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7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7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7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7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7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7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7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7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7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7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7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V8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Z8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8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Y8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Y8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P8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I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Y8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Y8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8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8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R8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P8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AV8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X8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8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T8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U8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V8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8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8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8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8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8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</commentList>
</comments>
</file>

<file path=xl/sharedStrings.xml><?xml version="1.0" encoding="utf-8"?>
<sst xmlns="http://schemas.openxmlformats.org/spreadsheetml/2006/main" count="13471" uniqueCount="2350">
  <si>
    <t>班级</t>
    <phoneticPr fontId="2" type="noConversion"/>
  </si>
  <si>
    <t>实训区</t>
    <phoneticPr fontId="2" type="noConversion"/>
  </si>
  <si>
    <t>实训内容</t>
    <phoneticPr fontId="2" type="noConversion"/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</si>
  <si>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</si>
  <si>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</si>
  <si>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</si>
  <si>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</si>
  <si>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</si>
  <si>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</si>
  <si>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</si>
  <si>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</si>
  <si>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</si>
  <si>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</si>
  <si>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</si>
  <si>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</si>
  <si>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</si>
  <si>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</si>
  <si>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</si>
  <si>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</si>
  <si>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</si>
  <si>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</si>
  <si>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</si>
  <si>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</si>
  <si>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</si>
  <si>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</si>
  <si>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</si>
  <si>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</si>
  <si>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模具技术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</si>
  <si>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</si>
  <si>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</si>
  <si>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</si>
  <si>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摄影棚</t>
  </si>
  <si>
    <t>服装工艺仿真实训室I</t>
  </si>
  <si>
    <t>机加工实训</t>
  </si>
  <si>
    <t>数控技术</t>
  </si>
  <si>
    <t>智能制造技术</t>
  </si>
  <si>
    <t>微机房2214(CAD/CAM/CAE)</t>
  </si>
  <si>
    <t>微机房2223(CAD/CAM/CAE)</t>
  </si>
  <si>
    <t>数字创意</t>
  </si>
  <si>
    <t>精密机械制造技术</t>
  </si>
  <si>
    <t>钳工实训</t>
  </si>
  <si>
    <t>自动化工程实训区1</t>
  </si>
  <si>
    <t>数字化管理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</si>
  <si>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</si>
  <si>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</si>
  <si>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</si>
  <si>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</si>
  <si>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</si>
  <si>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</si>
  <si>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服装技术</t>
  </si>
  <si>
    <t>机器人技术</t>
  </si>
  <si>
    <t>费斯托现代气动技术实训区</t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</si>
  <si>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</si>
  <si>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</si>
  <si>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</si>
  <si>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</si>
  <si>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</si>
  <si>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</si>
  <si>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</si>
  <si>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</si>
  <si>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</si>
  <si>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</si>
  <si>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中德智能制造双跨培训中心</t>
    <phoneticPr fontId="2" type="noConversion"/>
  </si>
  <si>
    <t>机械加工技术</t>
  </si>
  <si>
    <t>车床区</t>
  </si>
  <si>
    <t>钻床区</t>
  </si>
  <si>
    <t>铣床区</t>
  </si>
  <si>
    <t>焊接及检测技术</t>
  </si>
  <si>
    <t>埋弧焊实训区</t>
  </si>
  <si>
    <t>焊条电弧焊实训区</t>
  </si>
  <si>
    <t>四轴加工实训区1</t>
  </si>
  <si>
    <t xml:space="preserve">中德智能制造双跨培训中心 </t>
  </si>
  <si>
    <t>电工电子装调测试实训室</t>
  </si>
  <si>
    <t>数字孪生与信息化实训区</t>
  </si>
  <si>
    <t>大数据与人工智能</t>
  </si>
  <si>
    <t>大数据实训室</t>
  </si>
  <si>
    <t>云计算实训室</t>
  </si>
  <si>
    <t>自动化工程实训区2</t>
  </si>
  <si>
    <t>焊接机器人实训区</t>
  </si>
  <si>
    <t>教学区1</t>
  </si>
  <si>
    <t>气体保护焊实训区（二保焊CO2）</t>
  </si>
  <si>
    <t>焊接机器人仿真机房</t>
  </si>
  <si>
    <t>教学区2</t>
  </si>
  <si>
    <t>切割技术实训区(半自动、手工、等离子、数控)</t>
  </si>
  <si>
    <t>气体保护焊实训区（氩弧焊）</t>
  </si>
  <si>
    <t>建筑智能化技术</t>
  </si>
  <si>
    <t>建筑智能化工程实训区</t>
  </si>
  <si>
    <t>网络安全综合实训室一</t>
  </si>
  <si>
    <t>财税一体化实训室</t>
  </si>
  <si>
    <t>数控铣床Fanuc区</t>
  </si>
  <si>
    <t>工业机器人集成应用实训室</t>
  </si>
  <si>
    <t>数控车削区</t>
  </si>
  <si>
    <t>多轴加工</t>
  </si>
  <si>
    <t>四轴加工实训区2</t>
  </si>
  <si>
    <t>三维动画实训室1</t>
  </si>
  <si>
    <t>数字动画实训室1</t>
  </si>
  <si>
    <t>数字动画实训室2</t>
  </si>
  <si>
    <t>数字动画实训室3</t>
  </si>
  <si>
    <t>无纸动画实训室</t>
  </si>
  <si>
    <t>商业摄影</t>
  </si>
  <si>
    <t>试模区</t>
  </si>
  <si>
    <t>人工智能综合训练实训室</t>
  </si>
  <si>
    <t>钳工区</t>
  </si>
  <si>
    <t>智能机器人技术基础应用实训区</t>
  </si>
  <si>
    <r>
      <rPr>
        <sz val="10"/>
        <rFont val="仿宋_GB2312"/>
        <family val="3"/>
        <charset val="134"/>
      </rPr>
      <t>机械加工技术</t>
    </r>
  </si>
  <si>
    <r>
      <rPr>
        <sz val="10"/>
        <rFont val="仿宋_GB2312"/>
        <family val="3"/>
        <charset val="134"/>
      </rPr>
      <t>钳工区</t>
    </r>
  </si>
  <si>
    <r>
      <rPr>
        <sz val="10"/>
        <rFont val="仿宋_GB2312"/>
        <family val="3"/>
        <charset val="134"/>
      </rPr>
      <t>综合区</t>
    </r>
  </si>
  <si>
    <r>
      <rPr>
        <sz val="10"/>
        <rFont val="仿宋_GB2312"/>
        <family val="3"/>
        <charset val="134"/>
      </rPr>
      <t>数控车削区</t>
    </r>
  </si>
  <si>
    <r>
      <rPr>
        <sz val="10"/>
        <rFont val="仿宋_GB2312"/>
        <family val="3"/>
        <charset val="134"/>
      </rPr>
      <t>数控铣削区</t>
    </r>
  </si>
  <si>
    <r>
      <rPr>
        <sz val="10"/>
        <rFont val="仿宋_GB2312"/>
        <family val="3"/>
        <charset val="134"/>
      </rPr>
      <t>数控维修（德西）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</si>
  <si>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</si>
  <si>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智能机器人技术基础应用实训区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</si>
  <si>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</si>
  <si>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</si>
  <si>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</si>
  <si>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</si>
  <si>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</si>
  <si>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</si>
  <si>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智能制造区</t>
    </r>
  </si>
  <si>
    <r>
      <rPr>
        <sz val="10"/>
        <rFont val="仿宋_GB2312"/>
        <family val="3"/>
        <charset val="134"/>
      </rPr>
      <t>三坐标检测区</t>
    </r>
  </si>
  <si>
    <r>
      <rPr>
        <sz val="10"/>
        <rFont val="仿宋_GB2312"/>
        <family val="3"/>
        <charset val="134"/>
      </rPr>
      <t>立体裁剪实训室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</si>
  <si>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</si>
  <si>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</si>
  <si>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</si>
  <si>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</si>
  <si>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彩色印刷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</si>
  <si>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</si>
  <si>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</si>
  <si>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</si>
  <si>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焊接机器人实训区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</si>
  <si>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</si>
  <si>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</si>
  <si>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</si>
  <si>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</si>
  <si>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焊接检测</t>
    </r>
  </si>
  <si>
    <r>
      <rPr>
        <sz val="10"/>
        <rFont val="仿宋_GB2312"/>
        <family val="3"/>
        <charset val="134"/>
      </rPr>
      <t>底片评定室</t>
    </r>
  </si>
  <si>
    <r>
      <rPr>
        <sz val="10"/>
        <rFont val="仿宋_GB2312"/>
        <family val="3"/>
        <charset val="134"/>
      </rPr>
      <t>智能制造实训区</t>
    </r>
  </si>
  <si>
    <r>
      <rPr>
        <sz val="10"/>
        <rFont val="仿宋_GB2312"/>
        <family val="3"/>
        <charset val="134"/>
      </rPr>
      <t>数字孪生与信息化实训区</t>
    </r>
  </si>
  <si>
    <r>
      <rPr>
        <sz val="10"/>
        <rFont val="仿宋_GB2312"/>
        <family val="3"/>
        <charset val="134"/>
      </rPr>
      <t>数据采集与监视控制实训区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</si>
  <si>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</si>
  <si>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</si>
  <si>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</si>
  <si>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</si>
  <si>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</si>
  <si>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</si>
  <si>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</si>
  <si>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t>机器视觉实训室</t>
  </si>
  <si>
    <t>协作机器人集成控制技术应用实训区</t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</si>
  <si>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</si>
  <si>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</si>
  <si>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</si>
  <si>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</si>
  <si>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</si>
  <si>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</si>
  <si>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</si>
  <si>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</si>
  <si>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影视后期合成室</t>
    </r>
  </si>
  <si>
    <r>
      <rPr>
        <sz val="10"/>
        <rFont val="宋体"/>
        <family val="3"/>
        <charset val="134"/>
      </rPr>
      <t>虚拟现实设计实训室</t>
    </r>
  </si>
  <si>
    <r>
      <t>GUI</t>
    </r>
    <r>
      <rPr>
        <sz val="10"/>
        <rFont val="宋体"/>
        <family val="3"/>
        <charset val="134"/>
      </rPr>
      <t>界面设计实训室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</si>
  <si>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</si>
  <si>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</si>
  <si>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rPr>
        <sz val="10"/>
        <rFont val="宋体"/>
        <family val="3"/>
        <charset val="134"/>
      </rPr>
      <t>影视后期实训室</t>
    </r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</si>
  <si>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</si>
  <si>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</si>
  <si>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</si>
  <si>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</si>
  <si>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</si>
  <si>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</si>
  <si>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</si>
  <si>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教学区3</t>
  </si>
  <si>
    <t>常州高职教育园区实训中心实训调整申请表</t>
    <phoneticPr fontId="17" type="noConversion"/>
  </si>
  <si>
    <r>
      <t>填报学院                    （盖章）    填表人（签字）                填报日期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月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日   联系电话</t>
    </r>
    <r>
      <rPr>
        <sz val="12"/>
        <rFont val="宋体"/>
        <family val="3"/>
        <charset val="134"/>
      </rPr>
      <t>:</t>
    </r>
    <phoneticPr fontId="17" type="noConversion"/>
  </si>
  <si>
    <t>计划行号</t>
    <phoneticPr fontId="17" type="noConversion"/>
  </si>
  <si>
    <t>班级</t>
    <phoneticPr fontId="17" type="noConversion"/>
  </si>
  <si>
    <t>专业</t>
    <phoneticPr fontId="17" type="noConversion"/>
  </si>
  <si>
    <t>准确人数</t>
    <phoneticPr fontId="17" type="noConversion"/>
  </si>
  <si>
    <t>实训基地名</t>
    <phoneticPr fontId="17" type="noConversion"/>
  </si>
  <si>
    <t>实训区</t>
    <phoneticPr fontId="17" type="noConversion"/>
  </si>
  <si>
    <t>实训内容</t>
    <phoneticPr fontId="17" type="noConversion"/>
  </si>
  <si>
    <t>实训周数</t>
    <phoneticPr fontId="17" type="noConversion"/>
  </si>
  <si>
    <t>原申请时间</t>
    <phoneticPr fontId="17" type="noConversion"/>
  </si>
  <si>
    <t>调整时间</t>
    <phoneticPr fontId="17" type="noConversion"/>
  </si>
  <si>
    <t>备注</t>
    <phoneticPr fontId="17" type="noConversion"/>
  </si>
  <si>
    <t>处理意见</t>
    <phoneticPr fontId="17" type="noConversion"/>
  </si>
  <si>
    <t>若是增加计划,计划行号不填.备注中请说明调整方式和理由。
处理人签字:</t>
    <phoneticPr fontId="17" type="noConversion"/>
  </si>
  <si>
    <t>22机电一体化333</t>
  </si>
  <si>
    <t>22机电一体化334</t>
  </si>
  <si>
    <t>22机电一体化331</t>
  </si>
  <si>
    <t>22机电一体化332</t>
  </si>
  <si>
    <t>22机电一体化335</t>
  </si>
  <si>
    <t>22机电一体化632</t>
  </si>
  <si>
    <t>22机电一体化631</t>
  </si>
  <si>
    <t>22机电中德</t>
  </si>
  <si>
    <t>22大数据331</t>
  </si>
  <si>
    <t>22网络631</t>
  </si>
  <si>
    <t>22网络632</t>
  </si>
  <si>
    <t>22网络661</t>
  </si>
  <si>
    <t>22网络662</t>
  </si>
  <si>
    <t>22网络331</t>
  </si>
  <si>
    <t>22机械制造331</t>
  </si>
  <si>
    <t>22机械制造332</t>
  </si>
  <si>
    <t>22动画331/631</t>
  </si>
  <si>
    <t>22动画661</t>
  </si>
  <si>
    <t>22媒体332</t>
  </si>
  <si>
    <t>22媒体631</t>
  </si>
  <si>
    <t>空中移动机器人控制技术实训区</t>
  </si>
  <si>
    <t>物联网云平台应用实训室</t>
  </si>
  <si>
    <t>虚拟现实设计实训室</t>
  </si>
  <si>
    <t>GUI界面设计实训室</t>
  </si>
  <si>
    <t>智能交互设计实训室</t>
  </si>
  <si>
    <t>影视后期实训室</t>
  </si>
  <si>
    <t>字体设计</t>
  </si>
  <si>
    <t>数字雕刻实训室</t>
  </si>
  <si>
    <t>1</t>
  </si>
  <si>
    <t>建智2211</t>
  </si>
  <si>
    <t>建智2221</t>
  </si>
  <si>
    <t>建智2231</t>
  </si>
  <si>
    <t>数控223B</t>
  </si>
  <si>
    <t>服工223E</t>
  </si>
  <si>
    <t>动画2231</t>
  </si>
  <si>
    <t>动画2232</t>
  </si>
  <si>
    <t>动画2233</t>
  </si>
  <si>
    <t>动画223A</t>
  </si>
  <si>
    <t>动画223B</t>
  </si>
  <si>
    <t>动画225本</t>
  </si>
  <si>
    <t>机制2231</t>
  </si>
  <si>
    <t>机制223A</t>
  </si>
  <si>
    <t>机制223B</t>
  </si>
  <si>
    <t>机制223C</t>
  </si>
  <si>
    <t>模具2231</t>
  </si>
  <si>
    <t>模具223A</t>
  </si>
  <si>
    <t>数控2231</t>
  </si>
  <si>
    <t>数控223A</t>
  </si>
  <si>
    <t>机电223A</t>
  </si>
  <si>
    <t>机电223B</t>
  </si>
  <si>
    <t>机电2231</t>
  </si>
  <si>
    <t>机电2232</t>
  </si>
  <si>
    <t>机电2233</t>
  </si>
  <si>
    <t>Python财务数据分析</t>
  </si>
  <si>
    <t>立体裁剪实训室</t>
  </si>
  <si>
    <t>立体裁剪</t>
  </si>
  <si>
    <t>概念设计实训室</t>
  </si>
  <si>
    <t>三维动画实训室2</t>
  </si>
  <si>
    <t>虚拟演播室</t>
  </si>
  <si>
    <t>程序设计基础</t>
  </si>
  <si>
    <t>机械设计及仿真实训区</t>
  </si>
  <si>
    <t>工业上云实训室</t>
  </si>
  <si>
    <t>电气设计实训室</t>
  </si>
  <si>
    <t>数据采集与监视控制实训区</t>
  </si>
  <si>
    <t>汽车智能221</t>
  </si>
  <si>
    <t>汽车智能222</t>
  </si>
  <si>
    <t>企业经营数据分析</t>
  </si>
  <si>
    <t>数据赋能实训室</t>
  </si>
  <si>
    <t>机电2211</t>
  </si>
  <si>
    <t>机电2221</t>
  </si>
  <si>
    <t>电气安装与调试技术实训室</t>
  </si>
  <si>
    <t>财务共享实训室</t>
  </si>
  <si>
    <t>工程学院</t>
  </si>
  <si>
    <t>会计2231</t>
  </si>
  <si>
    <t>大数据2211</t>
  </si>
  <si>
    <t>大数据2213</t>
  </si>
  <si>
    <t>软件2211</t>
  </si>
  <si>
    <t>软件2221</t>
  </si>
  <si>
    <t>软件2231</t>
  </si>
  <si>
    <t>软件2213</t>
  </si>
  <si>
    <t>软件2311</t>
  </si>
  <si>
    <t>软件2321</t>
  </si>
  <si>
    <t>软件2313</t>
  </si>
  <si>
    <t>机电2213</t>
  </si>
  <si>
    <t>机电2223</t>
  </si>
  <si>
    <t>自动化2211</t>
  </si>
  <si>
    <t>自动化2221</t>
  </si>
  <si>
    <t>焊接检测</t>
  </si>
  <si>
    <t>软件测试技术</t>
  </si>
  <si>
    <t>4</t>
  </si>
  <si>
    <t>44</t>
  </si>
  <si>
    <t>第1-4、6、9-15周 周一上午</t>
  </si>
  <si>
    <t>第1-4、6、9-15周 周一下午</t>
  </si>
  <si>
    <t>第1-4、6、9-15周 周二上午</t>
  </si>
  <si>
    <t>第1-4、6、9-15周 周二下午</t>
  </si>
  <si>
    <t>第6-17周 周三上午</t>
  </si>
  <si>
    <t>第6-17周 周四上午</t>
  </si>
  <si>
    <t>第6-17周 周四下午</t>
  </si>
  <si>
    <t>模具221</t>
  </si>
  <si>
    <t>模具222</t>
  </si>
  <si>
    <t>机制221</t>
  </si>
  <si>
    <t>机制222</t>
  </si>
  <si>
    <t>机制223</t>
  </si>
  <si>
    <t>智控221</t>
  </si>
  <si>
    <t>智控222</t>
  </si>
  <si>
    <t>会计22级</t>
  </si>
  <si>
    <t>财税22级</t>
  </si>
  <si>
    <t>财税221</t>
  </si>
  <si>
    <t>财税222</t>
  </si>
  <si>
    <t>中德智能制造双跨培训中心</t>
  </si>
  <si>
    <t>气动与电气气动技术</t>
  </si>
  <si>
    <t>财务共享服务业务处理</t>
  </si>
  <si>
    <t>信息学院</t>
    <phoneticPr fontId="2" type="noConversion"/>
  </si>
  <si>
    <t>3-4,7-15周三上午5节</t>
  </si>
  <si>
    <t>3-4,7-15周三下午5节</t>
  </si>
  <si>
    <t>机器人223A</t>
  </si>
  <si>
    <t>机器人223B</t>
  </si>
  <si>
    <t>机器人223C</t>
  </si>
  <si>
    <t>机器人223D</t>
  </si>
  <si>
    <t>影视2231</t>
  </si>
  <si>
    <t>影视223A</t>
  </si>
  <si>
    <t>影视223B</t>
  </si>
  <si>
    <t>影视223C</t>
  </si>
  <si>
    <t>财务223A</t>
  </si>
  <si>
    <t>会计2232</t>
  </si>
  <si>
    <t>财务2231</t>
  </si>
  <si>
    <t>会计223A</t>
  </si>
  <si>
    <t>22财务4WB、22财务5WB</t>
  </si>
  <si>
    <t>服工2231</t>
  </si>
  <si>
    <t>服工223A</t>
  </si>
  <si>
    <t>纺织学院</t>
    <phoneticPr fontId="2" type="noConversion"/>
  </si>
  <si>
    <t>影视后期处理</t>
  </si>
  <si>
    <t>动画基础</t>
  </si>
  <si>
    <t>融媒体内容创作实训室</t>
  </si>
  <si>
    <t>摄像技术</t>
  </si>
  <si>
    <t>会计综合实训Ⅰ（智能数据分析）</t>
  </si>
  <si>
    <t>毕业论文写作</t>
  </si>
  <si>
    <t>第8-9周周二（全天）、周四（全天）、周五（全天）</t>
  </si>
  <si>
    <t>第14-15周周二（全天）、周四（全天）、周五（全天）</t>
  </si>
  <si>
    <t>第6周周二（全天）、周四（全天）、周五（全天）</t>
  </si>
  <si>
    <t>第13周周一（全天）、周二（全天）、周三（上午）、周四（全天）</t>
  </si>
  <si>
    <t>43</t>
  </si>
  <si>
    <t>22数控中德</t>
  </si>
  <si>
    <t>22模具中德</t>
  </si>
  <si>
    <t>22模具631</t>
  </si>
  <si>
    <t>22机械制造661/631</t>
  </si>
  <si>
    <t>22计算机应用331</t>
  </si>
  <si>
    <t>22计算机应用332</t>
  </si>
  <si>
    <t>22计算机应用333</t>
  </si>
  <si>
    <t>22计算机应用631</t>
  </si>
  <si>
    <t>22计算机应用632</t>
  </si>
  <si>
    <t>22计算机应用661</t>
  </si>
  <si>
    <t>22人工智能331</t>
  </si>
  <si>
    <t>22广告631</t>
  </si>
  <si>
    <t>22媒体331</t>
  </si>
  <si>
    <t>22媒体531</t>
  </si>
  <si>
    <t>22会计333/22会计334</t>
  </si>
  <si>
    <t>22国际商务531/22国际商务532</t>
  </si>
  <si>
    <t>智能制造实训区</t>
  </si>
  <si>
    <t>计算机辅助绘图（AutoCAD实训）</t>
  </si>
  <si>
    <t>商务数据处理与分析</t>
  </si>
  <si>
    <t>9.28全天</t>
  </si>
  <si>
    <t>工业学院</t>
    <phoneticPr fontId="2" type="noConversion"/>
  </si>
  <si>
    <t>博世力士乐现代液压技术实训区</t>
  </si>
  <si>
    <t>AHK机电一体化工国际认证实训室</t>
  </si>
  <si>
    <t xml:space="preserve">中德智能制造双跨培训中心 </t>
    <phoneticPr fontId="2" type="noConversion"/>
  </si>
  <si>
    <t>数字化检测实训区1</t>
    <phoneticPr fontId="2" type="noConversion"/>
  </si>
  <si>
    <t>数字化检测实训区2</t>
    <phoneticPr fontId="2" type="noConversion"/>
  </si>
  <si>
    <t>自动线安装调试（三菱）Ⅱ</t>
    <phoneticPr fontId="2" type="noConversion"/>
  </si>
  <si>
    <t>AHK工业自动化国际认证实训室</t>
    <phoneticPr fontId="2" type="noConversion"/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</si>
  <si>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</si>
  <si>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</si>
  <si>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</si>
  <si>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</si>
  <si>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</si>
  <si>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</si>
  <si>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633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</si>
  <si>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634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</si>
  <si>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</si>
  <si>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</si>
  <si>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661</t>
    </r>
  </si>
  <si>
    <t>气压传动与控制技术</t>
  </si>
  <si>
    <t>气液控制系统</t>
  </si>
  <si>
    <t>PLC</t>
  </si>
  <si>
    <t>PLC系统编程与维护（西门子）</t>
  </si>
  <si>
    <t>电气控制与PLC应用2</t>
  </si>
  <si>
    <r>
      <t>10.8</t>
    </r>
    <r>
      <rPr>
        <sz val="10"/>
        <rFont val="宋体"/>
        <family val="3"/>
        <charset val="134"/>
      </rPr>
      <t>、2024.</t>
    </r>
    <r>
      <rPr>
        <sz val="10"/>
        <rFont val="Courier New"/>
        <family val="3"/>
      </rPr>
      <t>1.2-1.12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</si>
  <si>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</si>
  <si>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下午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</si>
  <si>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</si>
  <si>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</si>
  <si>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10.16-10.20</t>
    </r>
    <r>
      <rPr>
        <sz val="10"/>
        <rFont val="宋体"/>
        <family val="3"/>
        <charset val="134"/>
      </rPr>
      <t>上午</t>
    </r>
  </si>
  <si>
    <r>
      <t>10.16-10.20</t>
    </r>
    <r>
      <rPr>
        <sz val="10"/>
        <rFont val="宋体"/>
        <family val="3"/>
        <charset val="134"/>
      </rPr>
      <t>下午</t>
    </r>
  </si>
  <si>
    <t>12.4-12.8上午</t>
  </si>
  <si>
    <t>12.4-12.8下午</t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</si>
  <si>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</si>
  <si>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</si>
  <si>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10.9-11.3</t>
    </r>
    <r>
      <rPr>
        <sz val="10"/>
        <rFont val="宋体"/>
        <family val="3"/>
        <charset val="134"/>
      </rPr>
      <t>上午</t>
    </r>
  </si>
  <si>
    <r>
      <t>10.9-11.3</t>
    </r>
    <r>
      <rPr>
        <sz val="10"/>
        <rFont val="宋体"/>
        <family val="3"/>
        <charset val="134"/>
      </rPr>
      <t>下午</t>
    </r>
  </si>
  <si>
    <t>11.13-12.1上午</t>
  </si>
  <si>
    <t>11.13-12.01下午</t>
  </si>
  <si>
    <r>
      <t>10.23-11.10</t>
    </r>
    <r>
      <rPr>
        <sz val="10"/>
        <rFont val="宋体"/>
        <family val="3"/>
        <charset val="134"/>
      </rPr>
      <t>下午</t>
    </r>
  </si>
  <si>
    <t>11.13-12.1下午</t>
  </si>
  <si>
    <t>38</t>
  </si>
  <si>
    <t>42</t>
  </si>
  <si>
    <t>50</t>
  </si>
  <si>
    <t>41</t>
  </si>
  <si>
    <r>
      <t>11.27-12.1</t>
    </r>
    <r>
      <rPr>
        <sz val="10"/>
        <rFont val="宋体"/>
        <family val="3"/>
        <charset val="134"/>
      </rPr>
      <t>上午</t>
    </r>
    <phoneticPr fontId="2" type="noConversion"/>
  </si>
  <si>
    <t xml:space="preserve"> </t>
    <phoneticPr fontId="2" type="noConversion"/>
  </si>
  <si>
    <t>纺织学院</t>
  </si>
  <si>
    <t>视传2331</t>
  </si>
  <si>
    <t>视传233A</t>
  </si>
  <si>
    <t>视传2332</t>
  </si>
  <si>
    <t>视传233B</t>
  </si>
  <si>
    <t>视传2333</t>
  </si>
  <si>
    <t>视传233C</t>
  </si>
  <si>
    <t>数媒2331</t>
  </si>
  <si>
    <t>数媒2332</t>
  </si>
  <si>
    <t>数媒2333</t>
  </si>
  <si>
    <t>数媒233A</t>
  </si>
  <si>
    <t>动画2331</t>
  </si>
  <si>
    <t>动画2332</t>
  </si>
  <si>
    <t>动画233A</t>
  </si>
  <si>
    <t>动画233B</t>
  </si>
  <si>
    <t>影视2331</t>
  </si>
  <si>
    <t>影视233B</t>
  </si>
  <si>
    <t>影视233A</t>
  </si>
  <si>
    <t>机电2331</t>
  </si>
  <si>
    <t>机电2332</t>
  </si>
  <si>
    <t>机电2333</t>
  </si>
  <si>
    <t>机电2334</t>
  </si>
  <si>
    <t>机电2335</t>
  </si>
  <si>
    <t>机电2336</t>
  </si>
  <si>
    <t>机电2337</t>
  </si>
  <si>
    <t>机电2338</t>
  </si>
  <si>
    <t>机电2339</t>
  </si>
  <si>
    <t>机电233A</t>
  </si>
  <si>
    <t>模具2331</t>
  </si>
  <si>
    <t>机制233A</t>
  </si>
  <si>
    <t>数控233A</t>
  </si>
  <si>
    <t>机制2331</t>
  </si>
  <si>
    <t>数控2331</t>
  </si>
  <si>
    <t>机制2332</t>
  </si>
  <si>
    <t>计应2331</t>
  </si>
  <si>
    <t>计应2332</t>
  </si>
  <si>
    <t>计应233A</t>
  </si>
  <si>
    <t>机器人233B</t>
  </si>
  <si>
    <t>机器人2331</t>
  </si>
  <si>
    <t>机器人2332</t>
  </si>
  <si>
    <t>机器人233A</t>
  </si>
  <si>
    <t>大数据223A</t>
  </si>
  <si>
    <t>大数据223B</t>
  </si>
  <si>
    <t>会计223B、会计223C</t>
  </si>
  <si>
    <t>服设2231</t>
  </si>
  <si>
    <t>服设2233</t>
  </si>
  <si>
    <t>形象223A</t>
  </si>
  <si>
    <t>平面设计综合实训</t>
  </si>
  <si>
    <t>数字图形处理技术</t>
  </si>
  <si>
    <t>网站规划与设计实训</t>
  </si>
  <si>
    <t>动画基础Ⅱ</t>
  </si>
  <si>
    <t>三维动画基础Ⅱ</t>
  </si>
  <si>
    <t>动画前期策划</t>
  </si>
  <si>
    <t>动画实训</t>
  </si>
  <si>
    <t>概念设计</t>
  </si>
  <si>
    <t>通用计算机教室</t>
  </si>
  <si>
    <t>三维动画基础</t>
  </si>
  <si>
    <t>GUI设计</t>
  </si>
  <si>
    <t>电视节目制作</t>
  </si>
  <si>
    <t>微电影创作</t>
  </si>
  <si>
    <t>影视动画</t>
  </si>
  <si>
    <t>影视后期特效</t>
  </si>
  <si>
    <t>数字视频剪辑</t>
  </si>
  <si>
    <t>图形图像处理</t>
  </si>
  <si>
    <t>自动线安装调试（三菱）Ⅰ</t>
  </si>
  <si>
    <t>自动生产线安装与调试</t>
  </si>
  <si>
    <t>电气图纸绘制与设计</t>
  </si>
  <si>
    <t>电气控制系统安装与调试</t>
  </si>
  <si>
    <t>服装智能制造与智能工厂</t>
  </si>
  <si>
    <t>工业机器人系统安装与调试</t>
  </si>
  <si>
    <t>工业网络控制</t>
  </si>
  <si>
    <t>智能制造数字化工厂实训</t>
  </si>
  <si>
    <t>数字化检测实训区1</t>
  </si>
  <si>
    <t>公差配合与测量</t>
  </si>
  <si>
    <t>SolidWorks</t>
  </si>
  <si>
    <t>机械创新</t>
  </si>
  <si>
    <t>车、铣、钻、磨</t>
  </si>
  <si>
    <t>有（NX2000、博途V16、PLCSIMADV软件）的机房也可</t>
  </si>
  <si>
    <t>气压传动与PLC控制</t>
  </si>
  <si>
    <t>数控线切割区</t>
  </si>
  <si>
    <t>电加工实训</t>
  </si>
  <si>
    <t>数控电火花区</t>
  </si>
  <si>
    <t>冲压模具CAD实训</t>
  </si>
  <si>
    <t>型腔模具CAD实训</t>
  </si>
  <si>
    <t>型腔模具制造综合实训</t>
  </si>
  <si>
    <t>数控中级职业技能考工</t>
  </si>
  <si>
    <t>三维软件机械建模</t>
  </si>
  <si>
    <t>较复杂机械装配体的制作</t>
  </si>
  <si>
    <t>加工中心综合实训</t>
  </si>
  <si>
    <t>数控车床综合实训</t>
  </si>
  <si>
    <t>北京精雕CNC加工技术实训中心</t>
  </si>
  <si>
    <t>数控多轴编程与加工</t>
  </si>
  <si>
    <t>模具数控铣实训</t>
  </si>
  <si>
    <t>电工电子技术</t>
  </si>
  <si>
    <t>电工技术</t>
  </si>
  <si>
    <t>专业综合实践（数据采集、分析、可视化、分析报告）</t>
  </si>
  <si>
    <t>大数据财务分析</t>
  </si>
  <si>
    <t>时装摄影</t>
  </si>
  <si>
    <t>人像摄影</t>
    <phoneticPr fontId="2" type="noConversion"/>
  </si>
  <si>
    <t>女装制版与工艺III</t>
  </si>
  <si>
    <t>旗袍制版与工艺</t>
  </si>
  <si>
    <t>高级定制综合实训</t>
  </si>
  <si>
    <t>创意立裁</t>
  </si>
  <si>
    <t>2.26-3.8上午</t>
  </si>
  <si>
    <t>2.26-3.8下午</t>
  </si>
  <si>
    <t>6.17-6.28上午</t>
  </si>
  <si>
    <t>6.17-6.28下午</t>
  </si>
  <si>
    <t>5.6-5.24上午</t>
  </si>
  <si>
    <t>5.6-5.24下午</t>
  </si>
  <si>
    <t>3.11-3.22上午</t>
  </si>
  <si>
    <t>3.25-4.12上午</t>
  </si>
  <si>
    <t>6.3-6.28上午</t>
  </si>
  <si>
    <t>2.26-3.29上午</t>
  </si>
  <si>
    <t>4.1-5.3上午</t>
  </si>
  <si>
    <t>5.6-5.31上午</t>
  </si>
  <si>
    <t>4.1-4.26上午</t>
  </si>
  <si>
    <t>4.29-5.24上午</t>
  </si>
  <si>
    <t>5.27-6.28上午</t>
  </si>
  <si>
    <t>4.29-5.31上午</t>
  </si>
  <si>
    <t>2.26-3.29下午</t>
  </si>
  <si>
    <t>4.1-5.3下午</t>
  </si>
  <si>
    <t>6.10-7.5下午</t>
  </si>
  <si>
    <t>3.4-3.15下午</t>
  </si>
  <si>
    <t>3.18-3.29下午</t>
  </si>
  <si>
    <t>4.8-4.19下午</t>
  </si>
  <si>
    <t>4.22-5.4下午</t>
  </si>
  <si>
    <t>3.11-3.22下午</t>
  </si>
  <si>
    <t>3.18-3.22下午</t>
  </si>
  <si>
    <t>3.25-4.12下午</t>
  </si>
  <si>
    <t>5.6-6.7下午</t>
  </si>
  <si>
    <t>2.26-3.15下午</t>
  </si>
  <si>
    <t>4.15-5.3下午</t>
  </si>
  <si>
    <t>6.10-6.28下午</t>
  </si>
  <si>
    <t>3.18-4.12下午</t>
  </si>
  <si>
    <t>4.15-5.17下午</t>
  </si>
  <si>
    <t>5.27-6.28下午</t>
  </si>
  <si>
    <t>6.10-6.28上午</t>
  </si>
  <si>
    <t>2.26-3.15上午</t>
  </si>
  <si>
    <t>3.11-3.15下午</t>
  </si>
  <si>
    <t>2.26-3.1下午</t>
  </si>
  <si>
    <t>3.4-3.8下午</t>
  </si>
  <si>
    <t>4.8-4.12下午</t>
  </si>
  <si>
    <t>5.27-5.31下午</t>
  </si>
  <si>
    <t>3.25-3.29下午</t>
  </si>
  <si>
    <t>5.6-5.10下午</t>
  </si>
  <si>
    <t>5.20-5.24下午</t>
  </si>
  <si>
    <t>6.3-6.7下午</t>
  </si>
  <si>
    <t>6.24-6.28下午</t>
  </si>
  <si>
    <t>5.20-5.24上午</t>
  </si>
  <si>
    <t>5.27-5.31上午</t>
  </si>
  <si>
    <t>3.18-3.22上午</t>
  </si>
  <si>
    <t>6.3-6.7上午</t>
  </si>
  <si>
    <t>4.29-5.10上午</t>
  </si>
  <si>
    <t>5.6-5.10下午；5.20-24下午</t>
    <phoneticPr fontId="2" type="noConversion"/>
  </si>
  <si>
    <t>5.27-6.7下午</t>
  </si>
  <si>
    <t>6.10-6.21上午</t>
  </si>
  <si>
    <t>4.1-4.3上午</t>
  </si>
  <si>
    <t>4.8-4.12上午</t>
  </si>
  <si>
    <t>5.6-5.8上午</t>
  </si>
  <si>
    <t>3.18-3.20下午</t>
  </si>
  <si>
    <t>3.21-3.22下午；3.25-3.27下午</t>
  </si>
  <si>
    <t>2.26-3.1上午</t>
  </si>
  <si>
    <t>3.4-3.8上午；3.11-3.12上午</t>
  </si>
  <si>
    <t>3.11-3.15上午</t>
  </si>
  <si>
    <t>3.18-3.22上午；3.25-3.26上午</t>
  </si>
  <si>
    <t>3.25-3.29上午</t>
  </si>
  <si>
    <t>4.1-4.2上午；4.8-4.12上午</t>
  </si>
  <si>
    <t>4.15-4.19上午；4.22-4.23上午</t>
  </si>
  <si>
    <t>3.4-3.8上午</t>
  </si>
  <si>
    <t>3.18-4.7上午</t>
  </si>
  <si>
    <t>3.18-4.7下午</t>
  </si>
  <si>
    <t>5.20-6.7上午</t>
  </si>
  <si>
    <t>5.6-5.10上午</t>
  </si>
  <si>
    <t>6.17-6.21上午</t>
  </si>
  <si>
    <t>6.24-6.28上午</t>
  </si>
  <si>
    <t>4.22-4.26下午</t>
  </si>
  <si>
    <t>4.15-4.19下午</t>
  </si>
  <si>
    <t>4.29-5.17上午</t>
  </si>
  <si>
    <t>4.22-5.3上午</t>
  </si>
  <si>
    <t>4.1-4.12上午</t>
  </si>
  <si>
    <t>6.10-6.21下午</t>
  </si>
  <si>
    <t>4.8-4.19上午</t>
  </si>
  <si>
    <t>3.25-4.5上午</t>
  </si>
  <si>
    <t>5.27-6.7上午</t>
  </si>
  <si>
    <t>4.8-4.26上午</t>
  </si>
  <si>
    <t>4.29-5.17下午</t>
  </si>
  <si>
    <t>4.8-4.26下午</t>
  </si>
  <si>
    <t>6.10-6.14下午</t>
  </si>
  <si>
    <t>4.22-5.3下午</t>
  </si>
  <si>
    <t>5.6-5.17下午</t>
  </si>
  <si>
    <t>5.20-6.7下午</t>
  </si>
  <si>
    <t>6.10-6.14上午</t>
  </si>
  <si>
    <t>5.13-5.31上午</t>
  </si>
  <si>
    <t>5.13-5.31下午</t>
  </si>
  <si>
    <t>5.27-6.7日下午</t>
  </si>
  <si>
    <t>4.1-4.12日下午</t>
  </si>
  <si>
    <t>4.15-4.26日下午</t>
  </si>
  <si>
    <t>5.27-5.31日上午</t>
  </si>
  <si>
    <t>5.20-5.24日上午</t>
  </si>
  <si>
    <t>5.13-5.17日上午</t>
  </si>
  <si>
    <t>4.9（整天）；4.11（整天）；4.12（整天）</t>
  </si>
  <si>
    <t>4.23（整天）；4.25（整天）；4.26（整天）</t>
  </si>
  <si>
    <t>3.18-4.6整天</t>
  </si>
  <si>
    <t>4.15-5.4整天</t>
  </si>
  <si>
    <t>5.27-6.14整天</t>
  </si>
  <si>
    <t>3.18-4.12整天</t>
  </si>
  <si>
    <t>4.22-5.11整天</t>
  </si>
  <si>
    <t>6.10-6.28整天</t>
  </si>
  <si>
    <t>5.13-5.28整天</t>
  </si>
  <si>
    <t>5.29-6.14整天</t>
  </si>
  <si>
    <t>6.3-6.28上午</t>
    <phoneticPr fontId="2" type="noConversion"/>
  </si>
  <si>
    <t>2.19-2.25</t>
    <phoneticPr fontId="2" type="noConversion"/>
  </si>
  <si>
    <t>2.26-3.3</t>
    <phoneticPr fontId="9" type="noConversion"/>
  </si>
  <si>
    <t>3.4-3.10</t>
    <phoneticPr fontId="9" type="noConversion"/>
  </si>
  <si>
    <t>3.11-3.17</t>
    <phoneticPr fontId="9" type="noConversion"/>
  </si>
  <si>
    <t>3.18-3.24</t>
    <phoneticPr fontId="9" type="noConversion"/>
  </si>
  <si>
    <t>3.25-3.31</t>
    <phoneticPr fontId="9" type="noConversion"/>
  </si>
  <si>
    <t>4.1-4.7</t>
    <phoneticPr fontId="9" type="noConversion"/>
  </si>
  <si>
    <t>4.8-4.14</t>
    <phoneticPr fontId="2" type="noConversion"/>
  </si>
  <si>
    <t>4.15-4.21</t>
    <phoneticPr fontId="2" type="noConversion"/>
  </si>
  <si>
    <t>4.22-4.28</t>
    <phoneticPr fontId="2" type="noConversion"/>
  </si>
  <si>
    <t>4.29-5.5</t>
    <phoneticPr fontId="2" type="noConversion"/>
  </si>
  <si>
    <t>5.6-5.12</t>
    <phoneticPr fontId="2" type="noConversion"/>
  </si>
  <si>
    <t>5.13-5.19</t>
    <phoneticPr fontId="2" type="noConversion"/>
  </si>
  <si>
    <t>5.20-5.26</t>
    <phoneticPr fontId="2" type="noConversion"/>
  </si>
  <si>
    <t>5.27-6.2</t>
    <phoneticPr fontId="2" type="noConversion"/>
  </si>
  <si>
    <t>6.3-6.9</t>
    <phoneticPr fontId="2" type="noConversion"/>
  </si>
  <si>
    <t>6.10-6.16</t>
    <phoneticPr fontId="2" type="noConversion"/>
  </si>
  <si>
    <t>6.17-6.23</t>
    <phoneticPr fontId="2" type="noConversion"/>
  </si>
  <si>
    <t>6.24-6.30</t>
    <phoneticPr fontId="2" type="noConversion"/>
  </si>
  <si>
    <t>7.1-7.7</t>
    <phoneticPr fontId="2" type="noConversion"/>
  </si>
  <si>
    <t>博世231</t>
  </si>
  <si>
    <t>电气225</t>
  </si>
  <si>
    <t>电气226</t>
  </si>
  <si>
    <t>工业互联222</t>
  </si>
  <si>
    <t>工业互联221</t>
  </si>
  <si>
    <t>物流221</t>
  </si>
  <si>
    <t>物流222</t>
  </si>
  <si>
    <t>物流223</t>
  </si>
  <si>
    <t>物流224</t>
  </si>
  <si>
    <t>物流221/222</t>
  </si>
  <si>
    <t>物流223/224</t>
  </si>
  <si>
    <t>物流221-224</t>
  </si>
  <si>
    <t>跨境电商231、232</t>
  </si>
  <si>
    <t>国贸231、工商233</t>
  </si>
  <si>
    <t>电商231、232</t>
  </si>
  <si>
    <t>金融科技231选修班</t>
  </si>
  <si>
    <t>工商231、232选修班</t>
  </si>
  <si>
    <t>会计231
选修班</t>
  </si>
  <si>
    <t>财税231
选修班</t>
  </si>
  <si>
    <t>金融科技221</t>
  </si>
  <si>
    <t>金融科技222</t>
  </si>
  <si>
    <t>工商223
选修班</t>
  </si>
  <si>
    <t>工商221</t>
  </si>
  <si>
    <t>工商222</t>
  </si>
  <si>
    <t>工商223</t>
  </si>
  <si>
    <t>汽车智能231</t>
  </si>
  <si>
    <t>汽车智能232</t>
  </si>
  <si>
    <t>液压技术</t>
  </si>
  <si>
    <t>特种加工</t>
  </si>
  <si>
    <t>模具CAD/CAM技术应用</t>
  </si>
  <si>
    <t>智能产线集成与调试</t>
  </si>
  <si>
    <t>博世工业控制技术</t>
  </si>
  <si>
    <t>物流信息技术实训室</t>
  </si>
  <si>
    <t>物流信息技术</t>
  </si>
  <si>
    <t>制造运营管理实训室</t>
  </si>
  <si>
    <t>物流虚拟仿真实训室</t>
  </si>
  <si>
    <t>物流系统仿真</t>
  </si>
  <si>
    <t>物流成本管理</t>
  </si>
  <si>
    <t>财务机器人应用
与开发</t>
  </si>
  <si>
    <t>计算机应用实训</t>
  </si>
  <si>
    <t>大数据金融实训</t>
  </si>
  <si>
    <t>智能税收风险管控</t>
  </si>
  <si>
    <t>生产控制与MES应用</t>
  </si>
  <si>
    <t>汽车构造与拆装</t>
  </si>
  <si>
    <t>汽车嵌入式项目实践</t>
  </si>
  <si>
    <t>智能网联汽车技术
综合实训</t>
  </si>
  <si>
    <t>2024年5月13日-5月17日（上午）</t>
  </si>
  <si>
    <t>2024年5月20日-5月24日（上午）</t>
  </si>
  <si>
    <t>2024年5月27日-5月31日（上午）</t>
  </si>
  <si>
    <t>2024年6月10日-6月14日（上午）</t>
  </si>
  <si>
    <t>2024年6月24日-6月28日（上午）</t>
  </si>
  <si>
    <t>2024年7月1日-7月5日（上午）</t>
  </si>
  <si>
    <t>2024年2月26日-3月8日（上午）
（周四不排）</t>
  </si>
  <si>
    <t>2024年3月11日-3月22日（上午）</t>
  </si>
  <si>
    <t>2024年2月26日-3月8日（下午）
（周四不排）</t>
  </si>
  <si>
    <t>2024年3月11日-3月22日（下午）</t>
  </si>
  <si>
    <t>2024年3月25日-4月5日（上午）
（周四不排）</t>
  </si>
  <si>
    <t>2024年4月8日-4月19日（上午）</t>
  </si>
  <si>
    <t>2024年5月6日-5月17日（上午）</t>
  </si>
  <si>
    <t>2024年6月10日-6月21日（上午）</t>
  </si>
  <si>
    <t>2024年2月26日-3月29日（上午）</t>
  </si>
  <si>
    <t>2024年4月15日-4月19日（上午）</t>
  </si>
  <si>
    <t>2024年4月22日-4月26日（上午）</t>
  </si>
  <si>
    <t>2024年3月4日-2024年3月15日（上午）；3月18日-3月22日（周四不排）上午</t>
  </si>
  <si>
    <t>2024年3月18日-2024年3月22日全天（周四不排）</t>
  </si>
  <si>
    <t>2024年2月26日-3月17日，每周1下午</t>
  </si>
  <si>
    <t>2024年2月26日-3月17日，每周3下午</t>
  </si>
  <si>
    <t>2024年2月26日-3月17日，每周5下午</t>
  </si>
  <si>
    <t>2024年2月26日-3月17日，每周5上午</t>
  </si>
  <si>
    <t>2024年3月18日-3月24日，4月8日-4月14日，4月15日-4月21日，5月6日-5月12日，6月10日-6月16日，每周1下午</t>
  </si>
  <si>
    <t>2024年3月18日-3月24日，4月8日-4月14日，4月15日-4月21日，5月6日-5月12日，6月10日-6月16日，周3下午</t>
  </si>
  <si>
    <t>2024年3月18日-3月24日，4月8日-4月14日，4月15日-4月21日，5月6日-5月12日，6月10日-6月16日，周5下午</t>
  </si>
  <si>
    <t>2024年3月18日-3月24日，4月8日-4月14日，4月15日-4月21日，5月6日-5月12日，6月10日-6月16日，周5上午</t>
  </si>
  <si>
    <t>2024年4月22日-4月28日 ，周1下午</t>
  </si>
  <si>
    <t>2024年4月22日-4月28日，周3下午</t>
  </si>
  <si>
    <t>2024年4月22日-4月28日，周5下午</t>
  </si>
  <si>
    <t>2024年4月22日-4月28日，周5上午</t>
  </si>
  <si>
    <t>2024年2月26日-3月31日，4月8日-4月28日，5月6日-5月12日，5月20-5月26，6月10日-6月30日：每周2上午；  5月13-5月19日， 周2下午；  5月27-6月2日  周5下午</t>
  </si>
  <si>
    <t>2024年2月26日-3月31日，4月8日-4月28日，5月6日-5月12日，5月20-5月26，6月10日-6月30日 每周3上午；  5月13-5月19日， 周3下午； 6月3日-6月9日 周5上午。</t>
  </si>
  <si>
    <t>2024年2月26日-3月31日，4月8日-4月28日，5月6日-5月12日，5月20-5月26，6月10日-6月30日  ，每周4上午； 5月13-5月19日 周5上午； 6月3日-6月9日 周5下午。</t>
  </si>
  <si>
    <t>2024年5月13-5月19日 周1—周4
上午</t>
  </si>
  <si>
    <t>2024年5月13-5月19日 周1—周4 
上午</t>
  </si>
  <si>
    <t>2024年3月11-17日  周1-周4下午</t>
  </si>
  <si>
    <t xml:space="preserve"> 2024年3月18日-3月24日 周1-周4
下午</t>
  </si>
  <si>
    <t>2024年3月4日-3月10日 周1到周4
上午</t>
  </si>
  <si>
    <t>2024年3月4日-3月10日 周1到周4
下午</t>
  </si>
  <si>
    <t>2024年3月11日-3月17日 周1到周4
上午</t>
  </si>
  <si>
    <t>2024年3月18-3月24日 周1到周4上午</t>
  </si>
  <si>
    <t xml:space="preserve"> 2024年5月20日-6月2日 周1到周4
下午</t>
  </si>
  <si>
    <t>2024年6月3日-6月16日 周1到周4
下午</t>
  </si>
  <si>
    <t>2024年2月26日-5月19日 周二上午</t>
  </si>
  <si>
    <t>2024年2月26日-5月19日 周三上午</t>
  </si>
  <si>
    <t>2024年2月26日-5月19日 周四上午</t>
  </si>
  <si>
    <t xml:space="preserve"> 2024年2月26日-5月19日 周五上午</t>
  </si>
  <si>
    <t xml:space="preserve"> 2024年2月26日-6月30日 周二上午</t>
  </si>
  <si>
    <t xml:space="preserve"> 2024年2月26日-6月30日 周四上午</t>
  </si>
  <si>
    <t>2024年2024年6月3日-6月13日
每周1-4上午</t>
  </si>
  <si>
    <t>2024年6月24日-7月4日
每周1-4上午</t>
  </si>
  <si>
    <t>2024年6月3日-6月14日
每周1-5上午</t>
  </si>
  <si>
    <t>2024年6月3日-6月14日
每周1-5下午</t>
  </si>
  <si>
    <t>2024年6月17日-7月5日
每周1-5上午</t>
  </si>
  <si>
    <t>2024年6月17日-7月5日
每周1-5下午</t>
  </si>
  <si>
    <t xml:space="preserve">2024年2月26日-3月31日，4月8日-4月28日，5月6日-5月12日，5月20-5月26，6月10日-6月30日：每周1上午；5月13-5月19日，周1下午； 5月27-6月2日 周5上午  </t>
    <phoneticPr fontId="2" type="noConversion"/>
  </si>
  <si>
    <t>2024年6月17日-6月21日（上午）</t>
    <phoneticPr fontId="2" type="noConversion"/>
  </si>
  <si>
    <t>焊接(劳模)2231</t>
    <phoneticPr fontId="2" type="noConversion"/>
  </si>
  <si>
    <t>焊接2211</t>
    <phoneticPr fontId="2" type="noConversion"/>
  </si>
  <si>
    <t>焊接2213</t>
    <phoneticPr fontId="2" type="noConversion"/>
  </si>
  <si>
    <t>焊接2223</t>
    <phoneticPr fontId="2" type="noConversion"/>
  </si>
  <si>
    <t>焊接2221等班级</t>
    <phoneticPr fontId="2" type="noConversion"/>
  </si>
  <si>
    <t>焊接2213和焊接2223</t>
    <phoneticPr fontId="2" type="noConversion"/>
  </si>
  <si>
    <t>焊接2211等班</t>
    <phoneticPr fontId="2" type="noConversion"/>
  </si>
  <si>
    <t>机制2311</t>
    <phoneticPr fontId="2" type="noConversion"/>
  </si>
  <si>
    <t>机制2321</t>
    <phoneticPr fontId="2" type="noConversion"/>
  </si>
  <si>
    <t>机制2311</t>
  </si>
  <si>
    <t>机制2321</t>
  </si>
  <si>
    <t xml:space="preserve">理化测试2211 </t>
    <phoneticPr fontId="2" type="noConversion"/>
  </si>
  <si>
    <t>理化测试2221</t>
    <phoneticPr fontId="2" type="noConversion"/>
  </si>
  <si>
    <t xml:space="preserve">理化测试2221 </t>
    <phoneticPr fontId="2" type="noConversion"/>
  </si>
  <si>
    <t>自动化2311</t>
    <phoneticPr fontId="2" type="noConversion"/>
  </si>
  <si>
    <t>自动化2321</t>
    <phoneticPr fontId="2" type="noConversion"/>
  </si>
  <si>
    <t>焊接（劳模）2221</t>
    <phoneticPr fontId="2" type="noConversion"/>
  </si>
  <si>
    <t>软件2211、软件2231</t>
    <phoneticPr fontId="2" type="noConversion"/>
  </si>
  <si>
    <t>软件2221、软件2213</t>
    <phoneticPr fontId="2" type="noConversion"/>
  </si>
  <si>
    <t>软件2321、软件2313</t>
    <phoneticPr fontId="2" type="noConversion"/>
  </si>
  <si>
    <t>机械电子2111</t>
  </si>
  <si>
    <t>机械电子2011</t>
  </si>
  <si>
    <t>汽车2211</t>
    <phoneticPr fontId="2" type="noConversion"/>
  </si>
  <si>
    <t>汽车2213</t>
    <phoneticPr fontId="2" type="noConversion"/>
  </si>
  <si>
    <t>汽车2311</t>
    <phoneticPr fontId="2" type="noConversion"/>
  </si>
  <si>
    <t>汽车2321</t>
    <phoneticPr fontId="2" type="noConversion"/>
  </si>
  <si>
    <t>汽车2313</t>
    <phoneticPr fontId="2" type="noConversion"/>
  </si>
  <si>
    <t>电气2211</t>
    <phoneticPr fontId="2" type="noConversion"/>
  </si>
  <si>
    <t>电气2221</t>
    <phoneticPr fontId="2" type="noConversion"/>
  </si>
  <si>
    <t>电气2231</t>
    <phoneticPr fontId="2" type="noConversion"/>
  </si>
  <si>
    <t>电气2213</t>
    <phoneticPr fontId="2" type="noConversion"/>
  </si>
  <si>
    <t>物联网2211</t>
    <phoneticPr fontId="2" type="noConversion"/>
  </si>
  <si>
    <t>物联网2221</t>
    <phoneticPr fontId="2" type="noConversion"/>
  </si>
  <si>
    <t>物联网2231</t>
    <phoneticPr fontId="2" type="noConversion"/>
  </si>
  <si>
    <t>工检2211</t>
    <phoneticPr fontId="2" type="noConversion"/>
  </si>
  <si>
    <t>工检2213</t>
    <phoneticPr fontId="2" type="noConversion"/>
  </si>
  <si>
    <t>会计2211</t>
    <phoneticPr fontId="2" type="noConversion"/>
  </si>
  <si>
    <t>会计2221</t>
    <phoneticPr fontId="2" type="noConversion"/>
  </si>
  <si>
    <t>会计2231</t>
    <phoneticPr fontId="2" type="noConversion"/>
  </si>
  <si>
    <t>会计2213</t>
    <phoneticPr fontId="2" type="noConversion"/>
  </si>
  <si>
    <t>建智2311</t>
  </si>
  <si>
    <t>建智2321</t>
  </si>
  <si>
    <t>建筑设备2211</t>
  </si>
  <si>
    <t>建筑设备2221</t>
  </si>
  <si>
    <t>埋弧焊</t>
    <phoneticPr fontId="2" type="noConversion"/>
  </si>
  <si>
    <t>焊条电弧焊</t>
    <phoneticPr fontId="2" type="noConversion"/>
  </si>
  <si>
    <t>熔化极气体保护焊</t>
    <phoneticPr fontId="2" type="noConversion"/>
  </si>
  <si>
    <t>钨极氩弧焊</t>
    <phoneticPr fontId="2" type="noConversion"/>
  </si>
  <si>
    <t>埋弧焊</t>
  </si>
  <si>
    <t>焊接机器人实训区</t>
    <phoneticPr fontId="2" type="noConversion"/>
  </si>
  <si>
    <t>焊接仿真+机器人焊接</t>
    <phoneticPr fontId="2" type="noConversion"/>
  </si>
  <si>
    <t>各自焊接方法、工艺及操作要点</t>
    <phoneticPr fontId="2" type="noConversion"/>
  </si>
  <si>
    <t>机器人焊接仿真和工艺</t>
    <phoneticPr fontId="2" type="noConversion"/>
  </si>
  <si>
    <t>生产线数字化技术虚拟仿真</t>
  </si>
  <si>
    <t>生产线数字化仿真应用</t>
  </si>
  <si>
    <t>机械CAD/CAM</t>
  </si>
  <si>
    <t>磁粉检测</t>
    <phoneticPr fontId="2" type="noConversion"/>
  </si>
  <si>
    <t>渗透检测</t>
    <phoneticPr fontId="2" type="noConversion"/>
  </si>
  <si>
    <t>射线检测技能实训</t>
    <phoneticPr fontId="2" type="noConversion"/>
  </si>
  <si>
    <t>表面检测技能实训</t>
    <phoneticPr fontId="2" type="noConversion"/>
  </si>
  <si>
    <t>射线检测、超声检测、磁粉检测、渗透检测</t>
    <phoneticPr fontId="2" type="noConversion"/>
  </si>
  <si>
    <t>Web前端项目开发实训</t>
    <phoneticPr fontId="2" type="noConversion"/>
  </si>
  <si>
    <t>企业级项目开发实训</t>
    <phoneticPr fontId="2" type="noConversion"/>
  </si>
  <si>
    <t>程序设计项目实训</t>
    <phoneticPr fontId="2" type="noConversion"/>
  </si>
  <si>
    <t>工业大数据应用项目综合实训</t>
  </si>
  <si>
    <t>数据可视化技术综合实训</t>
  </si>
  <si>
    <t>数据挖掘与实战训练</t>
  </si>
  <si>
    <t>网络系统集成实训室</t>
  </si>
  <si>
    <t>自动化生产线安装与调试</t>
  </si>
  <si>
    <t>工业机器人综合实训  </t>
  </si>
  <si>
    <t>机器人技术基础课程设计</t>
  </si>
  <si>
    <t>三维造型设计</t>
    <phoneticPr fontId="2" type="noConversion"/>
  </si>
  <si>
    <t>智能网联汽车实训区</t>
  </si>
  <si>
    <t>智能网联汽车检测与运维</t>
    <phoneticPr fontId="2" type="noConversion"/>
  </si>
  <si>
    <t>新能源汽车教学区</t>
  </si>
  <si>
    <t>电动汽车构造及检修</t>
    <phoneticPr fontId="2" type="noConversion"/>
  </si>
  <si>
    <t>汽车发动机实训区</t>
  </si>
  <si>
    <t>汽车装配与调整</t>
    <phoneticPr fontId="23" type="noConversion"/>
  </si>
  <si>
    <t>汽车检测维护实训区1</t>
  </si>
  <si>
    <t>汽车综合故障诊断</t>
    <phoneticPr fontId="23" type="noConversion"/>
  </si>
  <si>
    <t>汽车检测维护实训区2</t>
  </si>
  <si>
    <t>汽车保养与维护</t>
    <phoneticPr fontId="23" type="noConversion"/>
  </si>
  <si>
    <t>汽车检测维护实训区3</t>
  </si>
  <si>
    <t>工业互联网</t>
    <phoneticPr fontId="2" type="noConversion"/>
  </si>
  <si>
    <t>智能产线调试与运行</t>
    <phoneticPr fontId="2" type="noConversion"/>
  </si>
  <si>
    <t>过程控制技术实训室</t>
  </si>
  <si>
    <t>集散控制系统组态及应用</t>
    <phoneticPr fontId="2" type="noConversion"/>
  </si>
  <si>
    <t>智能制造技术</t>
    <phoneticPr fontId="2" type="noConversion"/>
  </si>
  <si>
    <t>工业伺服实训区</t>
    <phoneticPr fontId="2" type="noConversion"/>
  </si>
  <si>
    <t>智能机器人技术实训</t>
    <phoneticPr fontId="2" type="noConversion"/>
  </si>
  <si>
    <t>模具技术</t>
    <phoneticPr fontId="2" type="noConversion"/>
  </si>
  <si>
    <t>微机房(CAD/CAM/CAE)</t>
    <phoneticPr fontId="2" type="noConversion"/>
  </si>
  <si>
    <t>蔡司Calypso软件</t>
    <phoneticPr fontId="2" type="noConversion"/>
  </si>
  <si>
    <t>三坐标检测区</t>
    <phoneticPr fontId="2" type="noConversion"/>
  </si>
  <si>
    <t>蔡司三坐标</t>
    <phoneticPr fontId="2" type="noConversion"/>
  </si>
  <si>
    <t>成本核算与管理</t>
    <phoneticPr fontId="2" type="noConversion"/>
  </si>
  <si>
    <t>中小企业成本核算岗位实训</t>
    <phoneticPr fontId="2" type="noConversion"/>
  </si>
  <si>
    <t>智能楼宇管理实训</t>
  </si>
  <si>
    <t>楼宇自控工程技术</t>
  </si>
  <si>
    <t>施工组织与管理</t>
  </si>
  <si>
    <t>供配电技术</t>
  </si>
  <si>
    <t>建筑电气识图与制图</t>
  </si>
  <si>
    <t>铜管火焰钎焊</t>
  </si>
  <si>
    <t>2024.2.26-3.8周一、四上午</t>
    <phoneticPr fontId="2" type="noConversion"/>
  </si>
  <si>
    <t>2024.2.26-3.8周一、四下午</t>
    <phoneticPr fontId="2" type="noConversion"/>
  </si>
  <si>
    <t>2024.2.26-3.8周二、五上午</t>
    <phoneticPr fontId="2" type="noConversion"/>
  </si>
  <si>
    <t>2024.2.26-3.8周二、五下午</t>
    <phoneticPr fontId="2" type="noConversion"/>
  </si>
  <si>
    <t>2024.3.11-3.29上午</t>
    <phoneticPr fontId="2" type="noConversion"/>
  </si>
  <si>
    <t>2024.3.11-4.26下午2个工位</t>
    <phoneticPr fontId="2" type="noConversion"/>
  </si>
  <si>
    <t>2024.3.11-4.26下午1个工位</t>
    <phoneticPr fontId="2" type="noConversion"/>
  </si>
  <si>
    <t>2024.3.11-4.26上午2个工位</t>
    <phoneticPr fontId="2" type="noConversion"/>
  </si>
  <si>
    <t>2024.3.11-4.26上午1个工位</t>
    <phoneticPr fontId="2" type="noConversion"/>
  </si>
  <si>
    <t>2024.2.26-4.12周二、五上午</t>
    <phoneticPr fontId="2" type="noConversion"/>
  </si>
  <si>
    <t>2024.2.26-4.12周一、四上午</t>
    <phoneticPr fontId="2" type="noConversion"/>
  </si>
  <si>
    <t>2024.5.13-6.28周二、五上午</t>
    <phoneticPr fontId="2" type="noConversion"/>
  </si>
  <si>
    <t>2024.5.13-6.28周二、五下午</t>
    <phoneticPr fontId="2" type="noConversion"/>
  </si>
  <si>
    <t>2024.5.13-6.28周一、四上午</t>
    <phoneticPr fontId="2" type="noConversion"/>
  </si>
  <si>
    <t>2024.5.13-6.28周一、四下午</t>
    <phoneticPr fontId="2" type="noConversion"/>
  </si>
  <si>
    <t>2024.3.11-6.28全天</t>
    <phoneticPr fontId="2" type="noConversion"/>
  </si>
  <si>
    <t>2024.4.15-4.30上午</t>
    <phoneticPr fontId="2" type="noConversion"/>
  </si>
  <si>
    <t>2024.4.15-4.30下午</t>
    <phoneticPr fontId="2" type="noConversion"/>
  </si>
  <si>
    <t>4.15-4.19上午、4.22-4.26下午</t>
  </si>
  <si>
    <t>4.15-4.19下午、4.22-4.26上午</t>
  </si>
  <si>
    <t>第17-18周 上午</t>
    <phoneticPr fontId="2" type="noConversion"/>
  </si>
  <si>
    <t>第17-18周 下午</t>
    <phoneticPr fontId="2" type="noConversion"/>
  </si>
  <si>
    <t>第14-16周 上午</t>
    <phoneticPr fontId="2" type="noConversion"/>
  </si>
  <si>
    <t>第14-16周 下午</t>
    <phoneticPr fontId="2" type="noConversion"/>
  </si>
  <si>
    <t>3-5周，每周上午</t>
  </si>
  <si>
    <t>3-5周，每周下午</t>
  </si>
  <si>
    <t>18-19周，每周上午</t>
  </si>
  <si>
    <t>18-19周，每周下午</t>
  </si>
  <si>
    <t>12-13周，每周上午</t>
  </si>
  <si>
    <t>12-13周，每周下午</t>
  </si>
  <si>
    <t>2024.3.18-4.5上午</t>
  </si>
  <si>
    <t>2024.3.18-4.5下午</t>
  </si>
  <si>
    <t>2024.4.8-4.26上午</t>
  </si>
  <si>
    <t>2024.4.8-4.26下午</t>
  </si>
  <si>
    <t>2024.5.20-5.31上午</t>
  </si>
  <si>
    <t>2024.5.20-5.31下午</t>
  </si>
  <si>
    <t>2024.6.3-6.14上午</t>
  </si>
  <si>
    <t>2024.6.3-6.14下午</t>
  </si>
  <si>
    <t>2024.6.17-6.28下午</t>
  </si>
  <si>
    <t>2024.2.26-2024.5.17，周二上午</t>
    <phoneticPr fontId="2" type="noConversion"/>
  </si>
  <si>
    <t>2024.2.26-2024.4.19，周一下午</t>
    <phoneticPr fontId="2" type="noConversion"/>
  </si>
  <si>
    <t>2024.4.22-2024.7.3，周一下午</t>
    <phoneticPr fontId="2" type="noConversion"/>
  </si>
  <si>
    <t>2024.5.6-2024.7.3，周四下午</t>
    <phoneticPr fontId="2" type="noConversion"/>
  </si>
  <si>
    <t>2024.2.26-2024.5.17，周一上午</t>
    <phoneticPr fontId="2" type="noConversion"/>
  </si>
  <si>
    <t>2024.2.26-2024.4.19，周二下午</t>
    <phoneticPr fontId="2" type="noConversion"/>
  </si>
  <si>
    <t>2024.4.22-2024.7.3，周二下午</t>
    <phoneticPr fontId="2" type="noConversion"/>
  </si>
  <si>
    <t>2024.5.6-2024.7.3，周五下午</t>
    <phoneticPr fontId="2" type="noConversion"/>
  </si>
  <si>
    <t>2024.2.26-2024.4.19，周四下午</t>
    <phoneticPr fontId="2" type="noConversion"/>
  </si>
  <si>
    <t>2024.2.26-2024.4.19，周五下午</t>
    <phoneticPr fontId="2" type="noConversion"/>
  </si>
  <si>
    <t>2024.4.15——2024.4.26下午</t>
    <phoneticPr fontId="2" type="noConversion"/>
  </si>
  <si>
    <t>第1周至第11周（2月26日至5月10日）周一上午</t>
    <phoneticPr fontId="2" type="noConversion"/>
  </si>
  <si>
    <t>第1周至第11周（2月26日至5月10日）周二上午</t>
    <phoneticPr fontId="2" type="noConversion"/>
  </si>
  <si>
    <t>第1周至第11周（2月26日至5月10日）周三上午</t>
    <phoneticPr fontId="2" type="noConversion"/>
  </si>
  <si>
    <t>第1周至第11周（2月26日至5月10日）周四上午</t>
    <phoneticPr fontId="2" type="noConversion"/>
  </si>
  <si>
    <t>第8周至第8周（4月15日至4月19日）周一至周五的下午</t>
    <phoneticPr fontId="2" type="noConversion"/>
  </si>
  <si>
    <t>第9周至第9周（4月22日至4月26日）周一至周五的下午</t>
    <phoneticPr fontId="2" type="noConversion"/>
  </si>
  <si>
    <t>第11周至第11周（5月6日至5月10日）周一至周五的下午</t>
    <phoneticPr fontId="2" type="noConversion"/>
  </si>
  <si>
    <t>第7周至第7周（4月8日至4月12日）周一至周五的下午</t>
    <phoneticPr fontId="2" type="noConversion"/>
  </si>
  <si>
    <t>3.25-4.7上午</t>
  </si>
  <si>
    <t>2024年5月13日-17日上午</t>
  </si>
  <si>
    <t>2024年5月13日-17日下午</t>
  </si>
  <si>
    <t>工程学院</t>
    <phoneticPr fontId="2" type="noConversion"/>
  </si>
  <si>
    <t>财务大数据分析实训</t>
  </si>
  <si>
    <t>二级强化训练</t>
  </si>
  <si>
    <t>工学交替实践</t>
  </si>
  <si>
    <t>国际金融与结算</t>
  </si>
  <si>
    <t>数据采集与预处理技术应用</t>
  </si>
  <si>
    <t>职业考工实训</t>
  </si>
  <si>
    <t>智能数据分析与应用</t>
  </si>
  <si>
    <t>工业网络基础</t>
  </si>
  <si>
    <t>计算机高级办公应用</t>
  </si>
  <si>
    <t>C语言程序设计实训</t>
  </si>
  <si>
    <t>人工智能应用</t>
  </si>
  <si>
    <t>深度学习实训</t>
  </si>
  <si>
    <t>自然语言处理实训</t>
  </si>
  <si>
    <t>ERP供应链应用实训</t>
  </si>
  <si>
    <t>纳税实务实训</t>
  </si>
  <si>
    <t>前端设计与开发实训</t>
  </si>
  <si>
    <t>信息技术</t>
  </si>
  <si>
    <t>信息技术实训</t>
  </si>
  <si>
    <t>电子信息技术</t>
  </si>
  <si>
    <t>电子产品测试实训室</t>
  </si>
  <si>
    <t>电子技术基础</t>
  </si>
  <si>
    <t>数字电子技术</t>
  </si>
  <si>
    <t>电子产品创新实训室</t>
  </si>
  <si>
    <r>
      <rPr>
        <sz val="10"/>
        <rFont val="Courier New"/>
        <family val="3"/>
      </rPr>
      <t>C#</t>
    </r>
    <r>
      <rPr>
        <sz val="10"/>
        <rFont val="宋体"/>
        <family val="3"/>
        <charset val="134"/>
      </rPr>
      <t>上位机软件设计</t>
    </r>
  </si>
  <si>
    <t>C#上位机软件设计</t>
  </si>
  <si>
    <t>电子产品设计与制作</t>
  </si>
  <si>
    <t>机器人操作系统</t>
  </si>
  <si>
    <t>机器视觉与语音识别技术</t>
  </si>
  <si>
    <t>电子产品设计实训室</t>
  </si>
  <si>
    <r>
      <rPr>
        <sz val="10"/>
        <rFont val="Courier New"/>
        <family val="3"/>
      </rPr>
      <t>PCB</t>
    </r>
    <r>
      <rPr>
        <sz val="10"/>
        <rFont val="宋体"/>
        <family val="3"/>
        <charset val="134"/>
      </rPr>
      <t>设计</t>
    </r>
  </si>
  <si>
    <t>PCB设计</t>
  </si>
  <si>
    <t>嵌入式C语言程序设计</t>
  </si>
  <si>
    <t>无人机协同控制技术</t>
  </si>
  <si>
    <t>自主移动机器人技术</t>
  </si>
  <si>
    <t>电子产品维修实训室</t>
  </si>
  <si>
    <t>电子电路装调</t>
  </si>
  <si>
    <t>2</t>
  </si>
  <si>
    <t>电子电路装调实训室</t>
  </si>
  <si>
    <t>模拟电子技术</t>
  </si>
  <si>
    <t>高可靠性焊接技术实训室</t>
  </si>
  <si>
    <t>集成电路测试实训室</t>
  </si>
  <si>
    <t>集成电路测试技术</t>
  </si>
  <si>
    <t>现代电子装联技术实训室</t>
  </si>
  <si>
    <t>现代电子装联技术</t>
  </si>
  <si>
    <t>3</t>
  </si>
  <si>
    <t>工业机器人操作与维护</t>
  </si>
  <si>
    <t>航模制作与飞行</t>
  </si>
  <si>
    <t>无人机行业应用</t>
  </si>
  <si>
    <t>无人机航拍技术</t>
  </si>
  <si>
    <t>智能机器人建模</t>
  </si>
  <si>
    <t>工业机器人建模</t>
  </si>
  <si>
    <t>机械设计基础课程设计（Solidworks/AutoCAD）</t>
  </si>
  <si>
    <t>桌面机器人编程与应用</t>
  </si>
  <si>
    <t>零件车削加工</t>
  </si>
  <si>
    <t>钳工实训2</t>
  </si>
  <si>
    <t>零件铣削加工</t>
  </si>
  <si>
    <t>车灯模具多轴加工车灯模具多轴加工</t>
  </si>
  <si>
    <t>数控铣削加工实训</t>
  </si>
  <si>
    <t>6</t>
  </si>
  <si>
    <t>车灯模具VR虚拟仿真</t>
  </si>
  <si>
    <t>冷冲模设计与制造综合实训</t>
  </si>
  <si>
    <t>汽车综合实训</t>
  </si>
  <si>
    <t>汽车电子电器实训区</t>
  </si>
  <si>
    <t>汽车车身电子系统维修</t>
  </si>
  <si>
    <t>汽车维保与改装</t>
  </si>
  <si>
    <t>新能源汽车维护与故障诊断</t>
  </si>
  <si>
    <t>机械CAD实训</t>
  </si>
  <si>
    <t>新能源汽车整车控制技术</t>
  </si>
  <si>
    <t>新能源汽车智能网联教学区</t>
  </si>
  <si>
    <t>智能网联汽车关键技术实训</t>
  </si>
  <si>
    <t>智能网联汽车技术</t>
  </si>
  <si>
    <t>传感器装配及标定实训</t>
  </si>
  <si>
    <t>1+X数控车铣加工实训</t>
  </si>
  <si>
    <t>回转式旋盖机的自动控制设计与调试——凸轮机构的制造与装配</t>
  </si>
  <si>
    <t>数控车削加工实训</t>
  </si>
  <si>
    <t>数控加工生产实训</t>
  </si>
  <si>
    <t>数控综合加工实训</t>
  </si>
  <si>
    <r>
      <rPr>
        <sz val="10"/>
        <rFont val="宋体"/>
        <family val="3"/>
        <charset val="134"/>
      </rPr>
      <t>复杂部件多轴联动加工技术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口罩机创新设计与制作</t>
    </r>
  </si>
  <si>
    <t>立柱的制作、锁紧机构的制作</t>
  </si>
  <si>
    <t>零部件测绘</t>
  </si>
  <si>
    <t>SolidWorks数字化设计</t>
  </si>
  <si>
    <r>
      <rPr>
        <sz val="10"/>
        <rFont val="宋体"/>
        <family val="3"/>
        <charset val="134"/>
      </rPr>
      <t>机械制图与</t>
    </r>
    <r>
      <rPr>
        <sz val="10"/>
        <rFont val="Courier New"/>
        <family val="3"/>
      </rPr>
      <t>CAD</t>
    </r>
  </si>
  <si>
    <t>界面设计实训</t>
  </si>
  <si>
    <t>数字图像编辑1（PS）</t>
  </si>
  <si>
    <t>标志与符号设计</t>
  </si>
  <si>
    <t>旋盖机创新设计与制作——凸轮连杆复合机构工程图设计</t>
  </si>
  <si>
    <t>旋盖机创新设计与制作——凸轮连杆复合机构设计</t>
  </si>
  <si>
    <t>旋盖机创新设计与制作——凸轮连杆复合机构数字化设计</t>
  </si>
  <si>
    <t>计算机辅助设计（Sketchup、3d)</t>
  </si>
  <si>
    <t>三维软件基础</t>
  </si>
  <si>
    <t>数字图像编辑2（AI）</t>
  </si>
  <si>
    <t>图像与版式设计</t>
  </si>
  <si>
    <t>工业动画设计与制作</t>
  </si>
  <si>
    <t>短视频策划与制作</t>
  </si>
  <si>
    <t>机械制图与cad（AutoCAD）</t>
  </si>
  <si>
    <t xml:space="preserve">品牌视觉设计 </t>
  </si>
  <si>
    <t>数字建模</t>
  </si>
  <si>
    <t>跨境电商视觉设计，需安装Photoshop CC2019</t>
  </si>
  <si>
    <t>商业插画</t>
  </si>
  <si>
    <t>《FlexSim物流系统仿真》</t>
  </si>
  <si>
    <t>攻防渗透演练靶场实训室</t>
  </si>
  <si>
    <t>网络集成实训</t>
  </si>
  <si>
    <t>网络安全综合实训室二</t>
  </si>
  <si>
    <t>机械产品的数字化设计(SolidWorks)</t>
  </si>
  <si>
    <t>程序设计基础实训</t>
  </si>
  <si>
    <t>配置交换与路由实训</t>
  </si>
  <si>
    <t>HTML语言实训</t>
  </si>
  <si>
    <t>液压与气动</t>
  </si>
  <si>
    <t>电气设计与绘图</t>
  </si>
  <si>
    <t>气动控制技术</t>
  </si>
  <si>
    <r>
      <rPr>
        <sz val="10"/>
        <rFont val="宋体"/>
        <family val="3"/>
        <charset val="134"/>
      </rPr>
      <t>智能传感器与测控技术</t>
    </r>
    <r>
      <rPr>
        <sz val="10"/>
        <rFont val="Courier New"/>
        <family val="3"/>
      </rPr>
      <t>--</t>
    </r>
    <r>
      <rPr>
        <sz val="10"/>
        <rFont val="宋体"/>
        <family val="3"/>
        <charset val="134"/>
      </rPr>
      <t>自动生产线项目</t>
    </r>
  </si>
  <si>
    <t>智能生产线数字化设计与仿真</t>
  </si>
  <si>
    <r>
      <rPr>
        <sz val="10"/>
        <rFont val="Courier New"/>
        <family val="3"/>
      </rPr>
      <t>PLC</t>
    </r>
    <r>
      <rPr>
        <sz val="10"/>
        <rFont val="宋体"/>
        <family val="3"/>
        <charset val="134"/>
      </rPr>
      <t>系统编程与维护（西门子）</t>
    </r>
  </si>
  <si>
    <t>产品的工业机械装调-口罩机创新设计与制作</t>
  </si>
  <si>
    <t>复杂机电项目实践</t>
  </si>
  <si>
    <t>回转式旋盖机的自动控制设计与调试——基于PLC的调试与运行</t>
  </si>
  <si>
    <t>伺服控制系统应用</t>
  </si>
  <si>
    <t>企业专业毕业考试1</t>
  </si>
  <si>
    <t>变频器应用与维护A</t>
  </si>
  <si>
    <t>电机与电气控制技术</t>
  </si>
  <si>
    <t>电气系统安装与调试A</t>
  </si>
  <si>
    <r>
      <rPr>
        <sz val="9"/>
        <rFont val="宋体"/>
        <family val="3"/>
        <charset val="134"/>
      </rPr>
      <t>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331/22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334</t>
    </r>
  </si>
  <si>
    <r>
      <rPr>
        <sz val="9"/>
        <rFont val="宋体"/>
        <family val="3"/>
        <charset val="134"/>
      </rPr>
      <t>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632/22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633</t>
    </r>
  </si>
  <si>
    <t>23软件技术（中外）331/332/631</t>
  </si>
  <si>
    <t>22会计331/22会计334</t>
  </si>
  <si>
    <t>23大数据631</t>
  </si>
  <si>
    <t>23人工智能331</t>
  </si>
  <si>
    <t>23人工智能631</t>
  </si>
  <si>
    <t>23工业互联网331/631</t>
  </si>
  <si>
    <t>22大数据332/631</t>
  </si>
  <si>
    <t>23智能网联331/631</t>
  </si>
  <si>
    <t>22智能网联331/632</t>
  </si>
  <si>
    <t>23大数据331</t>
  </si>
  <si>
    <t>23大数据332</t>
  </si>
  <si>
    <t>23会计331/23会计332</t>
  </si>
  <si>
    <r>
      <rPr>
        <sz val="9"/>
        <rFont val="宋体"/>
        <family val="3"/>
        <charset val="134"/>
      </rPr>
      <t>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333/23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334</t>
    </r>
  </si>
  <si>
    <r>
      <rPr>
        <sz val="9"/>
        <rFont val="宋体"/>
        <family val="3"/>
        <charset val="134"/>
      </rPr>
      <t>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331/23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332</t>
    </r>
  </si>
  <si>
    <t>23会计333/23会计334</t>
  </si>
  <si>
    <r>
      <rPr>
        <sz val="9"/>
        <rFont val="宋体"/>
        <family val="3"/>
        <charset val="134"/>
      </rPr>
      <t>22</t>
    </r>
    <r>
      <rPr>
        <sz val="10"/>
        <rFont val="宋体"/>
        <family val="3"/>
        <charset val="134"/>
      </rPr>
      <t>国际商务</t>
    </r>
    <r>
      <rPr>
        <sz val="10"/>
        <rFont val="Courier New"/>
        <family val="3"/>
      </rPr>
      <t>331/22</t>
    </r>
    <r>
      <rPr>
        <sz val="10"/>
        <rFont val="宋体"/>
        <family val="3"/>
        <charset val="134"/>
      </rPr>
      <t>国际商务</t>
    </r>
    <r>
      <rPr>
        <sz val="10"/>
        <rFont val="Courier New"/>
        <family val="3"/>
      </rPr>
      <t>631/22</t>
    </r>
    <r>
      <rPr>
        <sz val="10"/>
        <rFont val="宋体"/>
        <family val="3"/>
        <charset val="134"/>
      </rPr>
      <t>跨境电商</t>
    </r>
    <r>
      <rPr>
        <sz val="10"/>
        <rFont val="Courier New"/>
        <family val="3"/>
      </rPr>
      <t>331/22</t>
    </r>
    <r>
      <rPr>
        <sz val="10"/>
        <rFont val="宋体"/>
        <family val="3"/>
        <charset val="134"/>
      </rPr>
      <t>跨境电商</t>
    </r>
    <r>
      <rPr>
        <sz val="10"/>
        <rFont val="Courier New"/>
        <family val="3"/>
      </rPr>
      <t>631</t>
    </r>
  </si>
  <si>
    <t>23工业机器人331/23工业机器人661</t>
  </si>
  <si>
    <t>23工业机器人662/23工业机器人663</t>
  </si>
  <si>
    <t>23机电一体化331/23机电一体化332</t>
  </si>
  <si>
    <t>23机电一体化333/23机电一体化334</t>
  </si>
  <si>
    <t>23机电一体化335/23机电一体化336</t>
  </si>
  <si>
    <t>23机电一体化337/23机电一体化338</t>
  </si>
  <si>
    <t>23智能控制331/23机电一体化661</t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</si>
  <si>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337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</si>
  <si>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338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</si>
  <si>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无人机</t>
    </r>
    <r>
      <rPr>
        <sz val="10"/>
        <rFont val="Courier New"/>
        <family val="3"/>
      </rPr>
      <t>631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</si>
  <si>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电子信息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</si>
  <si>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电子信息</t>
    </r>
    <r>
      <rPr>
        <sz val="10"/>
        <rFont val="Courier New"/>
        <family val="3"/>
      </rPr>
      <t>332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</si>
  <si>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电子信息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</si>
  <si>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电子信息</t>
    </r>
    <r>
      <rPr>
        <sz val="10"/>
        <rFont val="Courier New"/>
        <family val="3"/>
      </rPr>
      <t>332/631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</si>
  <si>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智能机器人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</si>
  <si>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无人机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</si>
  <si>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333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</si>
  <si>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334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</si>
  <si>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</si>
  <si>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</si>
  <si>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333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</si>
  <si>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334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</si>
  <si>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335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</si>
  <si>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336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</si>
  <si>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</si>
  <si>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</si>
  <si>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</si>
  <si>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336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</si>
  <si>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</si>
  <si>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</si>
  <si>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</si>
  <si>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</si>
  <si>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633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</si>
  <si>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634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</si>
  <si>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661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</si>
  <si>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</si>
  <si>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</si>
  <si>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333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</si>
  <si>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334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</si>
  <si>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</si>
  <si>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无人机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</si>
  <si>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</si>
  <si>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</si>
  <si>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662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</si>
  <si>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663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</si>
  <si>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智能控制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</si>
  <si>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模具设计</t>
    </r>
    <r>
      <rPr>
        <sz val="10"/>
        <rFont val="Courier New"/>
        <family val="3"/>
      </rPr>
      <t>631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</si>
  <si>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模具设计</t>
    </r>
    <r>
      <rPr>
        <sz val="10"/>
        <rFont val="Courier New"/>
        <family val="3"/>
      </rPr>
      <t>632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</si>
  <si>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智能控制</t>
    </r>
    <r>
      <rPr>
        <sz val="10"/>
        <rFont val="Courier New"/>
        <family val="3"/>
      </rPr>
      <t>331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</si>
  <si>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机电一体化</t>
    </r>
    <r>
      <rPr>
        <sz val="9"/>
        <rFont val="Courier New"/>
        <family val="3"/>
      </rPr>
      <t>531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</si>
  <si>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机电</t>
    </r>
    <r>
      <rPr>
        <sz val="10"/>
        <rFont val="Courier New"/>
        <family val="3"/>
      </rPr>
      <t>AHK1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</si>
  <si>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</si>
  <si>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332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</si>
  <si>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661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</si>
  <si>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662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</si>
  <si>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车辆应用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</si>
  <si>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车辆应用</t>
    </r>
    <r>
      <rPr>
        <sz val="9"/>
        <rFont val="Courier New"/>
        <family val="3"/>
      </rPr>
      <t>332</t>
    </r>
  </si>
  <si>
    <r>
      <rPr>
        <sz val="9"/>
        <rFont val="Courier New"/>
        <family val="3"/>
      </rPr>
      <t>23</t>
    </r>
    <r>
      <rPr>
        <sz val="9"/>
        <rFont val="宋体"/>
        <family val="3"/>
        <charset val="134"/>
      </rPr>
      <t>车辆应用</t>
    </r>
    <r>
      <rPr>
        <sz val="9"/>
        <rFont val="Courier New"/>
        <family val="3"/>
      </rPr>
      <t>661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</si>
  <si>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机电一体化</t>
    </r>
    <r>
      <rPr>
        <sz val="9"/>
        <rFont val="Courier New"/>
        <family val="3"/>
      </rPr>
      <t>531A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</si>
  <si>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材料成型</t>
    </r>
    <r>
      <rPr>
        <sz val="9"/>
        <rFont val="Courier New"/>
        <family val="3"/>
      </rPr>
      <t>631/22</t>
    </r>
    <r>
      <rPr>
        <sz val="9"/>
        <rFont val="宋体"/>
        <family val="3"/>
        <charset val="134"/>
      </rPr>
      <t>材料成型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</si>
  <si>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631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</si>
  <si>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632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</si>
  <si>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装备制造</t>
    </r>
    <r>
      <rPr>
        <sz val="9"/>
        <rFont val="Courier New"/>
        <family val="3"/>
      </rPr>
      <t>331/22</t>
    </r>
    <r>
      <rPr>
        <sz val="9"/>
        <rFont val="宋体"/>
        <family val="3"/>
        <charset val="134"/>
      </rPr>
      <t>装备制造</t>
    </r>
    <r>
      <rPr>
        <sz val="9"/>
        <rFont val="Courier New"/>
        <family val="3"/>
      </rPr>
      <t>631</t>
    </r>
  </si>
  <si>
    <t>22级汽车检修631</t>
  </si>
  <si>
    <t>22级汽车检修632/331</t>
  </si>
  <si>
    <t>22新能源汽修331/332</t>
  </si>
  <si>
    <t>22新能源汽修331/333</t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</si>
  <si>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337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</si>
  <si>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338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</si>
  <si>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机械设计</t>
    </r>
    <r>
      <rPr>
        <sz val="10"/>
        <rFont val="Courier New"/>
        <family val="3"/>
      </rPr>
      <t>331</t>
    </r>
  </si>
  <si>
    <r>
      <rPr>
        <sz val="10"/>
        <rFont val="Courier New"/>
        <family val="3"/>
      </rPr>
      <t>23</t>
    </r>
    <r>
      <rPr>
        <sz val="10"/>
        <rFont val="宋体"/>
        <family val="3"/>
        <charset val="134"/>
      </rPr>
      <t>机械设计</t>
    </r>
    <r>
      <rPr>
        <sz val="10"/>
        <rFont val="Courier New"/>
        <family val="3"/>
      </rPr>
      <t>631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</si>
  <si>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</si>
  <si>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332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</si>
  <si>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631/22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661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</si>
  <si>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662</t>
    </r>
  </si>
  <si>
    <t>22机械制造661/22机械制造631</t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</si>
  <si>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531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</si>
  <si>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532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</si>
  <si>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机电一体化</t>
    </r>
    <r>
      <rPr>
        <sz val="9"/>
        <rFont val="Courier New"/>
        <family val="3"/>
      </rPr>
      <t>631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</si>
  <si>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机电一体化</t>
    </r>
    <r>
      <rPr>
        <sz val="9"/>
        <rFont val="Courier New"/>
        <family val="3"/>
      </rPr>
      <t>632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</si>
  <si>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531</t>
    </r>
  </si>
  <si>
    <t>22机械制造331A</t>
  </si>
  <si>
    <t>22机械制造332A</t>
  </si>
  <si>
    <t>23模具中德</t>
  </si>
  <si>
    <t>23数控中德</t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</si>
  <si>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331/22</t>
    </r>
    <r>
      <rPr>
        <sz val="9"/>
        <rFont val="宋体"/>
        <family val="3"/>
        <charset val="134"/>
      </rPr>
      <t>数字设计</t>
    </r>
    <r>
      <rPr>
        <sz val="9"/>
        <rFont val="Courier New"/>
        <family val="3"/>
      </rPr>
      <t>331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</si>
  <si>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机械设计</t>
    </r>
    <r>
      <rPr>
        <sz val="9"/>
        <rFont val="Courier New"/>
        <family val="3"/>
      </rPr>
      <t>332</t>
    </r>
  </si>
  <si>
    <r>
      <rPr>
        <sz val="9"/>
        <rFont val="Courier New"/>
        <family val="3"/>
      </rPr>
      <t>22</t>
    </r>
    <r>
      <rPr>
        <sz val="9"/>
        <rFont val="宋体"/>
        <family val="3"/>
        <charset val="134"/>
      </rPr>
      <t>数控技术</t>
    </r>
    <r>
      <rPr>
        <sz val="9"/>
        <rFont val="Courier New"/>
        <family val="3"/>
      </rPr>
      <t>531A</t>
    </r>
  </si>
  <si>
    <t>23机械设计531</t>
  </si>
  <si>
    <t>23机械设计532</t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</si>
  <si>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</si>
  <si>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632</t>
    </r>
  </si>
  <si>
    <t>23媒体531</t>
  </si>
  <si>
    <t>23媒体331</t>
  </si>
  <si>
    <t>23机械制造331</t>
  </si>
  <si>
    <t>23机械制造332</t>
  </si>
  <si>
    <t>23机械制造661</t>
  </si>
  <si>
    <t>23环艺331</t>
  </si>
  <si>
    <t>23环艺631</t>
  </si>
  <si>
    <t>23动画631</t>
  </si>
  <si>
    <t>23室内331</t>
  </si>
  <si>
    <t>23室内631</t>
  </si>
  <si>
    <t>23建装331</t>
  </si>
  <si>
    <t>23媒体333</t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</si>
  <si>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</si>
  <si>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</si>
  <si>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t>23机电AHK1</t>
  </si>
  <si>
    <t>23媒体332</t>
  </si>
  <si>
    <t>22广告331</t>
  </si>
  <si>
    <t>22国际商务331/631</t>
  </si>
  <si>
    <t>23跨境电商331/631</t>
  </si>
  <si>
    <t>23媒体631</t>
  </si>
  <si>
    <t>23广告331</t>
  </si>
  <si>
    <r>
      <rPr>
        <sz val="9"/>
        <rFont val="宋体"/>
        <family val="3"/>
        <charset val="134"/>
      </rPr>
      <t>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631/23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632</t>
    </r>
  </si>
  <si>
    <t>23国际商务661/23国际商务662/23国际商务331</t>
  </si>
  <si>
    <t>22物流331</t>
  </si>
  <si>
    <t>22物流中德</t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</si>
  <si>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333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</si>
  <si>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</si>
  <si>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336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</si>
  <si>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模具设计</t>
    </r>
    <r>
      <rPr>
        <sz val="10"/>
        <rFont val="Courier New"/>
        <family val="3"/>
      </rPr>
      <t>632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</si>
  <si>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模具设计</t>
    </r>
    <r>
      <rPr>
        <sz val="10"/>
        <rFont val="Courier New"/>
        <family val="3"/>
      </rPr>
      <t>632/23</t>
    </r>
    <r>
      <rPr>
        <sz val="10"/>
        <rFont val="宋体"/>
        <family val="3"/>
        <charset val="134"/>
      </rPr>
      <t>装备制造</t>
    </r>
    <r>
      <rPr>
        <sz val="10"/>
        <rFont val="Courier New"/>
        <family val="3"/>
      </rPr>
      <t>331</t>
    </r>
  </si>
  <si>
    <t>23数控技术332</t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</si>
  <si>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数控技术</t>
    </r>
    <r>
      <rPr>
        <sz val="10"/>
        <rFont val="Courier New"/>
        <family val="3"/>
      </rPr>
      <t>661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</si>
  <si>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数控技术</t>
    </r>
    <r>
      <rPr>
        <sz val="10"/>
        <rFont val="Courier New"/>
        <family val="3"/>
      </rPr>
      <t>662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</si>
  <si>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机械设计</t>
    </r>
    <r>
      <rPr>
        <sz val="10"/>
        <rFont val="Courier New"/>
        <family val="3"/>
      </rPr>
      <t>532</t>
    </r>
  </si>
  <si>
    <r>
      <rPr>
        <sz val="10"/>
        <rFont val="Courier New"/>
        <family val="3"/>
      </rPr>
      <t>21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531</t>
    </r>
  </si>
  <si>
    <t>23网络661</t>
  </si>
  <si>
    <t>23网络662</t>
  </si>
  <si>
    <t>23数控技术331</t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</si>
  <si>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数字设计</t>
    </r>
    <r>
      <rPr>
        <sz val="10"/>
        <rFont val="Courier New"/>
        <family val="3"/>
      </rPr>
      <t>331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</si>
  <si>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数字设计</t>
    </r>
    <r>
      <rPr>
        <sz val="10"/>
        <rFont val="Courier New"/>
        <family val="3"/>
      </rPr>
      <t>631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</si>
  <si>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531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</si>
  <si>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机械设计</t>
    </r>
    <r>
      <rPr>
        <sz val="10"/>
        <rFont val="Courier New"/>
        <family val="3"/>
      </rPr>
      <t>531</t>
    </r>
  </si>
  <si>
    <t>23数字设计631</t>
  </si>
  <si>
    <t>23装备制造331/23数字设计331</t>
  </si>
  <si>
    <t>23网络331</t>
  </si>
  <si>
    <t>23网络332</t>
  </si>
  <si>
    <r>
      <rPr>
        <sz val="9"/>
        <rFont val="宋体"/>
        <family val="3"/>
        <charset val="134"/>
      </rPr>
      <t>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631/22</t>
    </r>
    <r>
      <rPr>
        <sz val="10"/>
        <rFont val="宋体"/>
        <family val="3"/>
        <charset val="134"/>
      </rPr>
      <t>统计</t>
    </r>
    <r>
      <rPr>
        <sz val="10"/>
        <rFont val="Courier New"/>
        <family val="3"/>
      </rPr>
      <t>631</t>
    </r>
  </si>
  <si>
    <r>
      <rPr>
        <sz val="9"/>
        <rFont val="宋体"/>
        <family val="3"/>
        <charset val="134"/>
      </rPr>
      <t>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332/22</t>
    </r>
    <r>
      <rPr>
        <sz val="10"/>
        <rFont val="宋体"/>
        <family val="3"/>
        <charset val="134"/>
      </rPr>
      <t>会计</t>
    </r>
    <r>
      <rPr>
        <sz val="10"/>
        <rFont val="Courier New"/>
        <family val="3"/>
      </rPr>
      <t>333</t>
    </r>
  </si>
  <si>
    <r>
      <rPr>
        <sz val="9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334</t>
    </r>
  </si>
  <si>
    <t>23机械设计331</t>
  </si>
  <si>
    <t>22物联（中德）</t>
  </si>
  <si>
    <t>22物联网331/22物联网631</t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</si>
  <si>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机电中德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</si>
  <si>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自动中德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</si>
  <si>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331/631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</si>
  <si>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661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</si>
  <si>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662</t>
    </r>
  </si>
  <si>
    <r>
      <rPr>
        <sz val="10"/>
        <rFont val="Courier New"/>
        <family val="3"/>
      </rPr>
      <t>22</t>
    </r>
    <r>
      <rPr>
        <sz val="10"/>
        <rFont val="宋体"/>
        <family val="3"/>
        <charset val="134"/>
      </rPr>
      <t>工业机器人</t>
    </r>
    <r>
      <rPr>
        <sz val="10"/>
        <rFont val="Courier New"/>
        <family val="3"/>
      </rPr>
      <t>663</t>
    </r>
  </si>
  <si>
    <t>工业学院</t>
    <phoneticPr fontId="2" type="noConversion"/>
  </si>
  <si>
    <t>6.17—6.30下午</t>
  </si>
  <si>
    <t>4.1-4.14下午</t>
  </si>
  <si>
    <t>5.20—6.16下午</t>
  </si>
  <si>
    <t>4.15-4.26、5.6-5.17下午</t>
  </si>
  <si>
    <t>3.11-3.28下午</t>
  </si>
  <si>
    <t>6.3-6.14上午</t>
  </si>
  <si>
    <t>4.1-4.26下午</t>
  </si>
  <si>
    <t>2.26-3.22上午</t>
  </si>
  <si>
    <t>2.26-3.22下午</t>
  </si>
  <si>
    <t>4.22-5.5上午</t>
  </si>
  <si>
    <t>5.27-6.14上午</t>
  </si>
  <si>
    <t>5.13-5.24上午</t>
  </si>
  <si>
    <t>6.3-6.14下午</t>
  </si>
  <si>
    <t>5.20-5.31上午</t>
  </si>
  <si>
    <t>5.20-5.31下午</t>
  </si>
  <si>
    <t>3.25-4.7下午</t>
  </si>
  <si>
    <t>4.22-5.5下午</t>
  </si>
  <si>
    <t>5.27-6.14下午</t>
  </si>
  <si>
    <t>5.6-5.5.17上午</t>
  </si>
  <si>
    <t>5.6-5.5.17下午</t>
  </si>
  <si>
    <t>5.13-5.24下午</t>
  </si>
  <si>
    <t>4.22-5.11上午</t>
  </si>
  <si>
    <t xml:space="preserve">5.13-5.24上午 </t>
  </si>
  <si>
    <t>6.3-6.28下午</t>
  </si>
  <si>
    <t>4.22-5.11下午</t>
  </si>
  <si>
    <t>5.6-5.11上午</t>
  </si>
  <si>
    <t>5.6-5.11下午</t>
  </si>
  <si>
    <t>4.22-4.26上午</t>
  </si>
  <si>
    <t>4.28-4.29上午</t>
  </si>
  <si>
    <t xml:space="preserve"> 6.17-6.28 上午</t>
  </si>
  <si>
    <t>6.17-6.28 下午</t>
  </si>
  <si>
    <r>
      <rPr>
        <sz val="10"/>
        <rFont val="宋体"/>
        <family val="3"/>
        <charset val="134"/>
        <scheme val="minor"/>
      </rPr>
      <t>4.8-4.26</t>
    </r>
    <r>
      <rPr>
        <sz val="10"/>
        <rFont val="宋体"/>
        <family val="3"/>
        <charset val="134"/>
      </rPr>
      <t>上午</t>
    </r>
  </si>
  <si>
    <r>
      <rPr>
        <sz val="10"/>
        <rFont val="宋体"/>
        <family val="3"/>
        <charset val="134"/>
        <scheme val="minor"/>
      </rPr>
      <t>3.4-3.22</t>
    </r>
    <r>
      <rPr>
        <sz val="10"/>
        <rFont val="宋体"/>
        <family val="3"/>
        <charset val="134"/>
      </rPr>
      <t>下午</t>
    </r>
  </si>
  <si>
    <t>3.4-3.22上午</t>
  </si>
  <si>
    <t>5.6-5.17上午</t>
  </si>
  <si>
    <t>5.20-6.28上午</t>
  </si>
  <si>
    <t xml:space="preserve">  4.10-4.25上午</t>
  </si>
  <si>
    <t xml:space="preserve"> 5.6-5.21上午</t>
  </si>
  <si>
    <t>5.6-6.4上午</t>
  </si>
  <si>
    <t xml:space="preserve">  3.27-4.25上午</t>
  </si>
  <si>
    <t xml:space="preserve">  2.26-3.26上午</t>
  </si>
  <si>
    <t>6.5-7.4上午</t>
  </si>
  <si>
    <t>5.6-6.5上午</t>
  </si>
  <si>
    <t>2.26-3.15、6.24-28上午</t>
  </si>
  <si>
    <t xml:space="preserve"> 5.20-5.24上午</t>
  </si>
  <si>
    <t xml:space="preserve"> 5.20-5.24下午</t>
  </si>
  <si>
    <t xml:space="preserve"> 5.20-5.31上午</t>
  </si>
  <si>
    <t>6.17-6.28 上午</t>
  </si>
  <si>
    <t>6.11-7.5上午</t>
  </si>
  <si>
    <t>4.1-4.12、5.6-5.17上午</t>
  </si>
  <si>
    <t>4.15-4.26上午</t>
  </si>
  <si>
    <t xml:space="preserve"> 3.27-4.9上午</t>
  </si>
  <si>
    <r>
      <rPr>
        <sz val="10"/>
        <rFont val="宋体"/>
        <family val="3"/>
        <charset val="134"/>
        <scheme val="minor"/>
      </rPr>
      <t>2.26-3.15</t>
    </r>
    <r>
      <rPr>
        <sz val="10"/>
        <rFont val="宋体"/>
        <family val="3"/>
        <charset val="134"/>
      </rPr>
      <t>上午</t>
    </r>
  </si>
  <si>
    <r>
      <rPr>
        <sz val="10"/>
        <rFont val="宋体"/>
        <family val="3"/>
        <charset val="134"/>
        <scheme val="minor"/>
      </rPr>
      <t>2.26-3.15</t>
    </r>
    <r>
      <rPr>
        <sz val="10"/>
        <rFont val="宋体"/>
        <family val="3"/>
        <charset val="134"/>
      </rPr>
      <t>下午</t>
    </r>
  </si>
  <si>
    <t>5.20-6.14上午</t>
  </si>
  <si>
    <t>5.20-6.14下午</t>
  </si>
  <si>
    <r>
      <rPr>
        <sz val="10"/>
        <rFont val="宋体"/>
        <family val="3"/>
        <charset val="134"/>
        <scheme val="minor"/>
      </rPr>
      <t>3.18-4.7</t>
    </r>
    <r>
      <rPr>
        <sz val="10"/>
        <rFont val="宋体"/>
        <family val="3"/>
        <charset val="134"/>
      </rPr>
      <t>上午</t>
    </r>
  </si>
  <si>
    <r>
      <rPr>
        <sz val="10"/>
        <rFont val="宋体"/>
        <family val="3"/>
        <charset val="134"/>
        <scheme val="minor"/>
      </rPr>
      <t>3.18-4.7</t>
    </r>
    <r>
      <rPr>
        <sz val="10"/>
        <rFont val="宋体"/>
        <family val="3"/>
        <charset val="134"/>
      </rPr>
      <t>下午</t>
    </r>
  </si>
  <si>
    <t>2.26-3.22上下午8铣床（四轴）+6车床（教室一间）</t>
  </si>
  <si>
    <t>2.26-4.26周四、周五上下午8台铣床</t>
  </si>
  <si>
    <t>2.26-4.26周一、周二上下午8台铣床</t>
  </si>
  <si>
    <t xml:space="preserve"> 3.25-3.29上午</t>
  </si>
  <si>
    <t xml:space="preserve"> 3.25-3.29下午</t>
  </si>
  <si>
    <t>6.11-6.14上午</t>
  </si>
  <si>
    <t>6.11-6.14下午</t>
  </si>
  <si>
    <t>5.6-5.19下午</t>
  </si>
  <si>
    <t>4.22-5.24下午</t>
  </si>
  <si>
    <t>4.15-5.24上下午</t>
  </si>
  <si>
    <t>2.26-3.17上午</t>
  </si>
  <si>
    <t>2.26-3.17下午</t>
  </si>
  <si>
    <t>5.27-6.28上下午</t>
  </si>
  <si>
    <t>3.25-4.28上午</t>
  </si>
  <si>
    <t>3.25-4.28下午</t>
  </si>
  <si>
    <t>5.27-6.30下午</t>
  </si>
  <si>
    <t>3.18-4.14上午</t>
  </si>
  <si>
    <t>3.18-4.14下午</t>
  </si>
  <si>
    <t>5.6-5.26下午</t>
  </si>
  <si>
    <t xml:space="preserve"> 3.11-3.22下午</t>
  </si>
  <si>
    <t xml:space="preserve"> 2.26-3.8下午</t>
  </si>
  <si>
    <t xml:space="preserve"> 6.3-6.14上午</t>
  </si>
  <si>
    <t>5.13-6.9上午</t>
  </si>
  <si>
    <t xml:space="preserve"> 2.26-3.8上午</t>
  </si>
  <si>
    <t xml:space="preserve"> 4.15-4.26上午</t>
  </si>
  <si>
    <t xml:space="preserve"> 6.17-6.28 下午</t>
  </si>
  <si>
    <t>5.13-6.9下午</t>
  </si>
  <si>
    <r>
      <rPr>
        <b/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>5.20-5.31下午</t>
    </r>
  </si>
  <si>
    <t xml:space="preserve"> 2.26-3.22下午</t>
  </si>
  <si>
    <t>4.1-4.12下午</t>
  </si>
  <si>
    <t>3.4-3.15上午</t>
  </si>
  <si>
    <t>4.15—4.26、5.6—5.17下午</t>
  </si>
  <si>
    <t>5.20-5.24上下午</t>
  </si>
  <si>
    <t>5.27-5.31上下午</t>
  </si>
  <si>
    <t>6.3-6.7上下午</t>
  </si>
  <si>
    <t>6.10-6.14上下午</t>
  </si>
  <si>
    <t>4.28-5.11上午</t>
  </si>
  <si>
    <t>4.1-4.5下午</t>
  </si>
  <si>
    <t>5.13-5.17上午</t>
  </si>
  <si>
    <t>4.22-5.17上午</t>
  </si>
  <si>
    <t xml:space="preserve">3.25-4.19周一周二上下午、周三上午 </t>
  </si>
  <si>
    <t>4.15-4.19上午</t>
  </si>
  <si>
    <t>5.13-5.17下午</t>
  </si>
  <si>
    <t>4.8-4.19上午</t>
    <phoneticPr fontId="2" type="noConversion"/>
  </si>
  <si>
    <t>4.8-4.19下午</t>
    <phoneticPr fontId="2" type="noConversion"/>
  </si>
  <si>
    <t>新能源汽车2331</t>
    <phoneticPr fontId="23" type="noConversion"/>
  </si>
  <si>
    <t>新能源汽车2332</t>
    <phoneticPr fontId="23" type="noConversion"/>
  </si>
  <si>
    <t>新能源汽车2333</t>
    <phoneticPr fontId="23" type="noConversion"/>
  </si>
  <si>
    <t>新能源汽车2334</t>
    <phoneticPr fontId="23" type="noConversion"/>
  </si>
  <si>
    <t>新能源汽车2335</t>
    <phoneticPr fontId="23" type="noConversion"/>
  </si>
  <si>
    <t>汽车检测2333</t>
  </si>
  <si>
    <t>汽车检测2334</t>
  </si>
  <si>
    <t>汽车检测2251</t>
  </si>
  <si>
    <t>新能源汽车2231</t>
  </si>
  <si>
    <t>汽车检测2231</t>
  </si>
  <si>
    <t>汽车检测2232</t>
  </si>
  <si>
    <t>汽车检测2233</t>
  </si>
  <si>
    <t>汽车检测2332</t>
  </si>
  <si>
    <t>汽车检测2331</t>
  </si>
  <si>
    <t>汽车营销2231</t>
  </si>
  <si>
    <t>汽车营销2331</t>
  </si>
  <si>
    <t>装饰2332</t>
    <phoneticPr fontId="2" type="noConversion"/>
  </si>
  <si>
    <t>装饰2331</t>
  </si>
  <si>
    <t>装饰2332</t>
  </si>
  <si>
    <t>自动化2231</t>
    <phoneticPr fontId="2" type="noConversion"/>
  </si>
  <si>
    <t>自动化2232</t>
    <phoneticPr fontId="2" type="noConversion"/>
  </si>
  <si>
    <t>自动化2233</t>
    <phoneticPr fontId="2" type="noConversion"/>
  </si>
  <si>
    <t>自动化2234</t>
    <phoneticPr fontId="2" type="noConversion"/>
  </si>
  <si>
    <t>自动化2235</t>
    <phoneticPr fontId="2" type="noConversion"/>
  </si>
  <si>
    <t>自动化2236</t>
    <phoneticPr fontId="2" type="noConversion"/>
  </si>
  <si>
    <t>自动化2237</t>
    <phoneticPr fontId="2" type="noConversion"/>
  </si>
  <si>
    <t>模具2231</t>
    <phoneticPr fontId="2" type="noConversion"/>
  </si>
  <si>
    <t>模具2232</t>
    <phoneticPr fontId="2" type="noConversion"/>
  </si>
  <si>
    <t>模具2233</t>
  </si>
  <si>
    <t>模具2234</t>
  </si>
  <si>
    <t>模具2235</t>
  </si>
  <si>
    <t>模具2232</t>
  </si>
  <si>
    <t>焊接2231</t>
    <phoneticPr fontId="2" type="noConversion"/>
  </si>
  <si>
    <t>数设2231</t>
  </si>
  <si>
    <t>机设2231</t>
  </si>
  <si>
    <t>机设2232</t>
  </si>
  <si>
    <t>数控2233</t>
    <phoneticPr fontId="2" type="noConversion"/>
  </si>
  <si>
    <t>数控2233</t>
  </si>
  <si>
    <t>数控2231</t>
    <phoneticPr fontId="2" type="noConversion"/>
  </si>
  <si>
    <t>数控2232</t>
    <phoneticPr fontId="2" type="noConversion"/>
  </si>
  <si>
    <t>数控2234</t>
    <phoneticPr fontId="2" type="noConversion"/>
  </si>
  <si>
    <t>机制2232</t>
    <phoneticPr fontId="2" type="noConversion"/>
  </si>
  <si>
    <t>机制2234</t>
    <phoneticPr fontId="2" type="noConversion"/>
  </si>
  <si>
    <t>机制2235</t>
    <phoneticPr fontId="2" type="noConversion"/>
  </si>
  <si>
    <t>机制2236</t>
  </si>
  <si>
    <r>
      <t>机制2237</t>
    </r>
    <r>
      <rPr>
        <sz val="12"/>
        <rFont val="宋体"/>
        <family val="3"/>
        <charset val="134"/>
      </rPr>
      <t/>
    </r>
  </si>
  <si>
    <t>机制2334</t>
  </si>
  <si>
    <t>机制2335</t>
  </si>
  <si>
    <t>机制2336</t>
  </si>
  <si>
    <t>机制2337</t>
  </si>
  <si>
    <t>网络2231</t>
    <phoneticPr fontId="2" type="noConversion"/>
  </si>
  <si>
    <t>网络2232</t>
  </si>
  <si>
    <t>网络2233</t>
  </si>
  <si>
    <t>人工智能2231</t>
    <phoneticPr fontId="2" type="noConversion"/>
  </si>
  <si>
    <t>人工智能2232</t>
    <phoneticPr fontId="2" type="noConversion"/>
  </si>
  <si>
    <t>机制2238</t>
    <phoneticPr fontId="2" type="noConversion"/>
  </si>
  <si>
    <t>智能制造2332</t>
    <phoneticPr fontId="2" type="noConversion"/>
  </si>
  <si>
    <t>智能制造2333</t>
    <phoneticPr fontId="2" type="noConversion"/>
  </si>
  <si>
    <t>机电学院</t>
    <phoneticPr fontId="2" type="noConversion"/>
  </si>
  <si>
    <t>汽车发动机构造与维修</t>
    <phoneticPr fontId="2" type="noConversion"/>
  </si>
  <si>
    <t>汽车发动机构造与维修</t>
  </si>
  <si>
    <t>汽车发动机实训区</t>
    <phoneticPr fontId="2" type="noConversion"/>
  </si>
  <si>
    <t>汽车发动机机械系统检修</t>
    <phoneticPr fontId="2" type="noConversion"/>
  </si>
  <si>
    <t>汽车发动机机械系统检修</t>
  </si>
  <si>
    <t>汽车底盘实训区</t>
  </si>
  <si>
    <t>汽车底盘机械系统检修</t>
    <phoneticPr fontId="2" type="noConversion"/>
  </si>
  <si>
    <t>汽车营销实训区</t>
  </si>
  <si>
    <t>保时捷售后基础</t>
    <phoneticPr fontId="2" type="noConversion"/>
  </si>
  <si>
    <t>汽车营销实训厅</t>
  </si>
  <si>
    <t>保时捷售后综合技能</t>
    <phoneticPr fontId="2" type="noConversion"/>
  </si>
  <si>
    <t>汽车传动系统实训区</t>
  </si>
  <si>
    <t>底盘与传动控制系统检修</t>
    <phoneticPr fontId="2" type="noConversion"/>
  </si>
  <si>
    <t>发动机控制系统检修</t>
    <phoneticPr fontId="2" type="noConversion"/>
  </si>
  <si>
    <t>汽车烤漆实训室</t>
  </si>
  <si>
    <t>保时捷漆面修复技术</t>
    <phoneticPr fontId="2" type="noConversion"/>
  </si>
  <si>
    <t>汽车钣金实训区</t>
  </si>
  <si>
    <t>保时捷铝制车身修复</t>
    <phoneticPr fontId="2" type="noConversion"/>
  </si>
  <si>
    <t>汽车检测维护实训区4</t>
  </si>
  <si>
    <t>汽车检测与诊断</t>
    <phoneticPr fontId="2" type="noConversion"/>
  </si>
  <si>
    <t>汽车检测与诊断</t>
  </si>
  <si>
    <t>传动系统维护</t>
    <phoneticPr fontId="23" type="noConversion"/>
  </si>
  <si>
    <t>保时捷产品知识</t>
    <phoneticPr fontId="2" type="noConversion"/>
  </si>
  <si>
    <t>保时捷发动机机械系统检修</t>
    <phoneticPr fontId="2" type="noConversion"/>
  </si>
  <si>
    <t>保时捷发动机机械系统检修</t>
  </si>
  <si>
    <t>保时捷保修与零配件</t>
    <phoneticPr fontId="2" type="noConversion"/>
  </si>
  <si>
    <t>汽车销售实务</t>
    <phoneticPr fontId="2" type="noConversion"/>
  </si>
  <si>
    <t>汽车售后服务接待实务</t>
    <phoneticPr fontId="2" type="noConversion"/>
  </si>
  <si>
    <t>汽车发动机拆装实训</t>
    <phoneticPr fontId="2" type="noConversion"/>
  </si>
  <si>
    <t>建筑装饰制图（使用软件中望建筑CAD教育版2023版）</t>
  </si>
  <si>
    <t>施工图深化设计（使用软件中望建筑CAD教育版2023版）</t>
    <phoneticPr fontId="2" type="noConversion"/>
  </si>
  <si>
    <t>三维效果图表现（使用软件3Dmax）</t>
  </si>
  <si>
    <t>智能传感检测</t>
    <phoneticPr fontId="2" type="noConversion"/>
  </si>
  <si>
    <t>电气自动化综合实训</t>
    <phoneticPr fontId="2" type="noConversion"/>
  </si>
  <si>
    <t>模具零件数控铣削实训</t>
    <phoneticPr fontId="2" type="noConversion"/>
  </si>
  <si>
    <t>电加工实训</t>
    <phoneticPr fontId="2" type="noConversion"/>
  </si>
  <si>
    <t>模具制造数字孪生技术</t>
    <phoneticPr fontId="2" type="noConversion"/>
  </si>
  <si>
    <t>气体保护焊工艺设计与实施（二保焊）</t>
    <phoneticPr fontId="2" type="noConversion"/>
  </si>
  <si>
    <t>3D打印设计与制造</t>
  </si>
  <si>
    <t>3D打印综合实训</t>
  </si>
  <si>
    <t>数控综合实训-车削</t>
    <phoneticPr fontId="2" type="noConversion"/>
  </si>
  <si>
    <t>数控综合实训-铣削</t>
    <phoneticPr fontId="2" type="noConversion"/>
  </si>
  <si>
    <t>数控车削实训</t>
    <phoneticPr fontId="2" type="noConversion"/>
  </si>
  <si>
    <t>数控铣削实训</t>
    <phoneticPr fontId="2" type="noConversion"/>
  </si>
  <si>
    <t>数控铣削</t>
    <phoneticPr fontId="2" type="noConversion"/>
  </si>
  <si>
    <t>网页设计实现</t>
    <phoneticPr fontId="2" type="noConversion"/>
  </si>
  <si>
    <t>语音识别综合实训</t>
    <phoneticPr fontId="2" type="noConversion"/>
  </si>
  <si>
    <t>零件数控加工精密行星减速器出力轴的五轴加工</t>
    <phoneticPr fontId="2" type="noConversion"/>
  </si>
  <si>
    <t>机械产品质量检测与装配—万向联轴器装配与验证</t>
    <phoneticPr fontId="2" type="noConversion"/>
  </si>
  <si>
    <t>机械产品质量检测与装配—精密行星减速器出力轴的检测与验证</t>
    <phoneticPr fontId="2" type="noConversion"/>
  </si>
  <si>
    <t>智能制造技术</t>
    <phoneticPr fontId="2" type="noConversion"/>
  </si>
  <si>
    <t>博世力士乐现代液压技术实训区</t>
    <phoneticPr fontId="2" type="noConversion"/>
  </si>
  <si>
    <t>博世力士乐液压</t>
    <phoneticPr fontId="2" type="noConversion"/>
  </si>
  <si>
    <t>周一上午（1-5周，7-9周，11-14周）</t>
    <phoneticPr fontId="2" type="noConversion"/>
  </si>
  <si>
    <t>周三上午（1-5周，7-9周，11-14周）</t>
    <phoneticPr fontId="2" type="noConversion"/>
  </si>
  <si>
    <t>周五上午（1-5周，7-9周，11-14周）</t>
    <phoneticPr fontId="2" type="noConversion"/>
  </si>
  <si>
    <t>周二上午（1-5周，7-9周，11-14周）</t>
    <phoneticPr fontId="2" type="noConversion"/>
  </si>
  <si>
    <t>2-5周</t>
    <phoneticPr fontId="2" type="noConversion"/>
  </si>
  <si>
    <t>11-14周</t>
    <phoneticPr fontId="2" type="noConversion"/>
  </si>
  <si>
    <t>周一上午/周三上午（3-9周，11-15周）</t>
    <phoneticPr fontId="2" type="noConversion"/>
  </si>
  <si>
    <t>周三上午（1-9周，11-17周）18周周三全天</t>
    <phoneticPr fontId="2" type="noConversion"/>
  </si>
  <si>
    <t>周一上午（1-9周，11-18周）、周四上午（1-5周）</t>
    <phoneticPr fontId="2" type="noConversion"/>
  </si>
  <si>
    <t>周二上午（9周，11-17周）</t>
    <phoneticPr fontId="2" type="noConversion"/>
  </si>
  <si>
    <t>周二下午（3-9周，15-17周）</t>
    <phoneticPr fontId="2" type="noConversion"/>
  </si>
  <si>
    <t>周四下午（3-5周，7-9周，11-14周）</t>
    <phoneticPr fontId="2" type="noConversion"/>
  </si>
  <si>
    <t>周一上午（1-9周，11-17周）</t>
    <phoneticPr fontId="2" type="noConversion"/>
  </si>
  <si>
    <t>周三上午（1-9周，11-17周）</t>
    <phoneticPr fontId="2" type="noConversion"/>
  </si>
  <si>
    <t>周四下午（5-9周，11-17周）</t>
    <phoneticPr fontId="2" type="noConversion"/>
  </si>
  <si>
    <t>6-7周</t>
    <phoneticPr fontId="2" type="noConversion"/>
  </si>
  <si>
    <t>8-9周</t>
    <phoneticPr fontId="2" type="noConversion"/>
  </si>
  <si>
    <t>周四下午（1-5周，7周，11-16周）</t>
    <phoneticPr fontId="2" type="noConversion"/>
  </si>
  <si>
    <t>周二下午（1-9周，11-17周）</t>
    <phoneticPr fontId="2" type="noConversion"/>
  </si>
  <si>
    <t>周二上午（1-9周，11-17周）</t>
    <phoneticPr fontId="2" type="noConversion"/>
  </si>
  <si>
    <t>第15周</t>
    <phoneticPr fontId="2" type="noConversion"/>
  </si>
  <si>
    <t>周四下午（1-5周，7-9周，11-14周）</t>
    <phoneticPr fontId="2" type="noConversion"/>
  </si>
  <si>
    <t>3月4日--3月29日</t>
  </si>
  <si>
    <t>7月1日--7月26日</t>
  </si>
  <si>
    <t>3.11-3.15</t>
    <phoneticPr fontId="2" type="noConversion"/>
  </si>
  <si>
    <t>3.18-3.22</t>
    <phoneticPr fontId="2" type="noConversion"/>
  </si>
  <si>
    <t>3.25-3.29</t>
    <phoneticPr fontId="2" type="noConversion"/>
  </si>
  <si>
    <t>4.1-4.5</t>
    <phoneticPr fontId="2" type="noConversion"/>
  </si>
  <si>
    <t>4.8-4.12</t>
    <phoneticPr fontId="2" type="noConversion"/>
  </si>
  <si>
    <t>4.15-4.19</t>
    <phoneticPr fontId="2" type="noConversion"/>
  </si>
  <si>
    <t>4.22-4.26</t>
    <phoneticPr fontId="2" type="noConversion"/>
  </si>
  <si>
    <t>6.24-7.21（小学期）</t>
    <phoneticPr fontId="2" type="noConversion"/>
  </si>
  <si>
    <t>第4-5周</t>
    <phoneticPr fontId="2" type="noConversion"/>
  </si>
  <si>
    <t>第7-8周</t>
    <phoneticPr fontId="2" type="noConversion"/>
  </si>
  <si>
    <t>第11-12周</t>
    <phoneticPr fontId="2" type="noConversion"/>
  </si>
  <si>
    <t>第13-14周</t>
    <phoneticPr fontId="2" type="noConversion"/>
  </si>
  <si>
    <t>第15-16周</t>
    <phoneticPr fontId="2" type="noConversion"/>
  </si>
  <si>
    <t>第3周（周二、周四、周五全天）</t>
    <phoneticPr fontId="2" type="noConversion"/>
  </si>
  <si>
    <t>第4周（周二、周四、周五全天）</t>
    <phoneticPr fontId="2" type="noConversion"/>
  </si>
  <si>
    <t>第5周（周二、周四、周五全天）</t>
    <phoneticPr fontId="2" type="noConversion"/>
  </si>
  <si>
    <t>第7周（周二、周四、周五全天）</t>
    <phoneticPr fontId="2" type="noConversion"/>
  </si>
  <si>
    <t>第8周（周二、周四、周五全天）</t>
    <phoneticPr fontId="2" type="noConversion"/>
  </si>
  <si>
    <t>4月8日-4月26日</t>
    <phoneticPr fontId="2" type="noConversion"/>
  </si>
  <si>
    <t>5.27-6.9（周一周三周五上午半天，周二，周四全天）</t>
    <phoneticPr fontId="2" type="noConversion"/>
  </si>
  <si>
    <t>6.11-6.23（周二、周四全天，周三，周五上午）</t>
    <phoneticPr fontId="2" type="noConversion"/>
  </si>
  <si>
    <t>3.11-3.24，上午
（周一到周六）</t>
    <phoneticPr fontId="2" type="noConversion"/>
  </si>
  <si>
    <t>4.8-4.21，上午
（周一到周六）</t>
    <phoneticPr fontId="2" type="noConversion"/>
  </si>
  <si>
    <t>3.11-3.24，上午（周一到周六）</t>
    <phoneticPr fontId="2" type="noConversion"/>
  </si>
  <si>
    <t>3.25-3.31，4.8-4.28，上午（周一到周六）</t>
    <phoneticPr fontId="2" type="noConversion"/>
  </si>
  <si>
    <t>3.11-3.24，下午
（周一到周六）</t>
    <phoneticPr fontId="2" type="noConversion"/>
  </si>
  <si>
    <t>3.25-3.31，4.8-4.28，下午（周一到周六）</t>
    <phoneticPr fontId="2" type="noConversion"/>
  </si>
  <si>
    <t>5.13-5.26，上午
（周一到周五）</t>
    <phoneticPr fontId="2" type="noConversion"/>
  </si>
  <si>
    <t>5.13-5.26，下午
（周一到周五）</t>
    <phoneticPr fontId="2" type="noConversion"/>
  </si>
  <si>
    <t>5.27-6.9，下午
（周一到周五）</t>
    <phoneticPr fontId="2" type="noConversion"/>
  </si>
  <si>
    <t>3.4-3.7上午，3.8全天</t>
  </si>
  <si>
    <t>3.18-3.21上午，3.22全天</t>
  </si>
  <si>
    <t>3.25-3.28上午，3.29全天</t>
  </si>
  <si>
    <t>4.8-4.11上午，4.12全天</t>
  </si>
  <si>
    <t>4.15-4.18上午，4.19全天</t>
  </si>
  <si>
    <t>5.20-5.23上午，5.24全天</t>
  </si>
  <si>
    <t>5.27-5.30上午，5.31全天</t>
  </si>
  <si>
    <t>6.3-6.6上午，6.7全天</t>
  </si>
  <si>
    <t>6.11-6.12上午，6.13-6.14全天</t>
    <phoneticPr fontId="2" type="noConversion"/>
  </si>
  <si>
    <t>4.22-4.25上午，4.26全天</t>
  </si>
  <si>
    <t>5.13-5.16上午，5.17全天</t>
  </si>
  <si>
    <t>5.6-5.9上午，5.10全天</t>
  </si>
  <si>
    <t>2024年5月6日-8日</t>
    <phoneticPr fontId="2" type="noConversion"/>
  </si>
  <si>
    <t>2024年5月13日-15日</t>
    <phoneticPr fontId="2" type="noConversion"/>
  </si>
  <si>
    <t>2024年5月20日-22日</t>
    <phoneticPr fontId="2" type="noConversion"/>
  </si>
  <si>
    <t>2024年6月3日-7日</t>
    <phoneticPr fontId="2" type="noConversion"/>
  </si>
  <si>
    <t>11-13周（5.6——5.26）周一到周六上午</t>
    <phoneticPr fontId="2" type="noConversion"/>
  </si>
  <si>
    <t>14-15周（5.27——6.9）周一到周六上午</t>
    <phoneticPr fontId="2" type="noConversion"/>
  </si>
  <si>
    <t>16-17周（6.10——6.23）周一到周六上午</t>
    <phoneticPr fontId="2" type="noConversion"/>
  </si>
  <si>
    <t>18周（6.24——6.30）周一到周六上午</t>
    <phoneticPr fontId="2" type="noConversion"/>
  </si>
  <si>
    <t>2020数控</t>
  </si>
  <si>
    <t>数控加工中心高级（需机房MASTERCAM软件)</t>
  </si>
  <si>
    <t>2024.4.1-4.12全天</t>
  </si>
  <si>
    <t>常州开大</t>
    <phoneticPr fontId="2" type="noConversion"/>
  </si>
  <si>
    <t>7.8-7.14</t>
    <phoneticPr fontId="2" type="noConversion"/>
  </si>
  <si>
    <t>7.15-7.21</t>
    <phoneticPr fontId="2" type="noConversion"/>
  </si>
  <si>
    <t>7.22-7.28</t>
    <phoneticPr fontId="2" type="noConversion"/>
  </si>
  <si>
    <t xml:space="preserve"> </t>
    <phoneticPr fontId="2" type="noConversion"/>
  </si>
  <si>
    <t xml:space="preserve"> </t>
    <phoneticPr fontId="2" type="noConversion"/>
  </si>
  <si>
    <t>2024年6月10日-6月21日（上午）（改为下午）</t>
    <phoneticPr fontId="2" type="noConversion"/>
  </si>
  <si>
    <t>6.03-6.07上午、6.11-6.14下午、6.17-6.21上午、6.24-6.28下午</t>
  </si>
  <si>
    <t>5.20-5.24上午、5.27-5.31下午</t>
  </si>
  <si>
    <t>6.03-6.07下午、6.11-6.14上午、6.17-6.21下午、6.24-6.28上午</t>
  </si>
  <si>
    <t>5.20-5.24下午、5.27-5.31上午</t>
  </si>
  <si>
    <t>2.26-4.12，周一、周三上午</t>
  </si>
  <si>
    <t>4.15-5.31，周一、周三上午</t>
  </si>
  <si>
    <t>2.26-4.12，周二、周四上午</t>
  </si>
  <si>
    <t>4.15-5.31，周二、周四上午</t>
  </si>
  <si>
    <t>6.3-6.14，周一～周五上午</t>
  </si>
  <si>
    <t>6.3-6.14，周一～周五下午</t>
  </si>
  <si>
    <t>6.17-6.21，周一～周五上午</t>
  </si>
  <si>
    <t>6.17-6.21，周一～周五下午</t>
  </si>
  <si>
    <t>2.26-6.28，周六上午</t>
  </si>
  <si>
    <t>2.26-6.28，周六下午</t>
  </si>
  <si>
    <t>2.26-4.19，周二上午</t>
  </si>
  <si>
    <t>2.26-4.19，周二下午</t>
  </si>
  <si>
    <t>2.26-4.19，周四上午</t>
  </si>
  <si>
    <t>2.26-4.19，周四下午</t>
  </si>
  <si>
    <t>3.18-4.5上午</t>
  </si>
  <si>
    <t>3月25日-3月29日 上午</t>
  </si>
  <si>
    <t>4月1日-4月7日  上午</t>
  </si>
  <si>
    <t>4月8日-4月12日  上午</t>
  </si>
  <si>
    <t>4.15上午、4.22上午</t>
  </si>
  <si>
    <t>4.16上午、4.23上午</t>
  </si>
  <si>
    <t>3.27上午、4.3上午</t>
  </si>
  <si>
    <t>4.18上午、4.25上午</t>
  </si>
  <si>
    <t>每周五上午4节课(2-19周）</t>
  </si>
  <si>
    <t>每周一上午4节课(2-19周）</t>
  </si>
  <si>
    <t>每周四上午4节课(2-19周）</t>
  </si>
  <si>
    <t>每周三上午4节课(2-19周）</t>
  </si>
  <si>
    <t>每周二上午4节课(2-19周）</t>
  </si>
  <si>
    <t xml:space="preserve"> </t>
    <phoneticPr fontId="2" type="noConversion"/>
  </si>
  <si>
    <t xml:space="preserve">  </t>
    <phoneticPr fontId="2" type="noConversion"/>
  </si>
  <si>
    <t>3.18-3.29下午(改为3.25-4.7下午）</t>
    <phoneticPr fontId="2" type="noConversion"/>
  </si>
  <si>
    <t>3.4-3.10（周一到周五）下午，3.11-3.17（周一到周三）下午（改为3.11-3.17周一到周三下午，3.18-3.24周一到周五下午）</t>
    <phoneticPr fontId="2" type="noConversion"/>
  </si>
  <si>
    <t>3.18-3.24（周一到周五）下午，3.25-3.31（周一到周三）下午（改为3.25-3.31周一到周三上午，4.1-4.7周一到周五上午）</t>
    <phoneticPr fontId="2" type="noConversion"/>
  </si>
  <si>
    <t xml:space="preserve">2024年5月6日-5月10日（上午）（周四不排）（改为下午）
</t>
    <phoneticPr fontId="2" type="noConversion"/>
  </si>
  <si>
    <t>2024年5月20日-5月24日（上午）（改为5.13-5.19上午）</t>
    <phoneticPr fontId="2" type="noConversion"/>
  </si>
  <si>
    <t>2024年6月3日-6月7日（上午）（改为6.17-6.23上午）</t>
    <phoneticPr fontId="2" type="noConversion"/>
  </si>
  <si>
    <t>3.25-3.29上午（改为下午）</t>
    <phoneticPr fontId="2" type="noConversion"/>
  </si>
  <si>
    <t>4.1-4.7上午（改为3.18-3.24上午）</t>
    <phoneticPr fontId="2" type="noConversion"/>
  </si>
  <si>
    <t>4.1-4.5上午（改为3.18-3.24下午）</t>
    <phoneticPr fontId="2" type="noConversion"/>
  </si>
  <si>
    <t>5.13-5.17上午（改为下午）</t>
    <phoneticPr fontId="2" type="noConversion"/>
  </si>
  <si>
    <t>2024年5月27日-5月31日（上午）（改为下午）</t>
    <phoneticPr fontId="2" type="noConversion"/>
  </si>
  <si>
    <t>6.17-6.28上下午（改为4.15-4.28上下午）</t>
    <phoneticPr fontId="2" type="noConversion"/>
  </si>
  <si>
    <t>2024.3.4-3.15上午（改为4.8-4.21上午）</t>
    <phoneticPr fontId="2" type="noConversion"/>
  </si>
  <si>
    <t>4.8-4.19上午（改为3.11-3.24上午）</t>
    <phoneticPr fontId="2" type="noConversion"/>
  </si>
  <si>
    <t>3.11-3.22上午（改为3.4-3.17上午）</t>
    <phoneticPr fontId="2" type="noConversion"/>
  </si>
  <si>
    <r>
      <rPr>
        <sz val="16"/>
        <rFont val="方正小标宋简体"/>
        <family val="4"/>
        <charset val="134"/>
      </rPr>
      <t>常州科教城现代工业中心实训区概况表</t>
    </r>
  </si>
  <si>
    <r>
      <rPr>
        <b/>
        <sz val="10"/>
        <rFont val="仿宋_GB2312"/>
        <family val="3"/>
        <charset val="134"/>
      </rPr>
      <t>序号</t>
    </r>
  </si>
  <si>
    <r>
      <rPr>
        <b/>
        <sz val="10"/>
        <rFont val="仿宋_GB2312"/>
        <family val="3"/>
        <charset val="134"/>
      </rPr>
      <t>基地名</t>
    </r>
  </si>
  <si>
    <r>
      <rPr>
        <b/>
        <sz val="10"/>
        <rFont val="仿宋_GB2312"/>
        <family val="3"/>
        <charset val="134"/>
      </rPr>
      <t>实训区</t>
    </r>
  </si>
  <si>
    <r>
      <rPr>
        <b/>
        <sz val="10"/>
        <rFont val="仿宋_GB2312"/>
        <family val="3"/>
        <charset val="134"/>
      </rPr>
      <t>位置</t>
    </r>
  </si>
  <si>
    <r>
      <rPr>
        <b/>
        <sz val="10"/>
        <rFont val="仿宋_GB2312"/>
        <family val="3"/>
        <charset val="134"/>
      </rPr>
      <t>设备简况</t>
    </r>
  </si>
  <si>
    <t>大致
实训容量</t>
  </si>
  <si>
    <r>
      <rPr>
        <sz val="10"/>
        <rFont val="宋体"/>
        <family val="3"/>
        <charset val="134"/>
      </rPr>
      <t>机械加工技术</t>
    </r>
  </si>
  <si>
    <r>
      <rPr>
        <sz val="10"/>
        <rFont val="宋体"/>
        <family val="3"/>
        <charset val="134"/>
      </rPr>
      <t>车床区</t>
    </r>
  </si>
  <si>
    <r>
      <t>1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</si>
  <si>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t>6140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54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6136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台</t>
    </r>
  </si>
  <si>
    <r>
      <t>210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</si>
  <si>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铣床区</t>
    </r>
  </si>
  <si>
    <r>
      <t>X5032A</t>
    </r>
    <r>
      <rPr>
        <sz val="10"/>
        <rFont val="宋体"/>
        <family val="3"/>
        <charset val="134"/>
      </rPr>
      <t>立式铣床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X6132C</t>
    </r>
    <r>
      <rPr>
        <sz val="10"/>
        <rFont val="宋体"/>
        <family val="3"/>
        <charset val="134"/>
      </rPr>
      <t>卧式铣床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</si>
  <si>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t>65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</si>
  <si>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钻床区</t>
    </r>
  </si>
  <si>
    <r>
      <rPr>
        <sz val="10"/>
        <rFont val="宋体"/>
        <family val="3"/>
        <charset val="134"/>
      </rPr>
      <t>立式钻床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</si>
  <si>
    <r>
      <t>30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</si>
  <si>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平面磨床区</t>
    </r>
  </si>
  <si>
    <r>
      <t>KGS-618M</t>
    </r>
    <r>
      <rPr>
        <sz val="10"/>
        <rFont val="宋体"/>
        <family val="3"/>
        <charset val="134"/>
      </rPr>
      <t>手动平面磨床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M7130H</t>
    </r>
    <r>
      <rPr>
        <sz val="10"/>
        <rFont val="宋体"/>
        <family val="3"/>
        <charset val="134"/>
      </rPr>
      <t>平面磨床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</t>
    </r>
  </si>
  <si>
    <r>
      <t>50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</si>
  <si>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钳工区</t>
    </r>
  </si>
  <si>
    <r>
      <rPr>
        <sz val="10"/>
        <rFont val="宋体"/>
        <family val="3"/>
        <charset val="134"/>
      </rPr>
      <t>钳工台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张、台钻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台、砂轮机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台、万能工具磨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</si>
  <si>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t>42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</si>
  <si>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综合区</t>
    </r>
  </si>
  <si>
    <r>
      <t xml:space="preserve"> CA6140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M7130H</t>
    </r>
    <r>
      <rPr>
        <sz val="10"/>
        <rFont val="宋体"/>
        <family val="3"/>
        <charset val="134"/>
      </rPr>
      <t>磨床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钳工桌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激光打标机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台、费尔曼多功能钻铣床</t>
    </r>
  </si>
  <si>
    <r>
      <t>20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</si>
  <si>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数控技术</t>
    </r>
  </si>
  <si>
    <r>
      <rPr>
        <sz val="10"/>
        <rFont val="宋体"/>
        <family val="3"/>
        <charset val="134"/>
      </rPr>
      <t>数控车削区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</si>
  <si>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</si>
  <si>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t>Fanuc</t>
    </r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</t>
    </r>
  </si>
  <si>
    <r>
      <t>110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</si>
  <si>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数控铣削区</t>
    </r>
  </si>
  <si>
    <r>
      <rPr>
        <sz val="10"/>
        <rFont val="宋体"/>
        <family val="3"/>
        <charset val="134"/>
      </rPr>
      <t>数控铣床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加工中心（三轴）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台）；数控铣床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加工中心（四轴）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台）</t>
    </r>
  </si>
  <si>
    <r>
      <t>230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</si>
  <si>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数字化检测实训区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</si>
  <si>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数字化测量平台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套、公差与配合实训台</t>
    </r>
  </si>
  <si>
    <r>
      <t>40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</si>
  <si>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数字化检测实训区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</si>
  <si>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三坐标检测实训区</t>
    </r>
  </si>
  <si>
    <r>
      <rPr>
        <sz val="10"/>
        <rFont val="宋体"/>
        <family val="3"/>
        <charset val="134"/>
      </rPr>
      <t>海克斯康桌面式三坐标实训机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台，海克斯康</t>
    </r>
    <r>
      <rPr>
        <sz val="10"/>
        <rFont val="Times New Roman"/>
        <family val="1"/>
      </rPr>
      <t>Explorer classic 05.07.05</t>
    </r>
    <r>
      <rPr>
        <sz val="10"/>
        <rFont val="宋体"/>
        <family val="3"/>
        <charset val="134"/>
      </rPr>
      <t>桥式坐标测量机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台，影像测量仪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台，一键测量仪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台，配</t>
    </r>
    <r>
      <rPr>
        <sz val="10"/>
        <rFont val="Times New Roman"/>
        <family val="1"/>
      </rPr>
      <t>PC-DMIS CAD</t>
    </r>
    <r>
      <rPr>
        <sz val="10"/>
        <rFont val="宋体"/>
        <family val="3"/>
        <charset val="134"/>
      </rPr>
      <t>脱机仿真教学软件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</si>
  <si>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2214(CAD/CAM/CAE)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</si>
  <si>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</si>
  <si>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CAD/CAM/UG/CAXA</t>
    </r>
    <r>
      <rPr>
        <sz val="10"/>
        <rFont val="宋体"/>
        <family val="3"/>
        <charset val="134"/>
      </rPr>
      <t>软件</t>
    </r>
  </si>
  <si>
    <r>
      <t>49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</si>
  <si>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2223(CAD/CAM/CAE)</t>
    </r>
  </si>
  <si>
    <r>
      <rPr>
        <sz val="10"/>
        <rFont val="宋体"/>
        <family val="3"/>
        <charset val="134"/>
      </rPr>
      <t>数控维修（德西）</t>
    </r>
  </si>
  <si>
    <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</si>
  <si>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机器人技术</t>
    </r>
  </si>
  <si>
    <r>
      <rPr>
        <sz val="10"/>
        <rFont val="宋体"/>
        <family val="3"/>
        <charset val="134"/>
      </rPr>
      <t>空中移动机器人控制技术实训区</t>
    </r>
  </si>
  <si>
    <r>
      <rPr>
        <sz val="10"/>
        <rFont val="宋体"/>
        <family val="3"/>
        <charset val="134"/>
      </rPr>
      <t>无人机教学平台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套，无人机训练套材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套，竞赛无人机开发平台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</si>
  <si>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智能机器人技术基础应用实训区</t>
    </r>
  </si>
  <si>
    <r>
      <rPr>
        <sz val="10"/>
        <rFont val="宋体"/>
        <family val="3"/>
        <charset val="134"/>
      </rPr>
      <t>桌面级机械臂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套、计算机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</si>
  <si>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协作机器人集成控制技术应用实训区</t>
    </r>
  </si>
  <si>
    <r>
      <rPr>
        <sz val="10"/>
        <rFont val="宋体"/>
        <family val="3"/>
        <charset val="134"/>
      </rPr>
      <t>协作机器人多功能工作站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套，离线虚拟仿真实训平台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</si>
  <si>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t>电子信息技术（能源电子）</t>
  </si>
  <si>
    <r>
      <rPr>
        <sz val="10"/>
        <rFont val="宋体"/>
        <family val="3"/>
        <charset val="134"/>
      </rPr>
      <t>现代电子装联技术实训室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</si>
  <si>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 xml:space="preserve">207          </t>
    </r>
  </si>
  <si>
    <r>
      <rPr>
        <sz val="10"/>
        <rFont val="宋体"/>
        <family val="3"/>
        <charset val="134"/>
      </rPr>
      <t>机器人焊接、点胶、锁付、印刷机、贴片机等设备各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套，激光打标机、扭力测试仪、</t>
    </r>
    <r>
      <rPr>
        <sz val="10"/>
        <rFont val="Times New Roman"/>
        <family val="1"/>
      </rPr>
      <t>AOI</t>
    </r>
    <r>
      <rPr>
        <sz val="10"/>
        <rFont val="宋体"/>
        <family val="3"/>
        <charset val="134"/>
      </rPr>
      <t>检查、</t>
    </r>
    <r>
      <rPr>
        <sz val="10"/>
        <rFont val="Times New Roman"/>
        <family val="1"/>
      </rPr>
      <t>BGA</t>
    </r>
    <r>
      <rPr>
        <sz val="10"/>
        <rFont val="宋体"/>
        <family val="3"/>
        <charset val="134"/>
      </rPr>
      <t>返修各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</si>
  <si>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t>48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</si>
  <si>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高可靠性焊接技术实训室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</si>
  <si>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 xml:space="preserve">209      </t>
    </r>
  </si>
  <si>
    <r>
      <t xml:space="preserve"> </t>
    </r>
    <r>
      <rPr>
        <sz val="10"/>
        <rFont val="宋体"/>
        <family val="3"/>
        <charset val="134"/>
      </rPr>
      <t>高可靠性及热压焊接设备各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套、高可靠性焊接工位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</si>
  <si>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电子电路装调实训室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</si>
  <si>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</si>
  <si>
    <r>
      <rPr>
        <sz val="10"/>
        <rFont val="宋体"/>
        <family val="3"/>
        <charset val="134"/>
      </rPr>
      <t>电子实验箱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套、电子电路装调工位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</si>
  <si>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电子产品测试实训室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</si>
  <si>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</si>
  <si>
    <r>
      <rPr>
        <sz val="10"/>
        <rFont val="宋体"/>
        <family val="3"/>
        <charset val="134"/>
      </rPr>
      <t>电子实验箱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套、电子产品测试工位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</si>
  <si>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电子产品维修实训室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</si>
  <si>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</si>
  <si>
    <r>
      <rPr>
        <sz val="10"/>
        <rFont val="宋体"/>
        <family val="3"/>
        <charset val="134"/>
      </rPr>
      <t>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套（基地原有）、电子产品维修工位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</si>
  <si>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t>PCB</t>
    </r>
    <r>
      <rPr>
        <sz val="10"/>
        <rFont val="宋体"/>
        <family val="3"/>
        <charset val="134"/>
      </rPr>
      <t>快速制板实训室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</si>
  <si>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206</t>
    </r>
  </si>
  <si>
    <r>
      <t>PCB</t>
    </r>
    <r>
      <rPr>
        <sz val="10"/>
        <rFont val="宋体"/>
        <family val="3"/>
        <charset val="134"/>
      </rPr>
      <t>快速制板系统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套（基地原有）</t>
    </r>
  </si>
  <si>
    <r>
      <t>16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</si>
  <si>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集成电路测试实训室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</si>
  <si>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</si>
  <si>
    <r>
      <rPr>
        <sz val="10"/>
        <rFont val="宋体"/>
        <family val="3"/>
        <charset val="134"/>
      </rPr>
      <t>集成电路测试系统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套（含集成电路开发教学平台、集成电路应用开发资源系统、智能芯片分选系统）</t>
    </r>
  </si>
  <si>
    <r>
      <rPr>
        <sz val="10"/>
        <rFont val="宋体"/>
        <family val="3"/>
        <charset val="134"/>
      </rPr>
      <t>集成电路虚拟仿真实训室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</si>
  <si>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</si>
  <si>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</si>
  <si>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集成电路应用技术实训室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</si>
  <si>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</si>
  <si>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台（基地原有）、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单片机开发板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</si>
  <si>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电子产品创新实训室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</si>
  <si>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214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</si>
  <si>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台（基地原有）、</t>
    </r>
    <r>
      <rPr>
        <sz val="10"/>
        <rFont val="Times New Roman"/>
        <family val="1"/>
      </rPr>
      <t>STM32</t>
    </r>
    <r>
      <rPr>
        <sz val="10"/>
        <rFont val="宋体"/>
        <family val="3"/>
        <charset val="134"/>
      </rPr>
      <t>单片机开发板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</si>
  <si>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电子产品设计实训室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</si>
  <si>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216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</si>
  <si>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台（基地原有）</t>
    </r>
  </si>
  <si>
    <r>
      <rPr>
        <sz val="10"/>
        <rFont val="宋体"/>
        <family val="3"/>
        <charset val="134"/>
      </rPr>
      <t>模具技术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</si>
  <si>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</si>
  <si>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</si>
  <si>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,CAD/CAE/CAM/CAT</t>
    </r>
    <r>
      <rPr>
        <sz val="10"/>
        <rFont val="宋体"/>
        <family val="3"/>
        <charset val="134"/>
      </rPr>
      <t>各类软件</t>
    </r>
  </si>
  <si>
    <r>
      <t>AR/VR</t>
    </r>
    <r>
      <rPr>
        <sz val="10"/>
        <rFont val="宋体"/>
        <family val="3"/>
        <charset val="134"/>
      </rPr>
      <t>机械行业制作体验区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</si>
  <si>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楼实训车间</t>
    </r>
  </si>
  <si>
    <r>
      <rPr>
        <sz val="10"/>
        <rFont val="宋体"/>
        <family val="3"/>
        <charset val="134"/>
      </rPr>
      <t>曼恒</t>
    </r>
    <r>
      <rPr>
        <sz val="10"/>
        <rFont val="Times New Roman"/>
        <family val="1"/>
      </rPr>
      <t>ideaVR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套，配套机械相关</t>
    </r>
    <r>
      <rPr>
        <sz val="10"/>
        <rFont val="Times New Roman"/>
        <family val="1"/>
      </rPr>
      <t>VR</t>
    </r>
    <r>
      <rPr>
        <sz val="10"/>
        <rFont val="宋体"/>
        <family val="3"/>
        <charset val="134"/>
      </rPr>
      <t>内容资源包，体验大屏两处及配套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主动立体眼镜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套、音箱系统、头显等。</t>
    </r>
  </si>
  <si>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</si>
  <si>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凯达数控车床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</si>
  <si>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t>25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</si>
  <si>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</si>
  <si>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新瑞数控铣床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</si>
  <si>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</si>
  <si>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哈庭加工中心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新瑞加工中心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台，均为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</si>
  <si>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t>45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</si>
  <si>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数控线切割区</t>
    </r>
  </si>
  <si>
    <r>
      <rPr>
        <sz val="10"/>
        <rFont val="宋体"/>
        <family val="3"/>
        <charset val="134"/>
      </rPr>
      <t>数控线切割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</si>
  <si>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数控电火花区</t>
    </r>
  </si>
  <si>
    <r>
      <rPr>
        <sz val="10"/>
        <rFont val="宋体"/>
        <family val="3"/>
        <charset val="134"/>
      </rPr>
      <t>电火花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</si>
  <si>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试模区</t>
    </r>
  </si>
  <si>
    <r>
      <rPr>
        <sz val="10"/>
        <rFont val="宋体"/>
        <family val="3"/>
        <charset val="134"/>
      </rPr>
      <t>注塑机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台，冲床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台，台钻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台、雕刻机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</si>
  <si>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智能制造区</t>
    </r>
  </si>
  <si>
    <r>
      <t>CNC</t>
    </r>
    <r>
      <rPr>
        <sz val="10"/>
        <rFont val="宋体"/>
        <family val="3"/>
        <charset val="134"/>
      </rPr>
      <t>机床，精密火花机，石墨加工机，清洗机，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机器人，三坐标，激光打标机等设备集成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管控系统的智能线体一套</t>
    </r>
  </si>
  <si>
    <r>
      <rPr>
        <sz val="10"/>
        <rFont val="宋体"/>
        <family val="3"/>
        <charset val="134"/>
      </rPr>
      <t>三坐标检测区</t>
    </r>
  </si>
  <si>
    <r>
      <rPr>
        <sz val="10"/>
        <rFont val="宋体"/>
        <family val="3"/>
        <charset val="134"/>
      </rPr>
      <t>蔡司三坐标测量机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台，机房配有脱机编程软件</t>
    </r>
  </si>
  <si>
    <r>
      <rPr>
        <sz val="10"/>
        <rFont val="宋体"/>
        <family val="3"/>
        <charset val="134"/>
      </rPr>
      <t>数字创意</t>
    </r>
  </si>
  <si>
    <r>
      <rPr>
        <sz val="10"/>
        <rFont val="宋体"/>
        <family val="3"/>
        <charset val="134"/>
      </rPr>
      <t>摄影棚</t>
    </r>
  </si>
  <si>
    <r>
      <rPr>
        <sz val="10"/>
        <rFont val="宋体"/>
        <family val="3"/>
        <charset val="134"/>
      </rPr>
      <t>摄影棚一楼</t>
    </r>
  </si>
  <si>
    <r>
      <rPr>
        <sz val="10"/>
        <rFont val="宋体"/>
        <family val="3"/>
        <charset val="134"/>
      </rPr>
      <t>影视摄影、动作捕捉</t>
    </r>
  </si>
  <si>
    <r>
      <rPr>
        <sz val="10"/>
        <rFont val="宋体"/>
        <family val="3"/>
        <charset val="134"/>
      </rPr>
      <t>虚拟演播室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</si>
  <si>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216</t>
    </r>
  </si>
  <si>
    <r>
      <rPr>
        <sz val="10"/>
        <rFont val="宋体"/>
        <family val="3"/>
        <charset val="134"/>
      </rPr>
      <t>蓝屏拍摄、演播</t>
    </r>
  </si>
  <si>
    <r>
      <t>4D</t>
    </r>
    <r>
      <rPr>
        <sz val="10"/>
        <rFont val="宋体"/>
        <family val="3"/>
        <charset val="134"/>
      </rPr>
      <t>影院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</si>
  <si>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</si>
  <si>
    <r>
      <t>90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</si>
  <si>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205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</si>
  <si>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台</t>
    </r>
  </si>
  <si>
    <r>
      <t>35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</si>
  <si>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</si>
  <si>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</si>
  <si>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t>39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</si>
  <si>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</si>
  <si>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</si>
  <si>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</si>
  <si>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</si>
  <si>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</si>
  <si>
    <r>
      <t>47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</si>
  <si>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</si>
  <si>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</si>
  <si>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301</t>
    </r>
  </si>
  <si>
    <r>
      <t>DaVinci</t>
    </r>
    <r>
      <rPr>
        <sz val="10"/>
        <rFont val="宋体"/>
        <family val="3"/>
        <charset val="134"/>
      </rPr>
      <t>调色台与软件一套</t>
    </r>
  </si>
  <si>
    <r>
      <t>15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</si>
  <si>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</si>
  <si>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台</t>
    </r>
  </si>
  <si>
    <r>
      <t>37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</si>
  <si>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</si>
  <si>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</si>
  <si>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310</t>
    </r>
  </si>
  <si>
    <r>
      <rPr>
        <sz val="10"/>
        <rFont val="宋体"/>
        <family val="3"/>
        <charset val="134"/>
      </rPr>
      <t>通用计算机教室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</si>
  <si>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</si>
  <si>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312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</si>
  <si>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台</t>
    </r>
  </si>
  <si>
    <r>
      <t>55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</si>
  <si>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服装技术</t>
    </r>
  </si>
  <si>
    <r>
      <rPr>
        <sz val="10"/>
        <rFont val="宋体"/>
        <family val="3"/>
        <charset val="134"/>
      </rPr>
      <t>立体裁剪实训室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</si>
  <si>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408</t>
    </r>
  </si>
  <si>
    <r>
      <rPr>
        <sz val="10"/>
        <rFont val="宋体"/>
        <family val="3"/>
        <charset val="134"/>
      </rPr>
      <t>服装工位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台</t>
    </r>
  </si>
  <si>
    <r>
      <t>24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</si>
  <si>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</si>
  <si>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410</t>
    </r>
  </si>
  <si>
    <r>
      <rPr>
        <sz val="10"/>
        <rFont val="宋体"/>
        <family val="3"/>
        <charset val="134"/>
      </rPr>
      <t>服装工位</t>
    </r>
    <r>
      <rPr>
        <sz val="10"/>
        <rFont val="Times New Roman"/>
        <family val="1"/>
      </rPr>
      <t>44</t>
    </r>
    <r>
      <rPr>
        <sz val="10"/>
        <rFont val="宋体"/>
        <family val="3"/>
        <charset val="134"/>
      </rPr>
      <t>台</t>
    </r>
  </si>
  <si>
    <r>
      <t>44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</si>
  <si>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</si>
  <si>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412</t>
    </r>
  </si>
  <si>
    <r>
      <rPr>
        <sz val="10"/>
        <rFont val="宋体"/>
        <family val="3"/>
        <charset val="134"/>
      </rPr>
      <t>印刷技术</t>
    </r>
  </si>
  <si>
    <r>
      <rPr>
        <sz val="10"/>
        <rFont val="宋体"/>
        <family val="3"/>
        <charset val="134"/>
      </rPr>
      <t>印前制版</t>
    </r>
  </si>
  <si>
    <r>
      <rPr>
        <sz val="10"/>
        <rFont val="宋体"/>
        <family val="3"/>
        <charset val="134"/>
      </rPr>
      <t>科教会堂西大门一楼印刷实训车间</t>
    </r>
  </si>
  <si>
    <r>
      <rPr>
        <sz val="10"/>
        <rFont val="宋体"/>
        <family val="3"/>
        <charset val="134"/>
      </rPr>
      <t>全封闭晒版机一台，自动显影机一台</t>
    </r>
  </si>
  <si>
    <r>
      <t>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</si>
  <si>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彩色印刷</t>
    </r>
  </si>
  <si>
    <r>
      <t xml:space="preserve">HEIDELBERG </t>
    </r>
    <r>
      <rPr>
        <sz val="10"/>
        <rFont val="宋体"/>
        <family val="3"/>
        <charset val="134"/>
      </rPr>
      <t>速霸</t>
    </r>
    <r>
      <rPr>
        <sz val="10"/>
        <rFont val="Times New Roman"/>
        <family val="1"/>
      </rPr>
      <t>4K4</t>
    </r>
    <r>
      <rPr>
        <sz val="10"/>
        <rFont val="宋体"/>
        <family val="3"/>
        <charset val="134"/>
      </rPr>
      <t>色印刷机一台</t>
    </r>
  </si>
  <si>
    <r>
      <t>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</si>
  <si>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单色印刷</t>
    </r>
  </si>
  <si>
    <r>
      <rPr>
        <sz val="10"/>
        <rFont val="宋体"/>
        <family val="3"/>
        <charset val="134"/>
      </rPr>
      <t>上海光华</t>
    </r>
    <r>
      <rPr>
        <sz val="10"/>
        <rFont val="Times New Roman"/>
        <family val="1"/>
      </rPr>
      <t>4K</t>
    </r>
    <r>
      <rPr>
        <sz val="10"/>
        <rFont val="宋体"/>
        <family val="3"/>
        <charset val="134"/>
      </rPr>
      <t>单色印刷机一台，打孔机一台</t>
    </r>
  </si>
  <si>
    <r>
      <rPr>
        <sz val="10"/>
        <rFont val="宋体"/>
        <family val="3"/>
        <charset val="134"/>
      </rPr>
      <t>印刷后道</t>
    </r>
  </si>
  <si>
    <r>
      <rPr>
        <sz val="10"/>
        <rFont val="宋体"/>
        <family val="3"/>
        <charset val="134"/>
      </rPr>
      <t>切纸机一台，骑马订书机一台，包本机一台，折页机一台，烫金模切机一台，压平机一台</t>
    </r>
  </si>
  <si>
    <r>
      <rPr>
        <sz val="10"/>
        <rFont val="宋体"/>
        <family val="3"/>
        <charset val="134"/>
      </rPr>
      <t>数字图像处理</t>
    </r>
  </si>
  <si>
    <r>
      <rPr>
        <sz val="10"/>
        <rFont val="宋体"/>
        <family val="3"/>
        <charset val="134"/>
      </rPr>
      <t>科教会堂西大门一楼印刷实训车间</t>
    </r>
    <r>
      <rPr>
        <sz val="10"/>
        <rFont val="Times New Roman"/>
        <family val="1"/>
      </rPr>
      <t>106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</si>
  <si>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</si>
  <si>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教室</t>
    </r>
  </si>
  <si>
    <r>
      <rPr>
        <sz val="10"/>
        <rFont val="宋体"/>
        <family val="3"/>
        <charset val="134"/>
      </rPr>
      <t>科教会堂西大门一楼印刷实训车间</t>
    </r>
    <r>
      <rPr>
        <sz val="10"/>
        <rFont val="Times New Roman"/>
        <family val="1"/>
      </rPr>
      <t>108</t>
    </r>
  </si>
  <si>
    <r>
      <rPr>
        <sz val="10"/>
        <rFont val="宋体"/>
        <family val="3"/>
        <charset val="134"/>
      </rPr>
      <t>教学区</t>
    </r>
  </si>
  <si>
    <r>
      <rPr>
        <sz val="10"/>
        <rFont val="宋体"/>
        <family val="3"/>
        <charset val="134"/>
      </rPr>
      <t>焊接及检测技术</t>
    </r>
  </si>
  <si>
    <r>
      <rPr>
        <sz val="10"/>
        <rFont val="宋体"/>
        <family val="3"/>
        <charset val="134"/>
      </rPr>
      <t>焊接机器人仿真机房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</si>
  <si>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</si>
  <si>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49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Robotmaster</t>
    </r>
    <r>
      <rPr>
        <sz val="10"/>
        <rFont val="宋体"/>
        <family val="3"/>
        <charset val="134"/>
      </rPr>
      <t>软件）</t>
    </r>
  </si>
  <si>
    <r>
      <rPr>
        <sz val="10"/>
        <rFont val="宋体"/>
        <family val="3"/>
        <charset val="134"/>
      </rPr>
      <t>焊接机器人实训区</t>
    </r>
  </si>
  <si>
    <r>
      <t>ABB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KUKA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4套</t>
    </r>
  </si>
  <si>
    <r>
      <rPr>
        <sz val="10"/>
        <rFont val="宋体"/>
        <family val="3"/>
        <charset val="134"/>
      </rPr>
      <t>焊条电弧焊实训区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</si>
  <si>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楼实训车间北</t>
    </r>
  </si>
  <si>
    <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台，WSME-315多功能焊机9台</t>
    </r>
  </si>
  <si>
    <r>
      <rPr>
        <sz val="10"/>
        <rFont val="宋体"/>
        <family val="3"/>
        <charset val="134"/>
      </rPr>
      <t>气体保护焊实训区（氩弧焊）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</si>
  <si>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楼实训车间南</t>
    </r>
  </si>
  <si>
    <r>
      <t>WSM-400</t>
    </r>
    <r>
      <rPr>
        <sz val="10"/>
        <rFont val="宋体"/>
        <family val="3"/>
        <charset val="134"/>
      </rPr>
      <t>直流氩弧焊机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</si>
  <si>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</si>
  <si>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t>NB400 CO2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NBC-Ⅲ</t>
    </r>
    <r>
      <rPr>
        <sz val="10"/>
        <rFont val="宋体"/>
        <family val="3"/>
        <charset val="134"/>
      </rPr>
      <t>型逆变式</t>
    </r>
    <r>
      <rPr>
        <sz val="10"/>
        <rFont val="Times New Roman"/>
        <family val="1"/>
      </rPr>
      <t>MIGMAG</t>
    </r>
    <r>
      <rPr>
        <sz val="10"/>
        <rFont val="宋体"/>
        <family val="3"/>
        <charset val="134"/>
      </rPr>
      <t>弧焊机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</si>
  <si>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60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</si>
  <si>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埋弧焊实训区</t>
    </r>
  </si>
  <si>
    <r>
      <t>MZ-1000</t>
    </r>
    <r>
      <rPr>
        <sz val="10"/>
        <rFont val="宋体"/>
        <family val="3"/>
        <charset val="134"/>
      </rPr>
      <t>埋弧焊机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台带滚轮架、十字架）</t>
    </r>
  </si>
  <si>
    <r>
      <rPr>
        <sz val="10"/>
        <rFont val="宋体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</si>
  <si>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t>LGK-120</t>
    </r>
    <r>
      <rPr>
        <sz val="10"/>
        <rFont val="宋体"/>
        <family val="3"/>
        <charset val="134"/>
      </rPr>
      <t>等离子切割机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台已坏正在维修）、</t>
    </r>
    <r>
      <rPr>
        <sz val="10"/>
        <rFont val="Times New Roman"/>
        <family val="1"/>
      </rPr>
      <t>FXA-P</t>
    </r>
    <r>
      <rPr>
        <sz val="10"/>
        <rFont val="宋体"/>
        <family val="3"/>
        <charset val="134"/>
      </rPr>
      <t>数控火焰切割机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Cg1-30</t>
    </r>
    <r>
      <rPr>
        <sz val="10"/>
        <rFont val="宋体"/>
        <family val="3"/>
        <charset val="134"/>
      </rPr>
      <t>半自动气割机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CG2-150</t>
    </r>
    <r>
      <rPr>
        <sz val="10"/>
        <rFont val="宋体"/>
        <family val="3"/>
        <charset val="134"/>
      </rPr>
      <t>仿形切割机、钳工桌台虎钳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</si>
  <si>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焊机拆装维修实训区</t>
    </r>
  </si>
  <si>
    <r>
      <t>WSE-315</t>
    </r>
    <r>
      <rPr>
        <sz val="10"/>
        <rFont val="宋体"/>
        <family val="3"/>
        <charset val="134"/>
      </rPr>
      <t>交流氩弧焊机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NBM-500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NB-350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NB-400</t>
    </r>
    <r>
      <rPr>
        <sz val="10"/>
        <rFont val="宋体"/>
        <family val="3"/>
        <charset val="134"/>
      </rPr>
      <t>熔化极气体保护焊机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</si>
  <si>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</si>
  <si>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2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</si>
  <si>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</si>
  <si>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焊接检测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</si>
  <si>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楼实训车间北</t>
    </r>
  </si>
  <si>
    <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CST-2200</t>
    </r>
    <r>
      <rPr>
        <sz val="10"/>
        <rFont val="宋体"/>
        <family val="3"/>
        <charset val="134"/>
      </rPr>
      <t>模拟超声仪、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CTS-22</t>
    </r>
    <r>
      <rPr>
        <sz val="10"/>
        <rFont val="宋体"/>
        <family val="3"/>
        <charset val="134"/>
      </rPr>
      <t>模拟超声波检测仪、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CTS-22A</t>
    </r>
    <r>
      <rPr>
        <sz val="10"/>
        <rFont val="宋体"/>
        <family val="3"/>
        <charset val="134"/>
      </rPr>
      <t>模拟超声仪、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PXUT-27</t>
    </r>
    <r>
      <rPr>
        <sz val="10"/>
        <rFont val="宋体"/>
        <family val="3"/>
        <charset val="134"/>
      </rPr>
      <t>数字超声仪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微型交直流磁轭探伤仪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CYD</t>
    </r>
    <r>
      <rPr>
        <sz val="10"/>
        <rFont val="宋体"/>
        <family val="3"/>
        <charset val="134"/>
      </rPr>
      <t>多用磁粉探伤仪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EMW-2000</t>
    </r>
    <r>
      <rPr>
        <sz val="10"/>
        <rFont val="宋体"/>
        <family val="3"/>
        <charset val="134"/>
      </rPr>
      <t>型交直流磁粉探伤机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台、盥洗室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个工位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</rPr>
      <t>XXQ-2005X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XXH-2005X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XY-2515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XYD-1520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曝光室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个，暗室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个（干区和湿区各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个）</t>
    </r>
  </si>
  <si>
    <r>
      <t>36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</si>
  <si>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</si>
  <si>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</si>
  <si>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底片评定室</t>
    </r>
  </si>
  <si>
    <r>
      <rPr>
        <sz val="10"/>
        <rFont val="宋体"/>
        <family val="3"/>
        <charset val="134"/>
      </rPr>
      <t>智能制造技术</t>
    </r>
  </si>
  <si>
    <r>
      <rPr>
        <sz val="10"/>
        <rFont val="宋体"/>
        <family val="3"/>
        <charset val="134"/>
      </rPr>
      <t>智能制造实训区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</si>
  <si>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</si>
  <si>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智能制造教学实训工厂，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站点，编程工作站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</si>
  <si>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数字孪生与信息化实训区</t>
    </r>
  </si>
  <si>
    <r>
      <t>NX</t>
    </r>
    <r>
      <rPr>
        <sz val="10"/>
        <rFont val="宋体"/>
        <family val="3"/>
        <charset val="134"/>
      </rPr>
      <t>教育部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Tecnomatix</t>
    </r>
    <r>
      <rPr>
        <sz val="10"/>
        <rFont val="宋体"/>
        <family val="3"/>
        <charset val="134"/>
      </rPr>
      <t>教育包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SAP SEN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节点，数字化设计工作站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</si>
  <si>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博世力士乐现代液压技术实训区</t>
    </r>
  </si>
  <si>
    <r>
      <rPr>
        <sz val="10"/>
        <rFont val="宋体"/>
        <family val="3"/>
        <charset val="134"/>
      </rPr>
      <t>博世力士乐</t>
    </r>
    <r>
      <rPr>
        <sz val="10"/>
        <rFont val="Times New Roman"/>
        <family val="1"/>
      </rPr>
      <t>WS290</t>
    </r>
    <r>
      <rPr>
        <sz val="10"/>
        <rFont val="宋体"/>
        <family val="3"/>
        <charset val="134"/>
      </rPr>
      <t>双面液压综合实训台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</si>
  <si>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数据采集与监视控制实训区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</si>
  <si>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</si>
  <si>
    <r>
      <rPr>
        <sz val="10"/>
        <rFont val="宋体"/>
        <family val="3"/>
        <charset val="134"/>
      </rPr>
      <t>智能传感检测实训系统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TIA Portal</t>
    </r>
    <r>
      <rPr>
        <sz val="10"/>
        <rFont val="宋体"/>
        <family val="3"/>
        <charset val="134"/>
      </rPr>
      <t>全集成自动化工程软件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</si>
  <si>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</si>
  <si>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</si>
  <si>
    <r>
      <t>S7-1200PLC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PLC</t>
    </r>
    <r>
      <rPr>
        <sz val="10"/>
        <rFont val="宋体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</si>
  <si>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</si>
  <si>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</si>
  <si>
    <r>
      <t>S7-1500PLC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FMS</t>
    </r>
    <r>
      <rPr>
        <sz val="10"/>
        <rFont val="宋体"/>
        <family val="3"/>
        <charset val="134"/>
      </rPr>
      <t>教学实训系统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个模块），编程工作站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</si>
  <si>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工业伺服实训区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</si>
  <si>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214</t>
    </r>
  </si>
  <si>
    <r>
      <rPr>
        <sz val="10"/>
        <rFont val="宋体"/>
        <family val="3"/>
        <charset val="134"/>
      </rPr>
      <t>双轴谐波减速伺服驱动模组控制实训系统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</si>
  <si>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电气设计实训室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</si>
  <si>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</si>
  <si>
    <r>
      <t>eplan</t>
    </r>
    <r>
      <rPr>
        <sz val="10"/>
        <rFont val="宋体"/>
        <family val="3"/>
        <charset val="134"/>
      </rPr>
      <t>电气设计软件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</si>
  <si>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自动线安装调试（三菱）</t>
    </r>
    <r>
      <rPr>
        <sz val="10"/>
        <rFont val="Times New Roman"/>
        <family val="1"/>
      </rPr>
      <t>Ⅰ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</si>
  <si>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</si>
  <si>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亚龙</t>
    </r>
    <r>
      <rPr>
        <sz val="10"/>
        <rFont val="Times New Roman"/>
        <family val="1"/>
      </rPr>
      <t>YL-335B</t>
    </r>
    <r>
      <rPr>
        <sz val="10"/>
        <rFont val="宋体"/>
        <family val="3"/>
        <charset val="134"/>
      </rPr>
      <t>自动生产线安装调试设备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套，编程电脑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</si>
  <si>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自动线安装调试（三菱）</t>
    </r>
    <r>
      <rPr>
        <sz val="10"/>
        <rFont val="Times New Roman"/>
        <family val="1"/>
      </rPr>
      <t>Ⅱ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</si>
  <si>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209</t>
    </r>
  </si>
  <si>
    <r>
      <rPr>
        <sz val="10"/>
        <rFont val="宋体"/>
        <family val="3"/>
        <charset val="134"/>
      </rPr>
      <t>费斯托现代气动技术实训区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</si>
  <si>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</si>
  <si>
    <r>
      <rPr>
        <sz val="10"/>
        <rFont val="宋体"/>
        <family val="3"/>
        <charset val="134"/>
      </rPr>
      <t>费斯托气动综合实训平台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</si>
  <si>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建筑智能化技术</t>
    </r>
  </si>
  <si>
    <r>
      <rPr>
        <sz val="10"/>
        <rFont val="宋体"/>
        <family val="3"/>
        <charset val="134"/>
      </rPr>
      <t>建筑智能化工程实训区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</si>
  <si>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</si>
  <si>
    <r>
      <rPr>
        <sz val="10"/>
        <rFont val="宋体"/>
        <family val="3"/>
        <charset val="134"/>
      </rPr>
      <t>楼宇自动化工程技能实训系统</t>
    </r>
    <r>
      <rPr>
        <sz val="10"/>
        <rFont val="Times New Roman"/>
        <family val="1"/>
      </rPr>
      <t>(THBCAE-2</t>
    </r>
    <r>
      <rPr>
        <sz val="10"/>
        <rFont val="宋体"/>
        <family val="3"/>
        <charset val="134"/>
      </rPr>
      <t>型</t>
    </r>
    <r>
      <rPr>
        <sz val="10"/>
        <rFont val="Times New Roman"/>
        <family val="1"/>
      </rPr>
      <t>)2</t>
    </r>
    <r>
      <rPr>
        <sz val="10"/>
        <rFont val="宋体"/>
        <family val="3"/>
        <charset val="134"/>
      </rPr>
      <t>套，楼宇自动化工程技能实训系统</t>
    </r>
    <r>
      <rPr>
        <sz val="10"/>
        <rFont val="Times New Roman"/>
        <family val="1"/>
      </rPr>
      <t>(BHLYJD-5)2</t>
    </r>
    <r>
      <rPr>
        <sz val="10"/>
        <rFont val="宋体"/>
        <family val="3"/>
        <charset val="134"/>
      </rPr>
      <t>套、计算机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</si>
  <si>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供配电技术实训区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</si>
  <si>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</si>
  <si>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t>SLGDZ-1</t>
    </r>
    <r>
      <rPr>
        <sz val="10"/>
        <rFont val="宋体"/>
        <family val="3"/>
        <charset val="134"/>
      </rPr>
      <t>倒闸操作实训系统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SL-KYN28-12KV</t>
    </r>
    <r>
      <rPr>
        <sz val="10"/>
        <rFont val="宋体"/>
        <family val="3"/>
        <charset val="134"/>
      </rPr>
      <t>高压开关柜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SL-GGD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SL-GCS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套、半身心肺复苏模拟人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套、电脑心肺复苏模拟人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</si>
  <si>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精密机械制造技术</t>
    </r>
  </si>
  <si>
    <r>
      <rPr>
        <sz val="10"/>
        <rFont val="宋体"/>
        <family val="3"/>
        <charset val="134"/>
      </rPr>
      <t>机械设计及仿真实训区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</si>
  <si>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</si>
  <si>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五轴加工中心操作面板及计算机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</si>
  <si>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北京精雕</t>
    </r>
    <r>
      <rPr>
        <sz val="10"/>
        <rFont val="Times New Roman"/>
        <family val="1"/>
      </rPr>
      <t>CNC</t>
    </r>
    <r>
      <rPr>
        <sz val="10"/>
        <rFont val="宋体"/>
        <family val="3"/>
        <charset val="134"/>
      </rPr>
      <t>加工技术实训中心</t>
    </r>
  </si>
  <si>
    <r>
      <rPr>
        <sz val="10"/>
        <rFont val="宋体"/>
        <family val="3"/>
        <charset val="134"/>
      </rPr>
      <t>精雕五轴加工中心</t>
    </r>
    <r>
      <rPr>
        <sz val="10"/>
        <rFont val="Times New Roman"/>
        <family val="1"/>
      </rPr>
      <t>JDGR400T 12</t>
    </r>
    <r>
      <rPr>
        <sz val="10"/>
        <rFont val="宋体"/>
        <family val="3"/>
        <charset val="134"/>
      </rPr>
      <t>台，编程电脑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台</t>
    </r>
  </si>
  <si>
    <r>
      <t>3+2</t>
    </r>
    <r>
      <rPr>
        <sz val="10"/>
        <rFont val="宋体"/>
        <family val="3"/>
        <charset val="134"/>
      </rPr>
      <t>五轴加工实训区</t>
    </r>
    <r>
      <rPr>
        <sz val="10"/>
        <rFont val="Times New Roman"/>
        <family val="1"/>
      </rPr>
      <t>1</t>
    </r>
  </si>
  <si>
    <r>
      <t>3+2</t>
    </r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DMU65</t>
    </r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</si>
  <si>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四轴加工实训区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</si>
  <si>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，编程电脑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台，法拉克系统</t>
    </r>
  </si>
  <si>
    <r>
      <rPr>
        <sz val="10"/>
        <rFont val="宋体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</si>
  <si>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宋体"/>
        <family val="3"/>
        <charset val="134"/>
      </rPr>
      <t>台，编程电脑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台，西门子系统</t>
    </r>
  </si>
  <si>
    <r>
      <rPr>
        <sz val="10"/>
        <rFont val="宋体"/>
        <family val="3"/>
        <charset val="134"/>
      </rPr>
      <t>数控车铣复合加工实训区</t>
    </r>
  </si>
  <si>
    <r>
      <rPr>
        <sz val="10"/>
        <rFont val="宋体"/>
        <family val="3"/>
        <charset val="134"/>
      </rPr>
      <t>车削中心</t>
    </r>
    <r>
      <rPr>
        <sz val="10"/>
        <rFont val="Times New Roman"/>
        <family val="1"/>
      </rPr>
      <t>CTX310 4</t>
    </r>
    <r>
      <rPr>
        <sz val="10"/>
        <rFont val="宋体"/>
        <family val="3"/>
        <charset val="134"/>
      </rPr>
      <t>台，纵切车铣复合机床</t>
    </r>
    <r>
      <rPr>
        <sz val="10"/>
        <rFont val="Times New Roman"/>
        <family val="1"/>
      </rPr>
      <t>SR-20J 1</t>
    </r>
    <r>
      <rPr>
        <sz val="10"/>
        <rFont val="宋体"/>
        <family val="3"/>
        <charset val="134"/>
      </rPr>
      <t>台，纵切车铣复合机床</t>
    </r>
    <r>
      <rPr>
        <sz val="10"/>
        <rFont val="Times New Roman"/>
        <family val="1"/>
      </rPr>
      <t>SR-20J</t>
    </r>
    <r>
      <rPr>
        <sz val="10"/>
        <rFont val="Times New Roman"/>
        <family val="1"/>
      </rPr>
      <t>Ⅱ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</si>
  <si>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数字化管理</t>
    </r>
  </si>
  <si>
    <r>
      <rPr>
        <sz val="10"/>
        <rFont val="宋体"/>
        <family val="3"/>
        <charset val="134"/>
      </rPr>
      <t>财税一体化实训室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</si>
  <si>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209</t>
    </r>
  </si>
  <si>
    <r>
      <rPr>
        <sz val="10"/>
        <rFont val="宋体"/>
        <family val="3"/>
        <charset val="134"/>
      </rPr>
      <t>无线触摸取号机、叫号机、银行专用智能网络终端、票据打印机、存折打印机等、计算机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台、商业银行综合业务模拟教学系统、企业纳税申报教学系统</t>
    </r>
  </si>
  <si>
    <r>
      <rPr>
        <sz val="10"/>
        <rFont val="宋体"/>
        <family val="3"/>
        <charset val="134"/>
      </rPr>
      <t>物流信息技术实训室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</si>
  <si>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210</t>
    </r>
  </si>
  <si>
    <r>
      <rPr>
        <sz val="10"/>
        <rFont val="宋体"/>
        <family val="3"/>
        <charset val="134"/>
      </rPr>
      <t>货到人</t>
    </r>
    <r>
      <rPr>
        <sz val="10"/>
        <rFont val="Times New Roman"/>
        <family val="1"/>
      </rPr>
      <t>AGV</t>
    </r>
    <r>
      <rPr>
        <sz val="10"/>
        <rFont val="宋体"/>
        <family val="3"/>
        <charset val="134"/>
      </rPr>
      <t>智能搬运机器人</t>
    </r>
    <r>
      <rPr>
        <sz val="10"/>
        <rFont val="Times New Roman"/>
        <family val="1"/>
      </rPr>
      <t xml:space="preserve"> 3</t>
    </r>
    <r>
      <rPr>
        <sz val="10"/>
        <rFont val="宋体"/>
        <family val="3"/>
        <charset val="134"/>
      </rPr>
      <t>台、互联网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语音分拣系统（含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件穿戴设备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一套、无线射频龙门架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一套、手持终端</t>
    </r>
    <r>
      <rPr>
        <sz val="10"/>
        <rFont val="Times New Roman"/>
        <family val="1"/>
      </rPr>
      <t xml:space="preserve"> 6</t>
    </r>
    <r>
      <rPr>
        <sz val="10"/>
        <rFont val="宋体"/>
        <family val="3"/>
        <charset val="134"/>
      </rPr>
      <t>台、条码打印机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台、智能拣选系统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一套、物流仓配训练平台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一套、智慧运输和配送系统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</t>
    </r>
  </si>
  <si>
    <r>
      <rPr>
        <sz val="10"/>
        <rFont val="宋体"/>
        <family val="3"/>
        <charset val="134"/>
      </rPr>
      <t>物流虚拟仿真实训室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</si>
  <si>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211</t>
    </r>
  </si>
  <si>
    <r>
      <rPr>
        <sz val="10"/>
        <rFont val="宋体"/>
        <family val="3"/>
        <charset val="134"/>
      </rPr>
      <t>物流信息技术仿真平台</t>
    </r>
    <r>
      <rPr>
        <sz val="10"/>
        <rFont val="Times New Roman"/>
        <family val="1"/>
      </rPr>
      <t xml:space="preserve"> 45</t>
    </r>
    <r>
      <rPr>
        <sz val="10"/>
        <rFont val="宋体"/>
        <family val="3"/>
        <charset val="134"/>
      </rPr>
      <t>套、混合现实物流仿真平台</t>
    </r>
    <r>
      <rPr>
        <sz val="10"/>
        <rFont val="Times New Roman"/>
        <family val="1"/>
      </rPr>
      <t xml:space="preserve"> 10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Flexsim</t>
    </r>
    <r>
      <rPr>
        <sz val="10"/>
        <rFont val="宋体"/>
        <family val="3"/>
        <charset val="134"/>
      </rPr>
      <t>系统仿真软件</t>
    </r>
    <r>
      <rPr>
        <sz val="10"/>
        <rFont val="Times New Roman"/>
        <family val="1"/>
      </rPr>
      <t xml:space="preserve"> V2021</t>
    </r>
  </si>
  <si>
    <r>
      <rPr>
        <sz val="10"/>
        <rFont val="宋体"/>
        <family val="3"/>
        <charset val="134"/>
      </rPr>
      <t>数据赋能实训室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</si>
  <si>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206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</si>
  <si>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BI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ERP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SRM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CRM</t>
    </r>
    <r>
      <rPr>
        <sz val="10"/>
        <rFont val="宋体"/>
        <family val="3"/>
        <charset val="134"/>
      </rPr>
      <t>软件</t>
    </r>
  </si>
  <si>
    <r>
      <rPr>
        <sz val="10"/>
        <rFont val="宋体"/>
        <family val="3"/>
        <charset val="134"/>
      </rPr>
      <t>制造运营管理实训室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</si>
  <si>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</si>
  <si>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软件</t>
    </r>
  </si>
  <si>
    <r>
      <rPr>
        <sz val="10"/>
        <rFont val="宋体"/>
        <family val="3"/>
        <charset val="134"/>
      </rPr>
      <t>财务共享实训室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</si>
  <si>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</si>
  <si>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台，财务机器人应用与开发平台软件，智能财税训练平台软件、财务大数据分析与应用平台软件、财务共享账目训练平台软件</t>
    </r>
  </si>
  <si>
    <r>
      <t>60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</si>
  <si>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工业上云实训室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</si>
  <si>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</si>
  <si>
    <r>
      <rPr>
        <sz val="10"/>
        <rFont val="宋体"/>
        <family val="3"/>
        <charset val="134"/>
      </rPr>
      <t>工业互联网综合实训平台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</si>
  <si>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云计算实训室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</si>
  <si>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</si>
  <si>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台</t>
    </r>
  </si>
  <si>
    <r>
      <t>100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</si>
  <si>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人工智能综合训练实训室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</si>
  <si>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</si>
  <si>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AI</t>
    </r>
    <r>
      <rPr>
        <sz val="10"/>
        <rFont val="宋体"/>
        <family val="3"/>
        <charset val="134"/>
      </rPr>
      <t>场景软硬一体设备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套（包括语音识别、用户画像、数据智能、自然语言处理、图像识别）</t>
    </r>
  </si>
  <si>
    <r>
      <rPr>
        <sz val="10"/>
        <rFont val="宋体"/>
        <family val="3"/>
        <charset val="134"/>
      </rPr>
      <t>机器视觉实训室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</si>
  <si>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</si>
  <si>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台，计算机视觉学习与实操平台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套，计算机视觉应用开发实践资源包（中级）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套，边缘计算机开发板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块，计算机视觉应用开发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公有云</t>
    </r>
    <r>
      <rPr>
        <sz val="10"/>
        <rFont val="Times New Roman"/>
        <family val="1"/>
      </rPr>
      <t>GPU</t>
    </r>
    <r>
      <rPr>
        <sz val="10"/>
        <rFont val="宋体"/>
        <family val="3"/>
        <charset val="134"/>
      </rPr>
      <t>实验包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</si>
  <si>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大数据实训室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</si>
  <si>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</si>
  <si>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</si>
  <si>
    <r>
      <t>96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</si>
  <si>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网络安全综合实训室一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</si>
  <si>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407</t>
    </r>
  </si>
  <si>
    <r>
      <rPr>
        <sz val="10"/>
        <rFont val="宋体"/>
        <family val="3"/>
        <charset val="134"/>
      </rPr>
      <t>攻防渗透演练靶场实训室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</si>
  <si>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409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</si>
  <si>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台，攻防渗透演练态势展现系统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套，攻防渗透演练演练靶场模块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</si>
  <si>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网络安全综合实训室二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</si>
  <si>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411</t>
    </r>
  </si>
  <si>
    <r>
      <rPr>
        <sz val="10"/>
        <rFont val="宋体"/>
        <family val="3"/>
        <charset val="134"/>
      </rPr>
      <t>物联网云平台应用实训室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</si>
  <si>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406</t>
    </r>
  </si>
  <si>
    <r>
      <rPr>
        <sz val="10"/>
        <rFont val="宋体"/>
        <family val="3"/>
        <charset val="134"/>
      </rPr>
      <t>工业互联网技术应用平台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套，物联网工程实施与运维实训平台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套，物联网工程应用实训系统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套（新大陆），计算机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</si>
  <si>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网络系统集成实训室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</si>
  <si>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408</t>
    </r>
  </si>
  <si>
    <r>
      <rPr>
        <sz val="10"/>
        <rFont val="宋体"/>
        <family val="3"/>
        <charset val="134"/>
      </rPr>
      <t>工业互联网网络运维实训室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</si>
  <si>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410</t>
    </r>
  </si>
  <si>
    <r>
      <rPr>
        <sz val="10"/>
        <rFont val="宋体"/>
        <family val="3"/>
        <charset val="134"/>
      </rPr>
      <t>工业网络运维实训台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台，工业网络运维系统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套，计算机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台</t>
    </r>
  </si>
  <si>
    <t>智慧新能源汽车技术</t>
  </si>
  <si>
    <r>
      <rPr>
        <sz val="10"/>
        <rFont val="宋体"/>
        <family val="3"/>
        <charset val="134"/>
      </rPr>
      <t>汽车美容实训区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</si>
  <si>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宋体"/>
        <family val="3"/>
        <charset val="134"/>
      </rPr>
      <t>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</si>
  <si>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抛光机、封釉机</t>
    </r>
  </si>
  <si>
    <r>
      <rPr>
        <sz val="10"/>
        <rFont val="宋体"/>
        <family val="3"/>
        <charset val="134"/>
      </rPr>
      <t>汽车清洗实训区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</si>
  <si>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</si>
  <si>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洗车机</t>
    </r>
  </si>
  <si>
    <r>
      <rPr>
        <sz val="10"/>
        <rFont val="宋体"/>
        <family val="3"/>
        <charset val="134"/>
      </rPr>
      <t>汽车烤漆实训室</t>
    </r>
  </si>
  <si>
    <r>
      <rPr>
        <sz val="10"/>
        <rFont val="宋体"/>
        <family val="3"/>
        <charset val="134"/>
      </rPr>
      <t>烤漆房</t>
    </r>
  </si>
  <si>
    <r>
      <rPr>
        <sz val="10"/>
        <rFont val="宋体"/>
        <family val="3"/>
        <charset val="134"/>
      </rPr>
      <t>汽车钣金大梁校正实训区</t>
    </r>
  </si>
  <si>
    <r>
      <rPr>
        <sz val="10"/>
        <rFont val="宋体"/>
        <family val="3"/>
        <charset val="134"/>
      </rPr>
      <t>大梁矫正仪等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</si>
  <si>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1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</si>
  <si>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</si>
  <si>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实训整车、汽车底盘实训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</si>
  <si>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2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</si>
  <si>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</si>
  <si>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实训整车、举升机、扒胎机、拆装机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</si>
  <si>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3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</si>
  <si>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</si>
  <si>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实训整车、举升机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</si>
  <si>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4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</si>
  <si>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</si>
  <si>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</t>
    </r>
  </si>
  <si>
    <r>
      <rPr>
        <sz val="10"/>
        <rFont val="宋体"/>
        <family val="3"/>
        <charset val="134"/>
      </rPr>
      <t>汽车</t>
    </r>
    <r>
      <rPr>
        <sz val="10"/>
        <rFont val="宋体"/>
        <family val="3"/>
        <charset val="134"/>
      </rPr>
      <t>营销实训区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</si>
  <si>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楼前厅</t>
    </r>
  </si>
  <si>
    <r>
      <rPr>
        <sz val="10"/>
        <rFont val="宋体"/>
        <family val="3"/>
        <charset val="134"/>
      </rPr>
      <t>谈判桌椅、白板</t>
    </r>
  </si>
  <si>
    <r>
      <rPr>
        <sz val="10"/>
        <rFont val="宋体"/>
        <family val="3"/>
        <charset val="134"/>
      </rPr>
      <t>汽车</t>
    </r>
    <r>
      <rPr>
        <sz val="10"/>
        <rFont val="宋体"/>
        <family val="3"/>
        <charset val="134"/>
      </rPr>
      <t>营销实训厅</t>
    </r>
  </si>
  <si>
    <r>
      <rPr>
        <sz val="10"/>
        <rFont val="宋体"/>
        <family val="3"/>
        <charset val="134"/>
      </rPr>
      <t>汽车营销实训车、谈判桌椅、白板</t>
    </r>
  </si>
  <si>
    <r>
      <rPr>
        <sz val="10"/>
        <rFont val="宋体"/>
        <family val="3"/>
        <charset val="134"/>
      </rPr>
      <t>汽车喷涂实训区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</si>
  <si>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</si>
  <si>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汽车漆面打磨、修补实训工具设备</t>
    </r>
  </si>
  <si>
    <r>
      <rPr>
        <sz val="10"/>
        <rFont val="宋体"/>
        <family val="3"/>
        <charset val="134"/>
      </rPr>
      <t>新能源汽车电机装调与测试实训区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</si>
  <si>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B</t>
    </r>
  </si>
  <si>
    <r>
      <rPr>
        <sz val="10"/>
        <rFont val="宋体"/>
        <family val="3"/>
        <charset val="134"/>
      </rPr>
      <t>四种驱动电机结构解剖原理展示台、三种驱动电机基础运行检测平台</t>
    </r>
  </si>
  <si>
    <r>
      <rPr>
        <sz val="10"/>
        <rFont val="宋体"/>
        <family val="3"/>
        <charset val="134"/>
      </rPr>
      <t>新能源汽车教学区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</si>
  <si>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楼教学区</t>
    </r>
    <r>
      <rPr>
        <sz val="10"/>
        <rFont val="Times New Roman"/>
        <family val="1"/>
      </rPr>
      <t>C</t>
    </r>
  </si>
  <si>
    <r>
      <rPr>
        <sz val="10"/>
        <rFont val="宋体"/>
        <family val="3"/>
        <charset val="134"/>
      </rPr>
      <t>新能源汽车电池装配与测试实训区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</si>
  <si>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D</t>
    </r>
  </si>
  <si>
    <r>
      <rPr>
        <sz val="10"/>
        <rFont val="宋体"/>
        <family val="3"/>
        <charset val="134"/>
      </rPr>
      <t>单体电池认知与测试检测平台、动力电池管理系统检测平台</t>
    </r>
  </si>
  <si>
    <r>
      <rPr>
        <sz val="10"/>
        <rFont val="宋体"/>
        <family val="3"/>
        <charset val="134"/>
      </rPr>
      <t>新能源汽车电子技术实训区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</si>
  <si>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E</t>
    </r>
  </si>
  <si>
    <r>
      <rPr>
        <sz val="10"/>
        <rFont val="宋体"/>
        <family val="3"/>
        <charset val="134"/>
      </rPr>
      <t>电工电子检测平台、新能源汽车电工电子虚拟仿真系统</t>
    </r>
  </si>
  <si>
    <r>
      <rPr>
        <sz val="10"/>
        <rFont val="宋体"/>
        <family val="3"/>
        <charset val="134"/>
      </rPr>
      <t>新能源汽车智能网联教学区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</si>
  <si>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楼教学区</t>
    </r>
    <r>
      <rPr>
        <sz val="10"/>
        <rFont val="Times New Roman"/>
        <family val="1"/>
      </rPr>
      <t>F</t>
    </r>
  </si>
  <si>
    <r>
      <rPr>
        <sz val="10"/>
        <rFont val="宋体"/>
        <family val="3"/>
        <charset val="134"/>
      </rPr>
      <t>智能网联汽车、智能座舱、汽车网络实训台</t>
    </r>
  </si>
  <si>
    <r>
      <rPr>
        <sz val="10"/>
        <rFont val="宋体"/>
        <family val="3"/>
        <charset val="134"/>
      </rPr>
      <t>新能源汽车智能网联实训区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</si>
  <si>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G</t>
    </r>
  </si>
  <si>
    <r>
      <rPr>
        <sz val="10"/>
        <rFont val="宋体"/>
        <family val="3"/>
        <charset val="134"/>
      </rPr>
      <t>新能源汽车</t>
    </r>
  </si>
  <si>
    <r>
      <rPr>
        <sz val="10"/>
        <rFont val="宋体"/>
        <family val="3"/>
        <charset val="134"/>
      </rPr>
      <t>智能网联汽车实训区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</si>
  <si>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H</t>
    </r>
  </si>
  <si>
    <r>
      <rPr>
        <sz val="10"/>
        <rFont val="宋体"/>
        <family val="3"/>
        <charset val="134"/>
      </rPr>
      <t>激光雷达教学检测台、毫米波雷达教学检测台</t>
    </r>
  </si>
  <si>
    <r>
      <rPr>
        <sz val="10"/>
        <rFont val="宋体"/>
        <family val="3"/>
        <charset val="134"/>
      </rPr>
      <t>汽车钣金实训区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</si>
  <si>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I</t>
    </r>
  </si>
  <si>
    <r>
      <rPr>
        <sz val="10"/>
        <rFont val="宋体"/>
        <family val="3"/>
        <charset val="134"/>
      </rPr>
      <t>汽车钣金手工、机械整形实训工具设备</t>
    </r>
  </si>
  <si>
    <r>
      <rPr>
        <sz val="10"/>
        <rFont val="宋体"/>
        <family val="3"/>
        <charset val="134"/>
      </rPr>
      <t>汽车空调系统实训区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</si>
  <si>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J</t>
    </r>
  </si>
  <si>
    <r>
      <rPr>
        <sz val="10"/>
        <rFont val="宋体"/>
        <family val="3"/>
        <charset val="134"/>
      </rPr>
      <t>汽车空调实训台架</t>
    </r>
  </si>
  <si>
    <r>
      <rPr>
        <sz val="10"/>
        <rFont val="宋体"/>
        <family val="3"/>
        <charset val="134"/>
      </rPr>
      <t>汽车传动系统实训区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</si>
  <si>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K</t>
    </r>
  </si>
  <si>
    <r>
      <rPr>
        <sz val="10"/>
        <rFont val="宋体"/>
        <family val="3"/>
        <charset val="134"/>
      </rPr>
      <t>汽车传动、行驶系统实验台架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</si>
  <si>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楼教室</t>
    </r>
    <r>
      <rPr>
        <sz val="10"/>
        <rFont val="Times New Roman"/>
        <family val="1"/>
      </rPr>
      <t>L</t>
    </r>
  </si>
  <si>
    <r>
      <rPr>
        <sz val="10"/>
        <rFont val="宋体"/>
        <family val="3"/>
        <charset val="134"/>
      </rPr>
      <t>汽车底盘实训区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</si>
  <si>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M</t>
    </r>
  </si>
  <si>
    <r>
      <rPr>
        <sz val="10"/>
        <rFont val="宋体"/>
        <family val="3"/>
        <charset val="134"/>
      </rPr>
      <t>汽车后桥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变速器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转向器</t>
    </r>
  </si>
  <si>
    <r>
      <rPr>
        <sz val="10"/>
        <rFont val="宋体"/>
        <family val="3"/>
        <charset val="134"/>
      </rPr>
      <t>汽车发动机实训区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</si>
  <si>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宋体"/>
        <family val="3"/>
        <charset val="134"/>
      </rPr>
      <t>实训区</t>
    </r>
    <r>
      <rPr>
        <sz val="10"/>
        <rFont val="Times New Roman"/>
        <family val="1"/>
      </rPr>
      <t>N</t>
    </r>
  </si>
  <si>
    <r>
      <rPr>
        <sz val="10"/>
        <rFont val="宋体"/>
        <family val="3"/>
        <charset val="134"/>
      </rPr>
      <t>拆装用发动机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台（须整天安排）</t>
    </r>
  </si>
  <si>
    <r>
      <rPr>
        <sz val="10"/>
        <rFont val="宋体"/>
        <family val="3"/>
        <charset val="134"/>
      </rPr>
      <t>汽车电子电器实训区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</si>
  <si>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O</t>
    </r>
  </si>
  <si>
    <r>
      <rPr>
        <sz val="10"/>
        <rFont val="宋体"/>
        <family val="3"/>
        <charset val="134"/>
      </rPr>
      <t>汽车电器实验台架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</si>
  <si>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楼教室</t>
    </r>
    <r>
      <rPr>
        <sz val="10"/>
        <rFont val="Times New Roman"/>
        <family val="1"/>
      </rPr>
      <t>P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</si>
  <si>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Q</t>
    </r>
  </si>
  <si>
    <r>
      <rPr>
        <sz val="10"/>
        <rFont val="宋体"/>
        <family val="3"/>
        <charset val="134"/>
      </rPr>
      <t>电脑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台，汽车故障检修虚拟软件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</si>
  <si>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R</t>
    </r>
  </si>
  <si>
    <r>
      <rPr>
        <sz val="10"/>
        <rFont val="宋体"/>
        <family val="3"/>
        <charset val="134"/>
      </rPr>
      <t>电脑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台，汽车故障检修虚拟软件</t>
    </r>
  </si>
  <si>
    <r>
      <rPr>
        <sz val="10"/>
        <rFont val="宋体"/>
        <family val="3"/>
        <charset val="134"/>
      </rPr>
      <t>新能源汽车充电系统实训区</t>
    </r>
  </si>
  <si>
    <r>
      <rPr>
        <sz val="10"/>
        <rFont val="宋体"/>
        <family val="3"/>
        <charset val="134"/>
      </rPr>
      <t>交直流充电原理检测平台、交流充电桩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</si>
  <si>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1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</si>
  <si>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</si>
  <si>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纯电动整车、整车故障设置检测平台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</si>
  <si>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2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</si>
  <si>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</si>
  <si>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3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</si>
  <si>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</si>
  <si>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4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</si>
  <si>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</si>
  <si>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混合动力整车、整车故障设置检测平台</t>
    </r>
  </si>
  <si>
    <r>
      <rPr>
        <sz val="10"/>
        <rFont val="宋体"/>
        <family val="3"/>
        <charset val="134"/>
      </rPr>
      <t>新能源汽车拆装实训区</t>
    </r>
  </si>
  <si>
    <r>
      <rPr>
        <sz val="10"/>
        <rFont val="宋体"/>
        <family val="3"/>
        <charset val="134"/>
      </rPr>
      <t>零部件拆装实训新能源车辆、吊机</t>
    </r>
  </si>
  <si>
    <r>
      <rPr>
        <sz val="10"/>
        <rFont val="宋体"/>
        <family val="3"/>
        <charset val="134"/>
      </rPr>
      <t>中德智能制造双跨培训中心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</si>
  <si>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宋体"/>
        <family val="3"/>
        <charset val="134"/>
      </rPr>
      <t>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</si>
  <si>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101</t>
    </r>
  </si>
  <si>
    <r>
      <t>手机无线充电器智能产线（含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AGV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UR</t>
    </r>
    <r>
      <rPr>
        <sz val="10"/>
        <rFont val="宋体"/>
        <family val="3"/>
        <charset val="134"/>
      </rPr>
      <t>协作机器人、全集成自动化），编程工作站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</si>
  <si>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工业机器人集成应用实训室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</si>
  <si>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102</t>
    </r>
  </si>
  <si>
    <r>
      <t>ABB</t>
    </r>
    <r>
      <rPr>
        <sz val="10"/>
        <rFont val="宋体"/>
        <family val="3"/>
        <charset val="134"/>
      </rPr>
      <t>工业机器人集成应用平台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</si>
  <si>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工业物联网技术实训室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</si>
  <si>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103</t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</si>
  <si>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Mindspher</t>
    </r>
    <r>
      <rPr>
        <sz val="10"/>
        <rFont val="宋体"/>
        <family val="3"/>
        <charset val="134"/>
      </rPr>
      <t>工业物联网的虚拟饮料灌装工业物联网集成应用实训系统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站点），编程工作站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</si>
  <si>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过程控制技术实训室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</si>
  <si>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104</t>
    </r>
  </si>
  <si>
    <r>
      <rPr>
        <sz val="10"/>
        <rFont val="宋体"/>
        <family val="3"/>
        <charset val="134"/>
      </rPr>
      <t>基于和利时</t>
    </r>
    <r>
      <rPr>
        <sz val="10"/>
        <rFont val="Times New Roman"/>
        <family val="1"/>
      </rPr>
      <t>DCS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S7-1500 PLC</t>
    </r>
    <r>
      <rPr>
        <sz val="10"/>
        <rFont val="宋体"/>
        <family val="3"/>
        <charset val="134"/>
      </rPr>
      <t>双控制系统的过程控制自动产线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站点）</t>
    </r>
  </si>
  <si>
    <r>
      <rPr>
        <sz val="10"/>
        <rFont val="宋体"/>
        <family val="3"/>
        <charset val="134"/>
      </rPr>
      <t>电工电子装调测试实训室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</si>
  <si>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106</t>
    </r>
  </si>
  <si>
    <r>
      <rPr>
        <sz val="10"/>
        <rFont val="宋体"/>
        <family val="3"/>
        <charset val="134"/>
      </rPr>
      <t>电工电子多功能实训台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</si>
  <si>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t>AHK</t>
    </r>
    <r>
      <rPr>
        <sz val="10"/>
        <rFont val="宋体"/>
        <family val="3"/>
        <charset val="134"/>
      </rPr>
      <t>工业自动化</t>
    </r>
    <r>
      <rPr>
        <sz val="10"/>
        <rFont val="宋体"/>
        <family val="3"/>
        <charset val="134"/>
      </rPr>
      <t>国际认证实训室</t>
    </r>
    <r>
      <rPr>
        <sz val="10"/>
        <rFont val="Times New Roman"/>
        <family val="1"/>
      </rPr>
      <t>2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</si>
  <si>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201</t>
    </r>
  </si>
  <si>
    <r>
      <t>AHK</t>
    </r>
    <r>
      <rPr>
        <sz val="10"/>
        <rFont val="宋体"/>
        <family val="3"/>
        <charset val="134"/>
      </rPr>
      <t>工业自动化工毕业考试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</si>
  <si>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t>AHK</t>
    </r>
    <r>
      <rPr>
        <sz val="10"/>
        <rFont val="宋体"/>
        <family val="3"/>
        <charset val="134"/>
      </rPr>
      <t>机电一体化工国际认证实训室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</si>
  <si>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202</t>
    </r>
  </si>
  <si>
    <r>
      <t>AHK</t>
    </r>
    <r>
      <rPr>
        <sz val="10"/>
        <rFont val="宋体"/>
        <family val="3"/>
        <charset val="134"/>
      </rPr>
      <t>机电一体化工考试认证系统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PLC</t>
    </r>
    <r>
      <rPr>
        <sz val="10"/>
        <rFont val="宋体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</si>
  <si>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t>AHK</t>
    </r>
    <r>
      <rPr>
        <sz val="10"/>
        <rFont val="宋体"/>
        <family val="3"/>
        <charset val="134"/>
      </rPr>
      <t>工业自动化国际认证实训室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</si>
  <si>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203</t>
    </r>
  </si>
  <si>
    <r>
      <t>AHK</t>
    </r>
    <r>
      <rPr>
        <sz val="10"/>
        <rFont val="宋体"/>
        <family val="3"/>
        <charset val="134"/>
      </rPr>
      <t>工业自动化工毕业考试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</si>
  <si>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电气安装与调试技术实训室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</si>
  <si>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204</t>
    </r>
  </si>
  <si>
    <r>
      <rPr>
        <sz val="10"/>
        <rFont val="宋体"/>
        <family val="3"/>
        <charset val="134"/>
      </rPr>
      <t>德国</t>
    </r>
    <r>
      <rPr>
        <sz val="10"/>
        <rFont val="Times New Roman"/>
        <family val="1"/>
      </rPr>
      <t>VDE</t>
    </r>
    <r>
      <rPr>
        <sz val="10"/>
        <rFont val="宋体"/>
        <family val="3"/>
        <charset val="134"/>
      </rPr>
      <t>标准四工位电气安装实训台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台（共计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工位）</t>
    </r>
  </si>
  <si>
    <t>汽车虚拟仿真教学实训区1</t>
    <phoneticPr fontId="2" type="noConversion"/>
  </si>
  <si>
    <t>汽车虚拟仿真教学实训区2</t>
    <phoneticPr fontId="2" type="noConversion"/>
  </si>
  <si>
    <t>工业学院</t>
    <phoneticPr fontId="2" type="noConversion"/>
  </si>
  <si>
    <t xml:space="preserve"> 5.22-6.4上午（改为5.20-6.2上午）</t>
    <phoneticPr fontId="2" type="noConversion"/>
  </si>
  <si>
    <t>3.11-3.15上午（改为4.1-4.7上午）</t>
    <phoneticPr fontId="2" type="noConversion"/>
  </si>
  <si>
    <t>4.18-5.18每周二上午（改为下午）</t>
    <phoneticPr fontId="2" type="noConversion"/>
  </si>
  <si>
    <t>2.26-3.15、4.8-5.18每周三上午（改为下午并取消3.4-3.15的周三下午）</t>
    <phoneticPr fontId="2" type="noConversion"/>
  </si>
  <si>
    <t>2.26-4.5、4.29-5.18每周四上午（改为下午并取消3.4-3.24的周四下午）</t>
    <phoneticPr fontId="2" type="noConversion"/>
  </si>
  <si>
    <t>2.26-4.26每周一上午（改为下午并取消3.4-3.24的周一下午）</t>
    <phoneticPr fontId="2" type="noConversion"/>
  </si>
  <si>
    <t>3.11-3.24下午（改为上午）</t>
    <phoneticPr fontId="2" type="noConversion"/>
  </si>
  <si>
    <t>4.22-5.5下午（改为上午）</t>
    <phoneticPr fontId="2" type="noConversion"/>
  </si>
  <si>
    <t>4.15-5.5下午（改为上午）</t>
    <phoneticPr fontId="2" type="noConversion"/>
  </si>
  <si>
    <t>5.6-5.19下午（改为上午）</t>
    <phoneticPr fontId="2" type="noConversion"/>
  </si>
  <si>
    <t>4.8-4.28上午（改为下午）</t>
    <phoneticPr fontId="2" type="noConversion"/>
  </si>
  <si>
    <t>2.26-3.22上午（改为下午）</t>
    <phoneticPr fontId="2" type="noConversion"/>
  </si>
  <si>
    <t>3.25-4.7上午（改为下午）</t>
    <phoneticPr fontId="2" type="noConversion"/>
  </si>
  <si>
    <t>2.26-3.17下午（改为上午）</t>
    <phoneticPr fontId="2" type="noConversion"/>
  </si>
  <si>
    <t>4.1-5.5下午（改为上午）</t>
    <phoneticPr fontId="2" type="noConversion"/>
  </si>
  <si>
    <t>3.18-3.29上午（改为下午）</t>
    <phoneticPr fontId="2" type="noConversion"/>
  </si>
  <si>
    <t>2.26-3.24上午（改为下午）</t>
    <phoneticPr fontId="2" type="noConversion"/>
  </si>
  <si>
    <t>3.25-4.21上午（改为下午）</t>
    <phoneticPr fontId="2" type="noConversion"/>
  </si>
  <si>
    <t xml:space="preserve"> </t>
    <phoneticPr fontId="2" type="noConversion"/>
  </si>
  <si>
    <t>3.11-4.7上午</t>
    <phoneticPr fontId="2" type="noConversion"/>
  </si>
  <si>
    <t>3.11-3.22上午(改为下午）</t>
    <phoneticPr fontId="2" type="noConversion"/>
  </si>
  <si>
    <t>5.20-6.16下午</t>
    <phoneticPr fontId="2" type="noConversion"/>
  </si>
  <si>
    <t>5.6-5.19上午（改为下午）</t>
    <phoneticPr fontId="2" type="noConversion"/>
  </si>
  <si>
    <t>5.6-5.31上午（改为下午）</t>
    <phoneticPr fontId="2" type="noConversion"/>
  </si>
  <si>
    <t>2.26-3.17上午(改为下午）</t>
    <phoneticPr fontId="2" type="noConversion"/>
  </si>
  <si>
    <t>4.22-5.24上午（改为下午）</t>
    <phoneticPr fontId="2" type="noConversion"/>
  </si>
  <si>
    <t>6月3日--6月21日</t>
    <phoneticPr fontId="2" type="noConversion"/>
  </si>
  <si>
    <t>4.29-5.19下午（改为5.6-5.26上午）</t>
    <phoneticPr fontId="2" type="noConversion"/>
  </si>
  <si>
    <t>2024年2月26日-5月19日 周三下午（取消12、13周周三下午的课）</t>
    <phoneticPr fontId="2" type="noConversion"/>
  </si>
  <si>
    <t>4.9（整天）；4.11（整天）；4.12（整天）（改为5.20-5.26整天）</t>
    <phoneticPr fontId="2" type="noConversion"/>
  </si>
  <si>
    <t>4.23（整天）；4.25（整天）；4.26（整天）（改为5.27-6.2整天）</t>
    <phoneticPr fontId="2" type="noConversion"/>
  </si>
  <si>
    <t xml:space="preserve">  </t>
    <phoneticPr fontId="2" type="noConversion"/>
  </si>
  <si>
    <t>集成电路虚拟仿真实训室</t>
  </si>
  <si>
    <t>汽车虚拟仿真教学实训区1</t>
  </si>
  <si>
    <t>2024年3月25日-4月26日（上午）(改为下午）</t>
    <phoneticPr fontId="2" type="noConversion"/>
  </si>
  <si>
    <t>3.11-3.22上午（改为下午）</t>
    <phoneticPr fontId="2" type="noConversion"/>
  </si>
  <si>
    <t>5.13-6.9上午（改为下午）</t>
    <phoneticPr fontId="2" type="noConversion"/>
  </si>
  <si>
    <t>4.1-4.3、4.8-4.10、4.15-4.17下午（改为上午）</t>
    <phoneticPr fontId="2" type="noConversion"/>
  </si>
  <si>
    <t>2024年3月11-17日  周1-周4下午（改为上午）</t>
    <phoneticPr fontId="2" type="noConversion"/>
  </si>
  <si>
    <t>5.7（整天）；5.9（整天）；5.10（整天）（改为5.27-6.2）</t>
    <phoneticPr fontId="2" type="noConversion"/>
  </si>
  <si>
    <t>2024年6月17日-21日（改为6.10-6.16下午）</t>
    <phoneticPr fontId="2" type="noConversion"/>
  </si>
  <si>
    <t>5.7（整天）；5.9（整天）；5.10（整天）（改为5.13-5.19整天）</t>
    <phoneticPr fontId="2" type="noConversion"/>
  </si>
  <si>
    <t>6.3—6.7下午、6.10-6.16上午（改为4.8-4.14下午、4.15-4.21上午）</t>
    <phoneticPr fontId="2" type="noConversion"/>
  </si>
  <si>
    <t>6.3—6.7上午、6.10-6.16下午（改为4.8-4.14上午、4.15-4.24下午）</t>
    <phoneticPr fontId="2" type="noConversion"/>
  </si>
  <si>
    <t>5.20—5.31下午（改为4.22-5.5上午）</t>
    <phoneticPr fontId="2" type="noConversion"/>
  </si>
  <si>
    <t>6.3-6.14上午（改为5.27-6.9上午）</t>
    <phoneticPr fontId="2" type="noConversion"/>
  </si>
  <si>
    <t>第17-18周 下午（改为15-16周上午）</t>
    <phoneticPr fontId="2" type="noConversion"/>
  </si>
  <si>
    <t xml:space="preserve"> 2024年2月26日-6月30日 周二上午（取消8、9、18、19周周二上午）</t>
    <phoneticPr fontId="2" type="noConversion"/>
  </si>
  <si>
    <t>6.17-6.28上午 （改为下午）</t>
    <phoneticPr fontId="2" type="noConversion"/>
  </si>
  <si>
    <t>6.17-6.28下午（改为3.18-3.24下午）</t>
    <phoneticPr fontId="2" type="noConversion"/>
  </si>
  <si>
    <t>6.10-6.14下午（改为6.3-6.9上午）</t>
    <phoneticPr fontId="2" type="noConversion"/>
  </si>
  <si>
    <t xml:space="preserve"> 6.3-6.14上午（改为下午）</t>
    <phoneticPr fontId="2" type="noConversion"/>
  </si>
  <si>
    <t>5.27-6.9（周一周三周五上午半天，周二，周四全天）（改为3.25-4.7）</t>
    <phoneticPr fontId="2" type="noConversion"/>
  </si>
  <si>
    <t>6.11-6.23（周二、周四全天，周三，周五上午）（改为4.29-5.12）</t>
    <phoneticPr fontId="2" type="noConversion"/>
  </si>
  <si>
    <t xml:space="preserve"> 6.17-6.28 上午（改为下午）</t>
    <phoneticPr fontId="2" type="noConversion"/>
  </si>
  <si>
    <t>5.6-5.8上午（改为4.29-5.5上午）</t>
    <phoneticPr fontId="2" type="noConversion"/>
  </si>
  <si>
    <t>2024.2.26-6.28全天（取消第2周全天、第4周上午、第5周下午、第7周上午、第8周全天、第9周上午、第10周全天、第11周上午、第12周全天、第14周全天、第16周上午）</t>
    <phoneticPr fontId="2" type="noConversion"/>
  </si>
  <si>
    <t>2024.2.26-4.12周一、四下午（第5、7周改为周4、5下午）</t>
    <phoneticPr fontId="2" type="noConversion"/>
  </si>
  <si>
    <t>2024.4.1-4.12上午（改为3.25-4.7上午）</t>
    <phoneticPr fontId="2" type="noConversion"/>
  </si>
  <si>
    <t>4.8-4.19上午（改为下午）</t>
    <phoneticPr fontId="2" type="noConversion"/>
  </si>
  <si>
    <t>5.6-5.24上午（改为4.29-5.19下午）</t>
    <phoneticPr fontId="2" type="noConversion"/>
  </si>
  <si>
    <t>6.10-6.14上午（改为下午）</t>
    <phoneticPr fontId="2" type="noConversion"/>
  </si>
  <si>
    <t>2024.5.6——2024.5.17下午（改为上午）</t>
    <phoneticPr fontId="2" type="noConversion"/>
  </si>
  <si>
    <t>（第6-8,13-17周）每周三上午（取消13周周三上午）</t>
    <phoneticPr fontId="2" type="noConversion"/>
  </si>
  <si>
    <t>培训教室1</t>
    <phoneticPr fontId="2" type="noConversion"/>
  </si>
  <si>
    <t>培训教室2</t>
    <phoneticPr fontId="2" type="noConversion"/>
  </si>
  <si>
    <t>5.20-6.7下午（改为5.13-6.2下午）</t>
    <phoneticPr fontId="2" type="noConversion"/>
  </si>
  <si>
    <t>5.20-6.7上午（改为5.13-6.2上午）</t>
    <phoneticPr fontId="2" type="noConversion"/>
  </si>
  <si>
    <t>6.17-6.28上午（改为4.8-4.21上午）</t>
    <phoneticPr fontId="2" type="noConversion"/>
  </si>
  <si>
    <t>4.15-4.19上午（改为4.1-4.7上午）</t>
    <phoneticPr fontId="2" type="noConversion"/>
  </si>
  <si>
    <t>4.15-4.19下午（改为4.1-4.7下午）</t>
    <phoneticPr fontId="2" type="noConversion"/>
  </si>
  <si>
    <t>5.9-5.10上午；5.13-5.15上午（改为5.6-5.10上午）</t>
    <phoneticPr fontId="2" type="noConversion"/>
  </si>
  <si>
    <t>5.27-5.31下午（改为5.6-5.10下午）</t>
    <phoneticPr fontId="2" type="noConversion"/>
  </si>
  <si>
    <t>5.27-5.31上午（改为6.17-6.23上午）</t>
    <phoneticPr fontId="2" type="noConversion"/>
  </si>
  <si>
    <t>6.11-6.14上午（改为6.24-6.30上午）</t>
    <phoneticPr fontId="2" type="noConversion"/>
  </si>
  <si>
    <t>每周四下午4节课(2-19周）(取消第4、5、6周下午）</t>
    <phoneticPr fontId="2" type="noConversion"/>
  </si>
  <si>
    <t>每周一下午4节课(2-19周）(取消第4、5、6周下午）</t>
    <phoneticPr fontId="2" type="noConversion"/>
  </si>
  <si>
    <t>每周五下午4节课(2-19周）(取消第4、5、6周下午）</t>
    <phoneticPr fontId="2" type="noConversion"/>
  </si>
  <si>
    <t>新能源汽车智能网联实训区</t>
  </si>
  <si>
    <t>周四上午（1-5周，7-9周，15-18周）</t>
    <phoneticPr fontId="2" type="noConversion"/>
  </si>
  <si>
    <t>周三上午（1-8周）(6、7、8周改为周三下午）</t>
    <phoneticPr fontId="2" type="noConversion"/>
  </si>
  <si>
    <t>软件2311、软件2331</t>
  </si>
  <si>
    <t>集成电路应用技术实训室</t>
  </si>
  <si>
    <t xml:space="preserve"> </t>
    <phoneticPr fontId="2" type="noConversion"/>
  </si>
  <si>
    <t>22机械制造661/22机械制造631A</t>
  </si>
  <si>
    <t>2024年6月10日-6月14日（上午）（改为5.13-5.19下午）</t>
    <phoneticPr fontId="2" type="noConversion"/>
  </si>
  <si>
    <t>2024.5.6——2024.5.17下午(改为上午）</t>
    <phoneticPr fontId="2" type="noConversion"/>
  </si>
  <si>
    <t xml:space="preserve"> </t>
    <phoneticPr fontId="2" type="noConversion"/>
  </si>
  <si>
    <t>4.22-4.24上午（改为4.15-4.17上午）</t>
    <phoneticPr fontId="2" type="noConversion"/>
  </si>
  <si>
    <t>4.22-4.26上午</t>
    <phoneticPr fontId="2" type="noConversion"/>
  </si>
  <si>
    <t>5.27-6.9下午</t>
    <phoneticPr fontId="2" type="noConversion"/>
  </si>
  <si>
    <t>4.1-4.7下午</t>
    <phoneticPr fontId="2" type="noConversion"/>
  </si>
  <si>
    <t>4.15-4.21上午</t>
    <phoneticPr fontId="2" type="noConversion"/>
  </si>
  <si>
    <t>2.26-3.17下午</t>
    <phoneticPr fontId="2" type="noConversion"/>
  </si>
  <si>
    <t>4.1-4.21下午</t>
    <phoneticPr fontId="2" type="noConversion"/>
  </si>
  <si>
    <t>4.29-5.5上午</t>
    <phoneticPr fontId="2" type="noConversion"/>
  </si>
  <si>
    <t>5.6-5.19上午</t>
    <phoneticPr fontId="2" type="noConversion"/>
  </si>
  <si>
    <t>5.20-5.26上午，5.27-6.2全天</t>
    <phoneticPr fontId="2" type="noConversion"/>
  </si>
  <si>
    <t>数控技术</t>
    <phoneticPr fontId="2" type="noConversion"/>
  </si>
  <si>
    <t>电子信息技术</t>
    <phoneticPr fontId="2" type="noConversion"/>
  </si>
  <si>
    <t>焊接及检测技术</t>
    <phoneticPr fontId="2" type="noConversion"/>
  </si>
  <si>
    <t>智慧新能源汽车技术</t>
    <phoneticPr fontId="2" type="noConversion"/>
  </si>
  <si>
    <t>车床区</t>
    <phoneticPr fontId="2" type="noConversion"/>
  </si>
  <si>
    <t>现代电子装联技术实训室</t>
    <phoneticPr fontId="2" type="noConversion"/>
  </si>
  <si>
    <t>摄影棚</t>
    <phoneticPr fontId="2" type="noConversion"/>
  </si>
  <si>
    <t>焊接机器人仿真机房</t>
    <phoneticPr fontId="2" type="noConversion"/>
  </si>
  <si>
    <t>财税一体化实训室</t>
    <phoneticPr fontId="2" type="noConversion"/>
  </si>
  <si>
    <t>工业上云实训室</t>
    <phoneticPr fontId="2" type="noConversion"/>
  </si>
  <si>
    <t>网络安全综合实训室一</t>
    <phoneticPr fontId="2" type="noConversion"/>
  </si>
  <si>
    <t>汽车美容实训区</t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</si>
  <si>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2" type="noConversion"/>
  </si>
  <si>
    <t>铣床区</t>
    <phoneticPr fontId="2" type="noConversion"/>
  </si>
  <si>
    <r>
      <t>AR/VR</t>
    </r>
    <r>
      <rPr>
        <sz val="10"/>
        <rFont val="宋体"/>
        <family val="3"/>
        <charset val="134"/>
      </rPr>
      <t>机械行业制作体验区</t>
    </r>
    <phoneticPr fontId="2" type="noConversion"/>
  </si>
  <si>
    <t>虚拟演播室</t>
    <phoneticPr fontId="2" type="noConversion"/>
  </si>
  <si>
    <t>北京精雕CNC加工技术实训中心</t>
    <phoneticPr fontId="2" type="noConversion"/>
  </si>
  <si>
    <t>物流信息技术实训室</t>
    <phoneticPr fontId="2" type="noConversion"/>
  </si>
  <si>
    <t>云计算实训室</t>
    <phoneticPr fontId="2" type="noConversion"/>
  </si>
  <si>
    <t>攻防渗透演练靶场实训室</t>
    <phoneticPr fontId="2" type="noConversion"/>
  </si>
  <si>
    <t>汽车清洗实训区</t>
  </si>
  <si>
    <r>
      <rPr>
        <sz val="10"/>
        <rFont val="仿宋_GB2312"/>
        <family val="3"/>
        <charset val="134"/>
      </rPr>
      <t>工业机器人集成应用实训室</t>
    </r>
    <phoneticPr fontId="2" type="noConversion"/>
  </si>
  <si>
    <t>钻床区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</si>
  <si>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2" type="noConversion"/>
  </si>
  <si>
    <r>
      <t>4D</t>
    </r>
    <r>
      <rPr>
        <sz val="10"/>
        <rFont val="宋体"/>
        <family val="3"/>
        <charset val="134"/>
      </rPr>
      <t>影院</t>
    </r>
    <phoneticPr fontId="2" type="noConversion"/>
  </si>
  <si>
    <t>博世力士乐现代液压技术实训区</t>
    <phoneticPr fontId="2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</si>
  <si>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2" type="noConversion"/>
  </si>
  <si>
    <t>物流虚拟仿真实训室</t>
    <phoneticPr fontId="2" type="noConversion"/>
  </si>
  <si>
    <t>人工智能综合训练实训室</t>
    <phoneticPr fontId="2" type="noConversion"/>
  </si>
  <si>
    <t>网络安全综合实训室二</t>
    <phoneticPr fontId="2" type="noConversion"/>
  </si>
  <si>
    <r>
      <rPr>
        <sz val="10"/>
        <rFont val="仿宋_GB2312"/>
        <family val="3"/>
        <charset val="134"/>
      </rPr>
      <t>工业物联网技术实训室</t>
    </r>
    <phoneticPr fontId="2" type="noConversion"/>
  </si>
  <si>
    <t>平面磨床区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</si>
  <si>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</si>
  <si>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2" type="noConversion"/>
  </si>
  <si>
    <t>数据赋能实训室</t>
    <phoneticPr fontId="2" type="noConversion"/>
  </si>
  <si>
    <t>机器视觉实训室</t>
    <phoneticPr fontId="2" type="noConversion"/>
  </si>
  <si>
    <t>物联网云平台应用实训室</t>
    <phoneticPr fontId="2" type="noConversion"/>
  </si>
  <si>
    <t>汽车钣金大梁校正实训区</t>
  </si>
  <si>
    <r>
      <rPr>
        <sz val="10"/>
        <rFont val="仿宋_GB2312"/>
        <family val="3"/>
        <charset val="134"/>
      </rPr>
      <t>过程控制技术实训室</t>
    </r>
    <phoneticPr fontId="2" type="noConversion"/>
  </si>
  <si>
    <t>三坐标检测实训区</t>
    <phoneticPr fontId="2" type="noConversion"/>
  </si>
  <si>
    <t>制造运营管理实训室</t>
    <phoneticPr fontId="2" type="noConversion"/>
  </si>
  <si>
    <t>大数据实训室</t>
    <phoneticPr fontId="2" type="noConversion"/>
  </si>
  <si>
    <t>网络系统集成实训室</t>
    <phoneticPr fontId="2" type="noConversion"/>
  </si>
  <si>
    <t>汽车检测维护实训区1</t>
    <phoneticPr fontId="2" type="noConversion"/>
  </si>
  <si>
    <r>
      <rPr>
        <sz val="10"/>
        <rFont val="仿宋_GB2312"/>
        <family val="3"/>
        <charset val="134"/>
      </rPr>
      <t>电工电子装调测试实训室</t>
    </r>
    <phoneticPr fontId="2" type="noConversion"/>
  </si>
  <si>
    <t>PCB快速制板实训室</t>
  </si>
  <si>
    <t>数控线切割区</t>
    <phoneticPr fontId="2" type="noConversion"/>
  </si>
  <si>
    <r>
      <rPr>
        <sz val="10"/>
        <rFont val="宋体"/>
        <family val="3"/>
        <charset val="134"/>
      </rPr>
      <t>教室</t>
    </r>
    <phoneticPr fontId="2" type="noConversion"/>
  </si>
  <si>
    <r>
      <rPr>
        <sz val="10"/>
        <rFont val="仿宋_GB2312"/>
        <family val="3"/>
        <charset val="134"/>
      </rPr>
      <t>数控车铣复合加工实训区</t>
    </r>
    <phoneticPr fontId="2" type="noConversion"/>
  </si>
  <si>
    <t>财务共享实训室</t>
    <phoneticPr fontId="2" type="noConversion"/>
  </si>
  <si>
    <t>工业互联网网络运维实训室</t>
    <phoneticPr fontId="2" type="noConversion"/>
  </si>
  <si>
    <t>汽车检测维护实训区2</t>
    <phoneticPr fontId="2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</si>
  <si>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2" type="noConversion"/>
  </si>
  <si>
    <t>数控电火花区</t>
    <phoneticPr fontId="2" type="noConversion"/>
  </si>
  <si>
    <t>汽车检测维护实训区3</t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</si>
  <si>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2" type="noConversion"/>
  </si>
  <si>
    <t>试模区</t>
    <phoneticPr fontId="2" type="noConversion"/>
  </si>
  <si>
    <t>电气设计实训室</t>
    <phoneticPr fontId="2" type="noConversion"/>
  </si>
  <si>
    <t>汽车检测维护实训区4</t>
    <phoneticPr fontId="2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</si>
  <si>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2" type="noConversion"/>
  </si>
  <si>
    <t>教学区1</t>
    <phoneticPr fontId="2" type="noConversion"/>
  </si>
  <si>
    <r>
      <rPr>
        <sz val="10"/>
        <rFont val="仿宋_GB2312"/>
        <family val="3"/>
        <charset val="134"/>
      </rPr>
      <t>自动线安装调试（三菱）Ⅰ</t>
    </r>
    <phoneticPr fontId="2" type="noConversion"/>
  </si>
  <si>
    <r>
      <t>汽车</t>
    </r>
    <r>
      <rPr>
        <sz val="10"/>
        <rFont val="仿宋_GB2312"/>
        <family val="3"/>
        <charset val="134"/>
      </rPr>
      <t>营销实训区</t>
    </r>
  </si>
  <si>
    <r>
      <rPr>
        <sz val="10"/>
        <rFont val="仿宋_GB2312"/>
        <family val="3"/>
        <charset val="134"/>
      </rPr>
      <t>电气安装与调试技术实训室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</si>
  <si>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  <phoneticPr fontId="2" type="noConversion"/>
  </si>
  <si>
    <r>
      <t>汽车</t>
    </r>
    <r>
      <rPr>
        <sz val="10"/>
        <rFont val="仿宋_GB2312"/>
        <family val="3"/>
        <charset val="134"/>
      </rPr>
      <t>营销实训厅</t>
    </r>
  </si>
  <si>
    <t>费斯托现代气动技术实训区</t>
    <phoneticPr fontId="2" type="noConversion"/>
  </si>
  <si>
    <t>汽车喷涂实训区</t>
  </si>
  <si>
    <t>新能源汽车电机装调与测试实训区</t>
  </si>
  <si>
    <t>新能源汽车电池装配与测试实训区</t>
  </si>
  <si>
    <t>新能源汽车电子技术实训区</t>
  </si>
  <si>
    <t>通用计算机教室</t>
    <phoneticPr fontId="2" type="noConversion"/>
  </si>
  <si>
    <t>汽车空调系统实训区</t>
  </si>
  <si>
    <t>培训教室</t>
  </si>
  <si>
    <t>汽车虚拟仿真教学实训区</t>
  </si>
  <si>
    <t>新能源汽车充电系统实训区</t>
  </si>
  <si>
    <t>新能源汽车分控联动实训区1</t>
    <phoneticPr fontId="2" type="noConversion"/>
  </si>
  <si>
    <t>新能源汽车分控联动实训区2</t>
    <phoneticPr fontId="2" type="noConversion"/>
  </si>
  <si>
    <t>新能源汽车分控联动实训区3</t>
    <phoneticPr fontId="2" type="noConversion"/>
  </si>
  <si>
    <t>新能源汽车分控联动实训区4</t>
    <phoneticPr fontId="2" type="noConversion"/>
  </si>
  <si>
    <t>新能源汽车拆装实训区</t>
    <phoneticPr fontId="2" type="noConversion"/>
  </si>
  <si>
    <t>电子信息技术</t>
    <phoneticPr fontId="2" type="noConversion"/>
  </si>
  <si>
    <t>智慧新能源汽车技术</t>
    <phoneticPr fontId="2" type="noConversion"/>
  </si>
  <si>
    <t>智慧新能源汽车技术</t>
    <phoneticPr fontId="2" type="noConversion"/>
  </si>
  <si>
    <t>2024年5月27日-6月9日  
周一到周四全天   
（教师去韩国，务必优先安排）</t>
  </si>
  <si>
    <t>2024年2月26-4月14日 每周一上午（本课程只能在东区上，请务必安排）</t>
  </si>
  <si>
    <t>2024年2月26-4月14日 每周一下午（本课程只能在东区上，请务必安排）</t>
  </si>
  <si>
    <r>
      <t>ERP</t>
    </r>
    <r>
      <rPr>
        <sz val="10"/>
        <rFont val="宋体"/>
        <family val="3"/>
        <charset val="134"/>
      </rPr>
      <t>供应链应用实训</t>
    </r>
  </si>
  <si>
    <r>
      <t>Python</t>
    </r>
    <r>
      <rPr>
        <sz val="10"/>
        <rFont val="宋体"/>
        <family val="3"/>
        <charset val="134"/>
      </rPr>
      <t>基础实训</t>
    </r>
  </si>
  <si>
    <r>
      <rPr>
        <sz val="10"/>
        <rFont val="宋体"/>
        <family val="3"/>
        <charset val="134"/>
        <scheme val="minor"/>
      </rPr>
      <t>5.20-6.28</t>
    </r>
    <r>
      <rPr>
        <sz val="10"/>
        <rFont val="宋体"/>
        <family val="3"/>
        <charset val="134"/>
      </rPr>
      <t>上午</t>
    </r>
  </si>
  <si>
    <r>
      <rPr>
        <sz val="10"/>
        <rFont val="宋体"/>
        <family val="3"/>
        <charset val="134"/>
        <scheme val="minor"/>
      </rPr>
      <t>4.8-5.17</t>
    </r>
    <r>
      <rPr>
        <sz val="10"/>
        <rFont val="宋体"/>
        <family val="3"/>
        <charset val="134"/>
      </rPr>
      <t>上午</t>
    </r>
  </si>
  <si>
    <r>
      <rPr>
        <sz val="10"/>
        <rFont val="宋体"/>
        <family val="3"/>
        <charset val="134"/>
        <scheme val="minor"/>
      </rPr>
      <t>4.8-5.17</t>
    </r>
    <r>
      <rPr>
        <sz val="10"/>
        <rFont val="宋体"/>
        <family val="3"/>
        <charset val="134"/>
      </rPr>
      <t>下午</t>
    </r>
  </si>
  <si>
    <r>
      <rPr>
        <sz val="10"/>
        <rFont val="宋体"/>
        <family val="3"/>
        <charset val="134"/>
        <scheme val="minor"/>
      </rPr>
      <t>5.20-6.28</t>
    </r>
    <r>
      <rPr>
        <sz val="10"/>
        <rFont val="宋体"/>
        <family val="3"/>
        <charset val="134"/>
      </rPr>
      <t>下午</t>
    </r>
  </si>
  <si>
    <r>
      <rPr>
        <sz val="10"/>
        <rFont val="宋体"/>
        <family val="3"/>
        <charset val="134"/>
        <scheme val="minor"/>
      </rPr>
      <t>5.20-6.14</t>
    </r>
    <r>
      <rPr>
        <sz val="10"/>
        <rFont val="宋体"/>
        <family val="3"/>
        <charset val="134"/>
      </rPr>
      <t>上午</t>
    </r>
  </si>
  <si>
    <t>02a</t>
    <phoneticPr fontId="2" type="noConversion"/>
  </si>
  <si>
    <t>02b</t>
    <phoneticPr fontId="2" type="noConversion"/>
  </si>
  <si>
    <t>18a</t>
    <phoneticPr fontId="2" type="noConversion"/>
  </si>
  <si>
    <t>18b</t>
    <phoneticPr fontId="2" type="noConversion"/>
  </si>
  <si>
    <t>12a</t>
    <phoneticPr fontId="2" type="noConversion"/>
  </si>
  <si>
    <t>12b</t>
    <phoneticPr fontId="2" type="noConversion"/>
  </si>
  <si>
    <t>04a</t>
    <phoneticPr fontId="2" type="noConversion"/>
  </si>
  <si>
    <t>06a</t>
    <phoneticPr fontId="2" type="noConversion"/>
  </si>
  <si>
    <t>16a</t>
    <phoneticPr fontId="2" type="noConversion"/>
  </si>
  <si>
    <t>07a</t>
    <phoneticPr fontId="2" type="noConversion"/>
  </si>
  <si>
    <t>11a</t>
    <phoneticPr fontId="2" type="noConversion"/>
  </si>
  <si>
    <t>5.6-5.31上午（改为下午）</t>
    <phoneticPr fontId="2" type="noConversion"/>
  </si>
  <si>
    <t>15a</t>
    <phoneticPr fontId="2" type="noConversion"/>
  </si>
  <si>
    <t>07b</t>
    <phoneticPr fontId="2" type="noConversion"/>
  </si>
  <si>
    <t>17b</t>
    <phoneticPr fontId="2" type="noConversion"/>
  </si>
  <si>
    <t>03b</t>
    <phoneticPr fontId="2" type="noConversion"/>
  </si>
  <si>
    <t>05b</t>
    <phoneticPr fontId="2" type="noConversion"/>
  </si>
  <si>
    <t>08b</t>
    <phoneticPr fontId="2" type="noConversion"/>
  </si>
  <si>
    <t>10b</t>
    <phoneticPr fontId="2" type="noConversion"/>
  </si>
  <si>
    <t>04b</t>
    <phoneticPr fontId="2" type="noConversion"/>
  </si>
  <si>
    <t>06b</t>
    <phoneticPr fontId="2" type="noConversion"/>
  </si>
  <si>
    <t>09b</t>
    <phoneticPr fontId="2" type="noConversion"/>
  </si>
  <si>
    <t>15b</t>
    <phoneticPr fontId="2" type="noConversion"/>
  </si>
  <si>
    <t>17a</t>
    <phoneticPr fontId="2" type="noConversion"/>
  </si>
  <si>
    <t>14b</t>
    <phoneticPr fontId="2" type="noConversion"/>
  </si>
  <si>
    <t>16b</t>
    <phoneticPr fontId="2" type="noConversion"/>
  </si>
  <si>
    <t>19b</t>
    <phoneticPr fontId="2" type="noConversion"/>
  </si>
  <si>
    <t>14a</t>
    <phoneticPr fontId="2" type="noConversion"/>
  </si>
  <si>
    <t>05a</t>
    <phoneticPr fontId="2" type="noConversion"/>
  </si>
  <si>
    <t>08a</t>
    <phoneticPr fontId="2" type="noConversion"/>
  </si>
  <si>
    <t>09a</t>
    <phoneticPr fontId="2" type="noConversion"/>
  </si>
  <si>
    <t>10a</t>
    <phoneticPr fontId="2" type="noConversion"/>
  </si>
  <si>
    <t>03a</t>
    <phoneticPr fontId="2" type="noConversion"/>
  </si>
  <si>
    <t>19a</t>
    <phoneticPr fontId="2" type="noConversion"/>
  </si>
  <si>
    <t>11b</t>
    <phoneticPr fontId="2" type="noConversion"/>
  </si>
  <si>
    <t>13a</t>
    <phoneticPr fontId="2" type="noConversion"/>
  </si>
  <si>
    <t>13b</t>
    <phoneticPr fontId="2" type="noConversion"/>
  </si>
  <si>
    <t>13a</t>
    <phoneticPr fontId="2" type="noConversion"/>
  </si>
  <si>
    <t>20a</t>
    <phoneticPr fontId="2" type="noConversion"/>
  </si>
  <si>
    <t>01a</t>
    <phoneticPr fontId="2" type="noConversion"/>
  </si>
  <si>
    <t>08s</t>
    <phoneticPr fontId="2" type="noConversion"/>
  </si>
  <si>
    <t>01b</t>
    <phoneticPr fontId="2" type="noConversion"/>
  </si>
  <si>
    <t>20b</t>
    <phoneticPr fontId="2" type="noConversion"/>
  </si>
  <si>
    <t>04b</t>
    <phoneticPr fontId="2" type="noConversion"/>
  </si>
  <si>
    <t>04a</t>
    <phoneticPr fontId="2" type="noConversion"/>
  </si>
  <si>
    <t>02a</t>
    <phoneticPr fontId="2" type="noConversion"/>
  </si>
  <si>
    <t>02b</t>
    <phoneticPr fontId="2" type="noConversion"/>
  </si>
  <si>
    <t>06a</t>
    <phoneticPr fontId="2" type="noConversion"/>
  </si>
  <si>
    <t>13a</t>
    <phoneticPr fontId="2" type="noConversion"/>
  </si>
  <si>
    <t>13b</t>
    <phoneticPr fontId="2" type="noConversion"/>
  </si>
  <si>
    <t>03a</t>
    <phoneticPr fontId="2" type="noConversion"/>
  </si>
  <si>
    <t>09a</t>
    <phoneticPr fontId="2" type="noConversion"/>
  </si>
  <si>
    <t>09b</t>
    <phoneticPr fontId="2" type="noConversion"/>
  </si>
  <si>
    <t>16a</t>
    <phoneticPr fontId="2" type="noConversion"/>
  </si>
  <si>
    <t>14a</t>
    <phoneticPr fontId="2" type="noConversion"/>
  </si>
  <si>
    <t>16b</t>
    <phoneticPr fontId="2" type="noConversion"/>
  </si>
  <si>
    <t>2024.2.26-2024.5.3，周五下午(改为3.18-4.25)</t>
    <phoneticPr fontId="2" type="noConversion"/>
  </si>
  <si>
    <t>2024.2.26-2024.5.3，周四下午(改为3.18-4.25)</t>
    <phoneticPr fontId="2" type="noConversion"/>
  </si>
  <si>
    <t>18b</t>
    <phoneticPr fontId="2" type="noConversion"/>
  </si>
  <si>
    <t>09a</t>
    <phoneticPr fontId="2" type="noConversion"/>
  </si>
  <si>
    <t>09b</t>
    <phoneticPr fontId="2" type="noConversion"/>
  </si>
  <si>
    <t>02a</t>
    <phoneticPr fontId="2" type="noConversion"/>
  </si>
  <si>
    <t>16a</t>
    <phoneticPr fontId="2" type="noConversion"/>
  </si>
  <si>
    <t>16b</t>
    <phoneticPr fontId="2" type="noConversion"/>
  </si>
  <si>
    <t>18a</t>
    <phoneticPr fontId="2" type="noConversion"/>
  </si>
  <si>
    <t>02b</t>
    <phoneticPr fontId="2" type="noConversion"/>
  </si>
  <si>
    <t>17a</t>
    <phoneticPr fontId="2" type="noConversion"/>
  </si>
  <si>
    <t>17b</t>
    <phoneticPr fontId="2" type="noConversion"/>
  </si>
  <si>
    <t>14a</t>
    <phoneticPr fontId="2" type="noConversion"/>
  </si>
  <si>
    <t>14b</t>
    <phoneticPr fontId="2" type="noConversion"/>
  </si>
  <si>
    <t>15a</t>
    <phoneticPr fontId="2" type="noConversion"/>
  </si>
  <si>
    <t>03a</t>
    <phoneticPr fontId="2" type="noConversion"/>
  </si>
  <si>
    <t>03b</t>
    <phoneticPr fontId="2" type="noConversion"/>
  </si>
  <si>
    <t>12a</t>
    <phoneticPr fontId="2" type="noConversion"/>
  </si>
  <si>
    <t>12b</t>
    <phoneticPr fontId="2" type="noConversion"/>
  </si>
  <si>
    <t>05a</t>
    <phoneticPr fontId="2" type="noConversion"/>
  </si>
  <si>
    <t>05b</t>
    <phoneticPr fontId="2" type="noConversion"/>
  </si>
  <si>
    <t>08a</t>
    <phoneticPr fontId="2" type="noConversion"/>
  </si>
  <si>
    <t>08b</t>
    <phoneticPr fontId="2" type="noConversion"/>
  </si>
  <si>
    <t>10b</t>
    <phoneticPr fontId="2" type="noConversion"/>
  </si>
  <si>
    <t>11a</t>
    <phoneticPr fontId="2" type="noConversion"/>
  </si>
  <si>
    <t>06a</t>
    <phoneticPr fontId="2" type="noConversion"/>
  </si>
  <si>
    <t>07a</t>
    <phoneticPr fontId="2" type="noConversion"/>
  </si>
  <si>
    <t>04b</t>
    <phoneticPr fontId="2" type="noConversion"/>
  </si>
  <si>
    <t>06b</t>
    <phoneticPr fontId="2" type="noConversion"/>
  </si>
  <si>
    <t>04a</t>
    <phoneticPr fontId="2" type="noConversion"/>
  </si>
  <si>
    <t>13a</t>
    <phoneticPr fontId="2" type="noConversion"/>
  </si>
  <si>
    <t>13b</t>
    <phoneticPr fontId="2" type="noConversion"/>
  </si>
  <si>
    <t>07b</t>
    <phoneticPr fontId="2" type="noConversion"/>
  </si>
  <si>
    <t>10a</t>
    <phoneticPr fontId="2" type="noConversion"/>
  </si>
  <si>
    <t>15b</t>
    <phoneticPr fontId="2" type="noConversion"/>
  </si>
  <si>
    <t>12b</t>
    <phoneticPr fontId="2" type="noConversion"/>
  </si>
  <si>
    <t>11b</t>
    <phoneticPr fontId="2" type="noConversion"/>
  </si>
  <si>
    <t>04a</t>
    <phoneticPr fontId="2" type="noConversion"/>
  </si>
  <si>
    <t>19a</t>
    <phoneticPr fontId="2" type="noConversion"/>
  </si>
  <si>
    <t>19b</t>
    <phoneticPr fontId="2" type="noConversion"/>
  </si>
  <si>
    <t>06b</t>
    <phoneticPr fontId="2" type="noConversion"/>
  </si>
  <si>
    <t>04b</t>
    <phoneticPr fontId="2" type="noConversion"/>
  </si>
  <si>
    <t>14b</t>
    <phoneticPr fontId="2" type="noConversion"/>
  </si>
  <si>
    <r>
      <rPr>
        <sz val="9"/>
        <rFont val="宋体"/>
        <family val="3"/>
        <charset val="134"/>
      </rPr>
      <t>数控技术</t>
    </r>
  </si>
  <si>
    <r>
      <rPr>
        <sz val="9"/>
        <rFont val="宋体"/>
        <family val="3"/>
        <charset val="134"/>
      </rPr>
      <t>机器人技术</t>
    </r>
  </si>
  <si>
    <r>
      <rPr>
        <sz val="9"/>
        <rFont val="宋体"/>
        <family val="3"/>
        <charset val="134"/>
      </rPr>
      <t>模具技术</t>
    </r>
  </si>
  <si>
    <r>
      <rPr>
        <sz val="9"/>
        <rFont val="宋体"/>
        <family val="3"/>
        <charset val="134"/>
      </rPr>
      <t>印刷技术</t>
    </r>
  </si>
  <si>
    <t>Python基础实训</t>
  </si>
  <si>
    <t>23车辆应用661</t>
  </si>
  <si>
    <t>23车辆应用332</t>
  </si>
  <si>
    <t>3.4-3.22下午</t>
  </si>
  <si>
    <t>23数控技术662</t>
  </si>
  <si>
    <t>23数控技术661</t>
  </si>
  <si>
    <t>23车辆应用331</t>
  </si>
  <si>
    <t>22机电一体化531</t>
  </si>
  <si>
    <t>22机电一体化531A</t>
  </si>
  <si>
    <t>22数控技术331</t>
  </si>
  <si>
    <t>22数控技术662</t>
  </si>
  <si>
    <t>复杂部件多轴联动加工技术-口罩机创新设计与制作</t>
  </si>
  <si>
    <t>机械制图与CAD</t>
  </si>
  <si>
    <t>22数控技术332</t>
  </si>
  <si>
    <t>22数控技术631/22数控技术661</t>
  </si>
  <si>
    <t>22机械设计331/22数字设计331</t>
  </si>
  <si>
    <t>4.8-5.17上午</t>
  </si>
  <si>
    <t>22机械设计632</t>
  </si>
  <si>
    <t>4.8-5.17下午</t>
  </si>
  <si>
    <t>22机械设计332</t>
  </si>
  <si>
    <t>22机械设计531</t>
  </si>
  <si>
    <t>22数控技术531</t>
  </si>
  <si>
    <t>22数控技术531A</t>
  </si>
  <si>
    <t>22机械设计532</t>
  </si>
  <si>
    <t>23机电一体化334</t>
  </si>
  <si>
    <t>22无人机331</t>
  </si>
  <si>
    <t>23无人机631</t>
  </si>
  <si>
    <t>23无人机331</t>
  </si>
  <si>
    <t>23工业机器人331</t>
  </si>
  <si>
    <t>23工业机器人661</t>
  </si>
  <si>
    <t>22智能机器人331</t>
  </si>
  <si>
    <t>23模具设计632/23装备制造331</t>
  </si>
  <si>
    <t>23智能控制331</t>
  </si>
  <si>
    <t>22智能控制331</t>
  </si>
  <si>
    <t>23工业机器人662</t>
  </si>
  <si>
    <t>23工业机器人663</t>
  </si>
  <si>
    <t>23数字设计331</t>
  </si>
  <si>
    <t>23电气自动化333</t>
  </si>
  <si>
    <t>23电气自动化334</t>
  </si>
  <si>
    <t>23电气自动化331</t>
  </si>
  <si>
    <t>23电气自动化332</t>
  </si>
  <si>
    <t>22电子信息331</t>
  </si>
  <si>
    <t>23电子信息331</t>
  </si>
  <si>
    <t>22电子信息332/631</t>
  </si>
  <si>
    <t>23电子信息332</t>
  </si>
  <si>
    <t>23机电一体化335</t>
  </si>
  <si>
    <t>23机电一体化336</t>
  </si>
  <si>
    <t>23机电一体化337</t>
  </si>
  <si>
    <t>23机电一体化333</t>
  </si>
  <si>
    <t>23机电一体化331</t>
  </si>
  <si>
    <t>23机电一体化338</t>
  </si>
  <si>
    <t>23机电一体化332</t>
  </si>
  <si>
    <t>23电气自动化335</t>
  </si>
  <si>
    <t>23模具设计631</t>
  </si>
  <si>
    <t>23电气自动化336</t>
  </si>
  <si>
    <t>23模具设计632</t>
  </si>
  <si>
    <r>
      <rPr>
        <b/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5.20-5.31下午</t>
    </r>
  </si>
  <si>
    <t>印刷技术</t>
  </si>
  <si>
    <t>数字图像处理</t>
  </si>
  <si>
    <t>22工业机器人331/631</t>
  </si>
  <si>
    <t>22工业机器人661</t>
  </si>
  <si>
    <t>22自动中德</t>
  </si>
  <si>
    <t>智能传感器与测控技术--自动生产线项目</t>
  </si>
  <si>
    <t>22工业机器人662</t>
  </si>
  <si>
    <t>22工业机器人663</t>
  </si>
  <si>
    <t>22电气自动化331</t>
  </si>
  <si>
    <t>22电气自动化332</t>
  </si>
  <si>
    <t>22电气自动化631</t>
  </si>
  <si>
    <t>22电气自动化632</t>
  </si>
  <si>
    <t>22电气自动化633</t>
  </si>
  <si>
    <t>22电气自动化634</t>
  </si>
  <si>
    <t>22电气自动化661</t>
  </si>
  <si>
    <t>22机械设计631</t>
  </si>
  <si>
    <t>22材料成型631/22材料成型331</t>
  </si>
  <si>
    <t>22装备制造331/22装备制造631</t>
  </si>
  <si>
    <t>5.20-6.28下午</t>
  </si>
  <si>
    <t>23机械设计631</t>
  </si>
  <si>
    <t>23会计631/23会计632</t>
  </si>
  <si>
    <t>22会计632/22会计633</t>
  </si>
  <si>
    <t>22国际商务331/22国际商务631/22跨境电商331/22跨境电商631</t>
  </si>
  <si>
    <t>22会计631/22统计631</t>
  </si>
  <si>
    <t>21机电一体化531</t>
  </si>
  <si>
    <t>22会计332/22会计333</t>
  </si>
  <si>
    <t>02a</t>
    <phoneticPr fontId="2" type="noConversion"/>
  </si>
  <si>
    <t>分                                        计</t>
    <phoneticPr fontId="2" type="noConversion"/>
  </si>
  <si>
    <t>总                                      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</si>
</sst>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[$-F800]dddd\,\ mmmm\ dd\,\ yyyy"/>
  </numFmts>
  <fonts count="3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5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name val="Microsoft YaHei UI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  <scheme val="minor"/>
    </font>
    <font>
      <sz val="9"/>
      <name val="Courier New"/>
      <family val="3"/>
    </font>
    <font>
      <b/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宋体"/>
      <family val="3"/>
      <charset val="134"/>
      <scheme val="major"/>
    </font>
    <font>
      <b/>
      <sz val="9"/>
      <color theme="1"/>
      <name val="宋体"/>
      <family val="3"/>
      <charset val="134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177" fontId="0" fillId="0" borderId="0"/>
    <xf numFmtId="177" fontId="22" fillId="0" borderId="0">
      <alignment vertical="center"/>
    </xf>
    <xf numFmtId="177" fontId="8" fillId="0" borderId="0">
      <alignment vertical="center"/>
    </xf>
    <xf numFmtId="177" fontId="1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1" fillId="0" borderId="0">
      <alignment vertical="center"/>
    </xf>
    <xf numFmtId="177" fontId="6" fillId="0" borderId="0"/>
    <xf numFmtId="177" fontId="6" fillId="0" borderId="0"/>
    <xf numFmtId="177" fontId="1" fillId="0" borderId="0">
      <alignment vertical="center"/>
    </xf>
    <xf numFmtId="177" fontId="1" fillId="0" borderId="0">
      <alignment vertical="center"/>
    </xf>
    <xf numFmtId="177" fontId="22" fillId="0" borderId="0">
      <alignment vertical="center"/>
    </xf>
    <xf numFmtId="177" fontId="13" fillId="0" borderId="0"/>
  </cellStyleXfs>
  <cellXfs count="279">
    <xf numFmtId="177" fontId="0" fillId="0" borderId="0" xfId="0"/>
    <xf numFmtId="177" fontId="0" fillId="0" borderId="1" xfId="0" applyBorder="1"/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0" fillId="0" borderId="1" xfId="0" applyBorder="1" applyAlignment="1">
      <alignment horizontal="center"/>
    </xf>
    <xf numFmtId="177" fontId="0" fillId="0" borderId="1" xfId="0" applyBorder="1" applyAlignment="1">
      <alignment horizontal="left" vertical="center" wrapText="1"/>
    </xf>
    <xf numFmtId="177" fontId="3" fillId="0" borderId="1" xfId="0" applyFont="1" applyBorder="1" applyAlignment="1">
      <alignment vertical="center"/>
    </xf>
    <xf numFmtId="177" fontId="3" fillId="0" borderId="1" xfId="0" applyFont="1" applyBorder="1" applyAlignment="1">
      <alignment horizontal="center" vertical="center"/>
    </xf>
    <xf numFmtId="14" fontId="0" fillId="0" borderId="0" xfId="0" applyNumberFormat="1"/>
    <xf numFmtId="176" fontId="0" fillId="0" borderId="0" xfId="0" applyNumberFormat="1"/>
    <xf numFmtId="177" fontId="1" fillId="0" borderId="1" xfId="0" applyFont="1" applyBorder="1" applyAlignment="1">
      <alignment horizontal="center" vertical="center" wrapText="1"/>
    </xf>
    <xf numFmtId="177" fontId="10" fillId="0" borderId="1" xfId="0" applyFont="1" applyBorder="1" applyAlignment="1">
      <alignment horizontal="center" vertical="center"/>
    </xf>
    <xf numFmtId="177" fontId="12" fillId="0" borderId="1" xfId="0" applyFont="1" applyBorder="1" applyAlignment="1">
      <alignment horizontal="left" vertical="center"/>
    </xf>
    <xf numFmtId="177" fontId="5" fillId="0" borderId="1" xfId="12" applyFont="1" applyBorder="1" applyAlignment="1">
      <alignment horizontal="left" vertical="center" wrapText="1"/>
    </xf>
    <xf numFmtId="177" fontId="14" fillId="0" borderId="1" xfId="0" applyFont="1" applyBorder="1"/>
    <xf numFmtId="177" fontId="7" fillId="0" borderId="1" xfId="12" applyFont="1" applyBorder="1" applyAlignment="1">
      <alignment horizontal="left" vertical="center" wrapText="1"/>
    </xf>
    <xf numFmtId="177" fontId="7" fillId="0" borderId="4" xfId="12" applyFont="1" applyBorder="1" applyAlignment="1">
      <alignment horizontal="left" vertical="center" wrapText="1"/>
    </xf>
    <xf numFmtId="177" fontId="18" fillId="0" borderId="1" xfId="12" applyFont="1" applyBorder="1" applyAlignment="1">
      <alignment horizontal="left" vertical="center" wrapText="1"/>
    </xf>
    <xf numFmtId="177" fontId="21" fillId="0" borderId="1" xfId="0" applyFont="1" applyBorder="1"/>
    <xf numFmtId="177" fontId="21" fillId="0" borderId="4" xfId="0" applyFont="1" applyBorder="1"/>
    <xf numFmtId="177" fontId="11" fillId="0" borderId="0" xfId="0" applyFont="1"/>
    <xf numFmtId="177" fontId="18" fillId="0" borderId="1" xfId="0" applyFont="1" applyBorder="1" applyAlignment="1">
      <alignment horizontal="left" vertical="center" wrapText="1"/>
    </xf>
    <xf numFmtId="177" fontId="7" fillId="0" borderId="1" xfId="0" applyFont="1" applyBorder="1" applyAlignment="1">
      <alignment horizontal="left" vertical="center" wrapText="1"/>
    </xf>
    <xf numFmtId="177" fontId="0" fillId="0" borderId="0" xfId="0" applyAlignment="1">
      <alignment wrapText="1"/>
    </xf>
    <xf numFmtId="177" fontId="17" fillId="0" borderId="1" xfId="0" applyFont="1" applyBorder="1" applyAlignment="1">
      <alignment horizontal="center" vertical="center" wrapText="1"/>
    </xf>
    <xf numFmtId="177" fontId="17" fillId="0" borderId="1" xfId="0" applyFont="1" applyBorder="1" applyAlignment="1">
      <alignment vertical="center" wrapText="1"/>
    </xf>
    <xf numFmtId="177" fontId="2" fillId="0" borderId="1" xfId="0" applyFont="1" applyBorder="1" applyAlignment="1">
      <alignment horizontal="left" vertical="center"/>
    </xf>
    <xf numFmtId="177" fontId="11" fillId="0" borderId="1" xfId="0" applyFont="1" applyBorder="1"/>
    <xf numFmtId="177" fontId="10" fillId="0" borderId="2" xfId="0" applyFont="1" applyFill="1" applyBorder="1" applyAlignment="1">
      <alignment horizontal="center" vertical="center"/>
    </xf>
    <xf numFmtId="177" fontId="10" fillId="0" borderId="1" xfId="0" applyFont="1" applyFill="1" applyBorder="1" applyAlignment="1">
      <alignment horizontal="center" vertical="center"/>
    </xf>
    <xf numFmtId="177" fontId="10" fillId="0" borderId="2" xfId="0" applyFont="1" applyBorder="1" applyAlignment="1">
      <alignment horizontal="center" vertical="center"/>
    </xf>
    <xf numFmtId="177" fontId="2" fillId="0" borderId="9" xfId="0" applyFont="1" applyFill="1" applyBorder="1" applyAlignment="1">
      <alignment horizontal="left" vertical="center"/>
    </xf>
    <xf numFmtId="177" fontId="10" fillId="0" borderId="2" xfId="0" applyFont="1" applyBorder="1" applyAlignment="1">
      <alignment horizontal="center" vertical="center"/>
    </xf>
    <xf numFmtId="177" fontId="2" fillId="0" borderId="1" xfId="0" applyFont="1" applyBorder="1" applyAlignment="1" applyProtection="1">
      <alignment vertical="center" wrapText="1"/>
    </xf>
    <xf numFmtId="177" fontId="2" fillId="0" borderId="1" xfId="0" applyFont="1" applyBorder="1" applyAlignment="1" applyProtection="1">
      <alignment vertical="center"/>
    </xf>
    <xf numFmtId="177" fontId="2" fillId="0" borderId="1" xfId="0" applyFont="1" applyBorder="1" applyAlignment="1" applyProtection="1">
      <alignment horizontal="center" vertical="center" wrapText="1"/>
    </xf>
    <xf numFmtId="177" fontId="2" fillId="0" borderId="1" xfId="0" applyFont="1" applyBorder="1" applyAlignment="1" applyProtection="1">
      <alignment horizontal="left" vertical="center" wrapText="1"/>
    </xf>
    <xf numFmtId="177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Font="1" applyFill="1" applyBorder="1" applyAlignment="1" applyProtection="1">
      <alignment horizontal="left" vertical="center" wrapText="1"/>
    </xf>
    <xf numFmtId="177" fontId="27" fillId="0" borderId="9" xfId="0" applyFont="1" applyFill="1" applyBorder="1" applyAlignment="1">
      <alignment horizontal="left" vertical="center"/>
    </xf>
    <xf numFmtId="177" fontId="2" fillId="0" borderId="1" xfId="0" applyFont="1" applyFill="1" applyBorder="1" applyAlignment="1" applyProtection="1">
      <alignment horizontal="left" vertical="center"/>
    </xf>
    <xf numFmtId="177" fontId="2" fillId="0" borderId="1" xfId="0" applyFont="1" applyFill="1" applyBorder="1" applyAlignment="1" applyProtection="1">
      <alignment vertical="center"/>
    </xf>
    <xf numFmtId="177" fontId="2" fillId="0" borderId="9" xfId="0" applyFont="1" applyFill="1" applyBorder="1" applyAlignment="1">
      <alignment horizontal="center" vertical="center" wrapText="1"/>
    </xf>
    <xf numFmtId="177" fontId="23" fillId="0" borderId="1" xfId="0" applyFont="1" applyBorder="1" applyAlignment="1" applyProtection="1">
      <alignment horizontal="center" vertical="center" wrapText="1"/>
    </xf>
    <xf numFmtId="177" fontId="23" fillId="0" borderId="1" xfId="0" applyFont="1" applyBorder="1" applyAlignment="1" applyProtection="1">
      <alignment horizontal="left" vertical="center" wrapText="1"/>
    </xf>
    <xf numFmtId="177" fontId="23" fillId="0" borderId="1" xfId="0" applyFont="1" applyBorder="1" applyAlignment="1" applyProtection="1">
      <alignment horizontal="left" vertical="center"/>
    </xf>
    <xf numFmtId="177" fontId="25" fillId="0" borderId="1" xfId="0" applyFont="1" applyFill="1" applyBorder="1" applyAlignment="1" applyProtection="1">
      <alignment horizontal="left" vertical="center"/>
    </xf>
    <xf numFmtId="177" fontId="18" fillId="0" borderId="1" xfId="12" applyFont="1" applyFill="1" applyBorder="1" applyAlignment="1">
      <alignment horizontal="left" vertical="center" wrapText="1"/>
    </xf>
    <xf numFmtId="177" fontId="0" fillId="0" borderId="0" xfId="0" applyAlignment="1">
      <alignment horizontal="center"/>
    </xf>
    <xf numFmtId="177" fontId="10" fillId="0" borderId="6" xfId="0" applyFont="1" applyBorder="1" applyAlignment="1">
      <alignment horizontal="center" vertical="center"/>
    </xf>
    <xf numFmtId="177" fontId="10" fillId="0" borderId="2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 wrapText="1"/>
    </xf>
    <xf numFmtId="0" fontId="29" fillId="0" borderId="1" xfId="0" applyNumberFormat="1" applyFont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Border="1" applyAlignment="1" applyProtection="1">
      <alignment horizontal="left"/>
    </xf>
    <xf numFmtId="0" fontId="29" fillId="0" borderId="1" xfId="0" applyNumberFormat="1" applyFont="1" applyBorder="1" applyAlignment="1" applyProtection="1">
      <alignment horizontal="left" wrapText="1"/>
    </xf>
    <xf numFmtId="0" fontId="11" fillId="0" borderId="2" xfId="0" applyNumberFormat="1" applyFont="1" applyBorder="1"/>
    <xf numFmtId="0" fontId="11" fillId="0" borderId="1" xfId="0" applyNumberFormat="1" applyFont="1" applyBorder="1"/>
    <xf numFmtId="0" fontId="12" fillId="0" borderId="1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/>
    <xf numFmtId="0" fontId="10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 applyProtection="1">
      <alignment horizontal="left" wrapText="1"/>
    </xf>
    <xf numFmtId="0" fontId="12" fillId="3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Border="1" applyAlignment="1" applyProtection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0" xfId="0" applyNumberFormat="1" applyFont="1"/>
    <xf numFmtId="0" fontId="12" fillId="4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/>
    </xf>
    <xf numFmtId="0" fontId="0" fillId="0" borderId="1" xfId="0" applyNumberFormat="1" applyBorder="1"/>
    <xf numFmtId="0" fontId="2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Border="1" applyAlignment="1" applyProtection="1">
      <alignment horizontal="left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6" fillId="2" borderId="1" xfId="0" applyNumberFormat="1" applyFont="1" applyFill="1" applyBorder="1" applyAlignment="1" applyProtection="1">
      <alignment horizontal="left" vertical="center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18" fillId="0" borderId="1" xfId="12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8" fillId="0" borderId="1" xfId="12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8" fillId="0" borderId="1" xfId="12" applyNumberFormat="1" applyFont="1" applyFill="1" applyBorder="1" applyAlignment="1">
      <alignment vertical="center" wrapText="1"/>
    </xf>
    <xf numFmtId="0" fontId="23" fillId="2" borderId="1" xfId="0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Border="1" applyAlignment="1" applyProtection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1" xfId="12" applyNumberFormat="1" applyFont="1" applyBorder="1" applyAlignment="1">
      <alignment horizontal="left" vertical="center"/>
    </xf>
    <xf numFmtId="0" fontId="2" fillId="0" borderId="1" xfId="12" applyNumberFormat="1" applyFont="1" applyBorder="1" applyAlignment="1">
      <alignment horizontal="left" vertical="center"/>
    </xf>
    <xf numFmtId="0" fontId="2" fillId="0" borderId="1" xfId="12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/>
    <xf numFmtId="0" fontId="29" fillId="0" borderId="1" xfId="12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0" fillId="0" borderId="0" xfId="0" applyNumberFormat="1"/>
    <xf numFmtId="0" fontId="12" fillId="5" borderId="1" xfId="0" applyNumberFormat="1" applyFont="1" applyFill="1" applyBorder="1" applyAlignment="1">
      <alignment horizontal="left" vertical="center"/>
    </xf>
    <xf numFmtId="0" fontId="34" fillId="0" borderId="1" xfId="12" applyNumberFormat="1" applyFont="1" applyBorder="1" applyAlignment="1">
      <alignment horizontal="center" vertical="center" wrapText="1"/>
    </xf>
    <xf numFmtId="0" fontId="35" fillId="0" borderId="1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left" vertical="center" wrapText="1"/>
    </xf>
    <xf numFmtId="0" fontId="7" fillId="0" borderId="1" xfId="12" applyNumberFormat="1" applyFont="1" applyFill="1" applyBorder="1" applyAlignment="1">
      <alignment horizontal="left" vertical="center" wrapText="1"/>
    </xf>
    <xf numFmtId="0" fontId="7" fillId="0" borderId="1" xfId="12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/>
    </xf>
    <xf numFmtId="0" fontId="18" fillId="0" borderId="1" xfId="12" applyNumberFormat="1" applyFont="1" applyFill="1" applyBorder="1" applyAlignment="1">
      <alignment horizontal="left" vertical="center" wrapText="1"/>
    </xf>
    <xf numFmtId="0" fontId="7" fillId="0" borderId="4" xfId="12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177" fontId="7" fillId="0" borderId="1" xfId="12" applyFont="1" applyFill="1" applyBorder="1" applyAlignment="1">
      <alignment horizontal="left" vertical="center" wrapText="1"/>
    </xf>
    <xf numFmtId="177" fontId="5" fillId="0" borderId="1" xfId="12" applyFont="1" applyFill="1" applyBorder="1" applyAlignment="1">
      <alignment horizontal="left" vertical="center" wrapText="1"/>
    </xf>
    <xf numFmtId="177" fontId="18" fillId="0" borderId="0" xfId="12" applyFont="1" applyBorder="1" applyAlignment="1">
      <alignment horizontal="left" vertical="center" wrapText="1"/>
    </xf>
    <xf numFmtId="177" fontId="36" fillId="0" borderId="1" xfId="12" applyFont="1" applyBorder="1" applyAlignment="1">
      <alignment horizontal="left" vertical="center" wrapText="1"/>
    </xf>
    <xf numFmtId="177" fontId="1" fillId="0" borderId="1" xfId="0" applyFont="1" applyBorder="1"/>
    <xf numFmtId="0" fontId="2" fillId="2" borderId="1" xfId="12" applyNumberFormat="1" applyFont="1" applyFill="1" applyBorder="1" applyAlignment="1">
      <alignment horizontal="left" vertical="center"/>
    </xf>
    <xf numFmtId="0" fontId="18" fillId="0" borderId="1" xfId="12" applyNumberFormat="1" applyFont="1" applyFill="1" applyBorder="1" applyAlignment="1">
      <alignment vertical="center"/>
    </xf>
    <xf numFmtId="0" fontId="7" fillId="0" borderId="1" xfId="12" applyNumberFormat="1" applyFont="1" applyBorder="1" applyAlignment="1">
      <alignment horizontal="left" vertical="center"/>
    </xf>
    <xf numFmtId="0" fontId="7" fillId="0" borderId="1" xfId="12" applyNumberFormat="1" applyFont="1" applyFill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Fill="1"/>
    <xf numFmtId="0" fontId="11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29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Border="1"/>
    <xf numFmtId="0" fontId="12" fillId="0" borderId="0" xfId="0" applyNumberFormat="1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left" vertical="center"/>
    </xf>
    <xf numFmtId="0" fontId="11" fillId="0" borderId="0" xfId="0" applyNumberFormat="1" applyFont="1" applyFill="1" applyBorder="1"/>
    <xf numFmtId="0" fontId="37" fillId="5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6" fillId="2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12" applyNumberFormat="1" applyFont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3" fillId="0" borderId="1" xfId="0" applyNumberFormat="1" applyFont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3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12" applyNumberFormat="1" applyFont="1" applyBorder="1" applyAlignment="1">
      <alignment vertical="center"/>
    </xf>
    <xf numFmtId="0" fontId="11" fillId="0" borderId="0" xfId="0" applyNumberFormat="1" applyFont="1" applyAlignment="1"/>
    <xf numFmtId="0" fontId="10" fillId="0" borderId="2" xfId="0" applyNumberFormat="1" applyFont="1" applyBorder="1"/>
    <xf numFmtId="0" fontId="10" fillId="0" borderId="1" xfId="0" applyNumberFormat="1" applyFont="1" applyFill="1" applyBorder="1"/>
    <xf numFmtId="0" fontId="10" fillId="0" borderId="1" xfId="0" applyNumberFormat="1" applyFont="1" applyBorder="1"/>
    <xf numFmtId="0" fontId="10" fillId="3" borderId="1" xfId="0" applyNumberFormat="1" applyFont="1" applyFill="1" applyBorder="1"/>
    <xf numFmtId="0" fontId="10" fillId="0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 applyProtection="1"/>
    <xf numFmtId="0" fontId="10" fillId="5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/>
    <xf numFmtId="0" fontId="10" fillId="6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/>
    <xf numFmtId="0" fontId="10" fillId="0" borderId="0" xfId="0" applyNumberFormat="1" applyFont="1"/>
    <xf numFmtId="0" fontId="2" fillId="2" borderId="5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/>
    </xf>
    <xf numFmtId="0" fontId="2" fillId="0" borderId="1" xfId="12" applyNumberFormat="1" applyFont="1" applyFill="1" applyBorder="1" applyAlignment="1">
      <alignment vertical="center"/>
    </xf>
    <xf numFmtId="0" fontId="2" fillId="0" borderId="1" xfId="0" applyNumberFormat="1" applyFont="1" applyBorder="1" applyAlignment="1" applyProtection="1"/>
    <xf numFmtId="0" fontId="2" fillId="2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2" borderId="1" xfId="12" applyNumberFormat="1" applyFont="1" applyFill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38" fillId="0" borderId="1" xfId="12" applyNumberFormat="1" applyFont="1" applyBorder="1" applyAlignment="1">
      <alignment horizontal="left" vertical="center" wrapText="1"/>
    </xf>
    <xf numFmtId="0" fontId="38" fillId="0" borderId="1" xfId="12" applyNumberFormat="1" applyFont="1" applyBorder="1" applyAlignment="1">
      <alignment vertical="center" wrapText="1"/>
    </xf>
    <xf numFmtId="0" fontId="23" fillId="0" borderId="1" xfId="0" applyNumberFormat="1" applyFont="1" applyFill="1" applyBorder="1" applyAlignment="1" applyProtection="1">
      <alignment vertical="center" wrapText="1"/>
    </xf>
    <xf numFmtId="0" fontId="38" fillId="0" borderId="1" xfId="12" applyNumberFormat="1" applyFont="1" applyFill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12" fillId="3" borderId="0" xfId="0" applyNumberFormat="1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0" fontId="12" fillId="6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 applyProtection="1">
      <alignment vertical="center" wrapText="1"/>
    </xf>
    <xf numFmtId="0" fontId="18" fillId="0" borderId="2" xfId="0" applyNumberFormat="1" applyFont="1" applyBorder="1" applyAlignment="1">
      <alignment horizontal="left" vertical="center"/>
    </xf>
    <xf numFmtId="0" fontId="23" fillId="0" borderId="5" xfId="0" applyNumberFormat="1" applyFont="1" applyFill="1" applyBorder="1" applyAlignment="1" applyProtection="1">
      <alignment vertical="center"/>
    </xf>
    <xf numFmtId="0" fontId="29" fillId="0" borderId="5" xfId="0" applyNumberFormat="1" applyFont="1" applyFill="1" applyBorder="1" applyAlignment="1" applyProtection="1">
      <alignment horizontal="left" vertical="center"/>
    </xf>
    <xf numFmtId="0" fontId="29" fillId="0" borderId="5" xfId="0" applyNumberFormat="1" applyFont="1" applyBorder="1" applyAlignment="1" applyProtection="1">
      <alignment horizontal="left"/>
    </xf>
    <xf numFmtId="0" fontId="29" fillId="0" borderId="5" xfId="0" applyNumberFormat="1" applyFont="1" applyBorder="1" applyAlignment="1" applyProtection="1">
      <alignment horizontal="left" vertical="center" wrapText="1"/>
    </xf>
    <xf numFmtId="0" fontId="18" fillId="0" borderId="2" xfId="0" applyNumberFormat="1" applyFont="1" applyBorder="1" applyAlignment="1" applyProtection="1">
      <alignment horizontal="left" vertical="center"/>
    </xf>
    <xf numFmtId="0" fontId="26" fillId="2" borderId="0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/>
    </xf>
    <xf numFmtId="0" fontId="10" fillId="5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center" vertical="center"/>
    </xf>
    <xf numFmtId="0" fontId="19" fillId="0" borderId="0" xfId="12" applyNumberFormat="1" applyFont="1" applyBorder="1" applyAlignment="1">
      <alignment horizontal="center" vertical="center"/>
    </xf>
    <xf numFmtId="177" fontId="4" fillId="0" borderId="0" xfId="0" applyFont="1" applyAlignment="1">
      <alignment horizontal="center"/>
    </xf>
    <xf numFmtId="177" fontId="17" fillId="0" borderId="8" xfId="0" applyFont="1" applyBorder="1" applyAlignment="1">
      <alignment vertical="top" wrapText="1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70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>
          <a:extLst>
            <a:ext uri="{FF2B5EF4-FFF2-40B4-BE49-F238E27FC236}">
              <a16:creationId xmlns:a16="http://schemas.microsoft.com/office/drawing/2014/main" xmlns="" id="{00000000-0008-0000-0200-00007A9D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N/Desktop/&#32442;&#38498;&#19996;&#21306;&#23454;&#35757;&#35745;&#21010;&#35843;&#25972;&#30003;&#35831;-&#26426;&#30005;&#31995;11.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19994;&#23398;&#38498;&#23454;&#35757;&#35745;&#21010;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3383;&#32463;&#27982;&#23398;&#38498;&#23454;&#35757;&#35745;&#21010;202305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20;&#24030;&#24037;&#31243;&#23454;&#35757;&#35745;&#21010;202305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/&#32442;&#38498;&#23454;&#35757;&#35745;&#21010;202305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19994;&#23398;&#38498;&#23454;&#35757;&#35745;&#21010;2023.5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13;&#33589;&#31185;&#26031;&#29305;&#23454;&#35757;&#35745;&#21010;202305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&#25991;&#20214;/WeChat%20Files/Andy202/FileStorage/File/2023-12/&#32442;&#38498;&#23454;&#35757;&#35745;&#21010;2023113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4037;&#31243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3383;&#32463;&#27982;&#23398;&#38498;&#23454;&#35757;&#35745;&#21010;&#30003;&#25253;202311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3383;&#32463;&#27982;&#23398;&#38498;202311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490;&#35838;/23-24-2&#25490;&#35838;/&#19996;&#21306;&#30003;&#25253;/&#24037;&#19994;&#20114;&#32852;&#32593;-&#38468;&#20214;3&#65306;&#24120;&#24030;&#31185;&#25945;&#22478;&#29616;&#20195;&#24037;&#19994;&#20013;&#24515;&#23454;&#35757;&#38656;&#27714;&#30003;&#25253;&#34920;&#65288;2023-2024&#23398;&#24180;&#31532;&#20108;&#23398;&#26399;&#65289;_&#35768;&#26126;&#2981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490;&#35838;/23-24-2&#25490;&#35838;/&#19996;&#21306;&#30003;&#25253;/&#26234;&#33021;&#25511;&#21046;&#31995;&#32479;-&#21608;&#23569;&#19996;-&#24120;&#24030;&#31185;&#25945;&#22478;&#29616;&#20195;&#24037;&#19994;&#20013;&#24515;&#23454;&#35757;&#38656;&#27714;&#30003;&#25253;&#34920;&#65288;2023-2024&#23398;&#24180;&#31532;&#20108;&#23398;&#26399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490;&#35838;/23-24-2&#25490;&#35838;/&#19996;&#21306;&#30003;&#25253;/&#38468;&#20214;3&#65306;&#24120;&#24030;&#31185;&#25945;&#22478;&#29616;&#20195;&#24037;&#19994;&#20013;&#24515;&#23454;&#35757;&#38656;&#27714;&#30003;&#25253;&#34920;&#65288;2023-2024&#23398;&#24180;&#31532;&#20108;&#23398;&#26399;&#65289;-&#27169;&#20855;&#25945;&#30740;&#234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490;&#35838;/23-24-2&#25490;&#35838;/&#19996;&#21306;&#30003;&#25253;/&#24120;&#24030;&#31185;&#25945;&#22478;&#29616;&#20195;&#24037;&#19994;&#20013;&#24515;&#23454;&#35757;&#38656;&#27714;&#30003;&#25253;&#34920;&#65288;2023-2024&#23398;&#24180;&#31532;&#20108;&#23398;&#26399;&#65289;&#26446;&#26635;-&#32599;&#24428;&#234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13;\2023&#19978;\2023&#19979;&#19996;&#21306;&#35838;&#21153;\2023&#19979;&#21322;&#24180;&#29256;&#24120;&#24030;&#31185;&#25945;&#22478;&#29616;&#20195;&#24037;&#19994;&#20013;&#24515;&#23454;&#35757;&#38656;&#27714;&#30003;&#25253;&#34920;--&#36213;&#31168;&#2011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2076/Desktop/2023-2024&#65288;&#20108;&#65289;&#23454;&#35757;&#35745;&#21010;&#30003;&#25253;&#34920;/&#38468;&#20214;1&#65306;&#24120;&#24030;&#31185;&#25945;&#22478;&#29616;&#20195;&#24037;&#19994;&#20013;&#24515;&#23454;&#35757;&#38656;&#27714;&#30003;&#25253;&#34920;&#65288;2023-2024&#23398;&#24180;&#31532;&#20108;&#23398;&#26399;%20&#26816;&#27979;&#23398;&#3849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2076/Desktop/2023-2024&#65288;&#20108;&#65289;&#23454;&#35757;&#35745;&#21010;&#30003;&#25253;&#34920;/&#38468;&#20214;1&#65306;&#24120;&#24030;&#31185;&#25945;&#22478;&#29616;&#20195;&#24037;&#19994;&#20013;&#24515;&#23454;&#35757;&#38656;&#27714;&#30003;&#25253;&#34920;&#65288;2023-2024&#23398;&#24180;&#31532;&#20108;&#23398;&#26399;&#65289;&#38030;&#28938;&#23454;&#35757;%20&#38472;&#20426;&#2132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65306;&#24120;&#24030;&#31185;&#25945;&#22478;&#29616;&#20195;&#24037;&#19994;&#20013;&#24515;&#23454;&#35757;&#38656;&#27714;&#30003;&#25253;&#34920;&#65288;2023-2024&#23398;&#24180;&#31532;&#20108;&#23398;&#26399;&#65289;&#24314;&#24037;&#23398;&#3849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120;&#24030;&#31185;&#25945;&#22478;&#29616;&#20195;&#24037;&#19994;&#20013;&#24515;&#23454;&#35757;&#38656;&#27714;&#30003;&#25253;&#34920;(%202023&#65374;2024&#23398;&#24180;&#31532;&#20108;&#23398;&#26399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&#33258;&#25511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&#38468;&#20214;1&#65306;&#24120;&#24030;&#31185;&#25945;&#22478;&#29616;&#20195;&#24037;&#19994;&#20013;&#24515;&#23454;&#35757;&#38656;&#27714;&#30003;&#25253;&#34920;&#65288;2023-2024&#23398;&#24180;&#31532;&#20108;&#23398;&#26399;&#65289;-&#27773;&#3671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&#38468;&#20214;1&#65306;&#24120;&#24030;&#31185;&#25945;&#22478;&#29616;&#20195;&#24037;&#19994;&#20013;&#24515;&#23454;&#35757;&#38656;&#27714;&#30003;&#25253;&#34920;&#65288;2023-2024&#23398;&#24180;&#31532;&#20108;&#23398;&#26399;&#65289;-&#26426;&#300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&#38468;&#20214;1&#65306;&#24120;&#24030;&#31185;&#25945;&#22478;&#29616;&#20195;&#24037;&#19994;&#20013;&#24515;&#23454;&#35757;&#38656;&#27714;&#30003;&#25253;&#34920;&#65288;2023-2024&#23398;&#24180;&#31532;&#20108;&#23398;&#26399;%20&#36719;&#20214;&#25945;&#30740;&#23460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&#38468;&#20214;1&#65306;&#24120;&#24030;&#31185;&#25945;&#22478;&#29616;&#20195;&#24037;&#19994;&#20013;&#24515;&#23454;&#35757;&#38656;&#27714;&#30003;&#25253;&#34920;%20(&#29702;&#21270;&#27979;&#35797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3-24-2\&#19996;&#21306;&#23433;&#25490;\2024&#19978;&#21322;&#24180;&#29256;&#24120;&#24030;&#31185;&#25945;&#22478;&#29616;&#20195;&#24037;&#19994;&#20013;&#24515;&#23454;&#35757;&#38656;&#27714;&#30003;&#25253;&#34920;@&#35013;&#22791;%20(1)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y\10-&#25945;&#30740;&#23460;&#21450;&#35786;&#25913;&#25253;&#21578;\2022&#19978;&#35838;&#21153;&#23433;&#25490;\20211116&#19996;&#21306;&#23454;&#35757;\2022&#19978;&#21322;&#24180;&#29256;&#24120;&#24030;&#31185;&#25945;&#22478;&#29616;&#20195;&#24037;&#19994;&#20013;&#24515;&#23454;&#35757;&#38656;&#27714;&#30003;&#25253;&#34920;@&#35013;&#22791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1243;&#23398;&#38498;2024&#19978;&#21322;&#24180;&#24120;&#24030;&#31185;&#25945;&#22478;&#29616;&#20195;&#24037;&#19994;&#20013;&#24515;&#23454;&#35757;&#38656;&#27714;&#30003;&#25253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19994;&#23398;&#38498;&#23454;&#35757;&#35745;&#21010;11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65306;&#24120;&#24030;&#31185;&#25945;&#22478;&#29616;&#20195;&#24037;&#19994;&#20013;&#24515;&#23454;&#35757;&#38656;&#27714;&#30003;&#25253;&#34920;&#65288;2023-2024&#23398;&#24180;&#31532;&#20108;&#23398;&#26399;&#65289;(&#26426;&#21046;&#22242;&#38431;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65306;&#24120;&#24030;&#31185;&#25945;&#22478;&#29616;&#20195;&#24037;&#19994;&#20013;&#24515;&#23454;&#35757;&#38656;&#27714;&#30003;&#25253;&#34920;&#65288;2023-2024&#23398;&#24180;&#31532;&#20108;&#23398;&#26399;&#65289;-&#20449;&#24687;&#23398;&#3849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mo2/Desktop/&#21103;&#26412;&#38468;&#20214;1&#65306;&#24120;&#24030;&#31185;&#25945;&#22478;&#29616;&#20195;&#24037;&#19994;&#20013;&#24515;&#23454;&#35757;&#38656;&#27714;&#30003;&#25253;&#34920;&#65288;2023-2024&#23398;&#24180;&#31532;&#20108;&#23398;&#26399;&#65289;&#65288;&#20154;&#24037;&#26234;&#33021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65306;&#24120;&#24030;&#31185;&#25945;&#22478;&#29616;&#20195;&#24037;&#19994;&#20013;&#24515;&#23454;&#35757;&#38656;&#27714;&#30003;&#25253;&#34920;&#65288;2023-2024&#23398;&#24180;&#31532;&#20108;&#23398;&#26399;&#65289;-&#20108;&#20445;&#2893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995;&#21150;&#24037;&#20316;/&#23454;&#35757;&#25945;&#23398;/23-24/23-24-2/&#19996;&#21306;/&#38468;&#20214;1&#65306;&#24120;&#24030;&#31185;&#25945;&#22478;&#29616;&#20195;&#24037;&#19994;&#20013;&#24515;&#23454;&#35757;&#38656;&#27714;&#30003;&#25253;&#34920;&#65288;2023-2024&#23398;&#24180;&#31532;&#20108;&#23398;&#26399;&#65289;&#65288;&#27169;&#20855;&#25913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753921920\filerecv\2023&#19978;&#21322;&#24180;&#29256;&#24120;&#24030;&#31185;&#25945;&#22478;&#29616;&#20195;&#24037;&#19994;&#20013;&#24515;&#23454;&#35757;&#38656;&#27714;&#30003;&#25253;&#34920;--&#26426;&#35774;&#22242;&#38431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96;&#21306;&#23454;&#35757;/&#19996;&#21306;&#29616;&#20195;&#24037;&#19994;&#20013;&#24515;2023-2024&#23398;&#24180;&#31532;&#20108;&#23398;&#26399;&#23454;&#35757;&#35745;&#21010;/&#38468;&#20214;1&#65306;&#24120;&#24030;&#31185;&#25945;&#22478;&#29616;&#20195;&#24037;&#19994;&#20013;&#24515;&#23454;&#35757;&#38656;&#27714;&#30003;&#25253;&#34920;&#65288;2023-2024&#23398;&#24180;&#31532;&#20108;&#23398;&#26399;&#65289;&#65288;&#25968;&#25511;&#22242;&#38431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96;&#21306;&#23454;&#35757;/&#19996;&#21306;&#29616;&#20195;&#24037;&#19994;&#20013;&#24515;2023-2024&#23398;&#24180;&#31532;&#20108;&#23398;&#26399;&#23454;&#35757;&#35745;&#21010;/&#38468;&#20214;1&#65306;&#24120;&#24030;&#31185;&#25945;&#22478;&#29616;&#20195;&#24037;&#19994;&#20013;&#24515;&#23454;&#35757;&#38656;&#27714;&#30003;&#25253;&#34920;&#65288;2023-2024&#23398;&#24180;&#31532;&#20108;&#23398;&#26399;&#65289;&#26222;&#36890;&#21152;&#24037;&#22242;&#3843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96;&#21306;&#23454;&#35757;/&#19996;&#21306;&#29616;&#20195;&#24037;&#19994;&#20013;&#24515;2023-2024&#23398;&#24180;&#31532;&#20108;&#23398;&#26399;&#23454;&#35757;&#35745;&#21010;/&#30005;&#27668;&#24037;&#31243;&#23398;&#38498;&#23454;&#35757;&#35745;&#2101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96;&#21306;&#23454;&#35757;/&#19996;&#21306;&#29616;&#20195;&#24037;&#19994;&#20013;&#24515;2023-2024&#23398;&#24180;&#31532;&#20108;&#23398;&#26399;&#23454;&#35757;&#35745;&#21010;/&#21019;&#24847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38468;&#20214;1&#65306;&#24120;&#24030;&#31185;&#25945;&#22478;&#29616;&#20195;&#24037;&#19994;&#20013;&#24515;&#23454;&#35757;&#38656;&#27714;&#30003;&#25253;&#34920;&#65288;2023-2024&#23398;&#24180;&#31532;&#20108;&#23398;&#26399;&#65289;_&#20113;&#35745;&#31639;&#22823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tyDictionary"/>
      <sheetName val="调整类型"/>
      <sheetName val="时间段"/>
      <sheetName val="学校"/>
    </sheetNames>
    <sheetDataSet>
      <sheetData sheetId="0" refreshError="1"/>
      <sheetData sheetId="1">
        <row r="1">
          <cell r="A1" t="str">
            <v>网络互联与信息安全实训基地</v>
          </cell>
        </row>
        <row r="2">
          <cell r="A2" t="str">
            <v>印刷技术</v>
          </cell>
        </row>
        <row r="3">
          <cell r="A3" t="str">
            <v>智能制造技术</v>
          </cell>
        </row>
        <row r="4">
          <cell r="A4" t="str">
            <v>建筑智能化技术</v>
          </cell>
        </row>
        <row r="5">
          <cell r="A5" t="str">
            <v>精密机械制造技术</v>
          </cell>
        </row>
        <row r="6">
          <cell r="A6" t="str">
            <v>机器人技术</v>
          </cell>
        </row>
        <row r="7">
          <cell r="A7" t="str">
            <v>模具技术</v>
          </cell>
        </row>
        <row r="8">
          <cell r="A8" t="str">
            <v>数字创意</v>
          </cell>
        </row>
        <row r="9">
          <cell r="A9" t="str">
            <v>服装技术</v>
          </cell>
        </row>
        <row r="10">
          <cell r="A10" t="str">
            <v>应用电子技术</v>
          </cell>
        </row>
        <row r="11">
          <cell r="A11" t="str">
            <v>数控技术</v>
          </cell>
        </row>
        <row r="12">
          <cell r="A12" t="str">
            <v>机械加工技术</v>
          </cell>
        </row>
        <row r="13">
          <cell r="A13" t="str">
            <v>汽车技术</v>
          </cell>
        </row>
        <row r="14">
          <cell r="A14" t="str">
            <v>数字化管理</v>
          </cell>
        </row>
        <row r="15">
          <cell r="A15" t="str">
            <v>大数据与人工智能实训基地</v>
          </cell>
        </row>
        <row r="16">
          <cell r="A16" t="str">
            <v>焊接及检测技术</v>
          </cell>
        </row>
        <row r="17">
          <cell r="A17" t="str">
            <v>中德智能制造双跨培训中心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实训室查看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实训计划申报表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实训计划申报表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3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/>
      <sheetData sheetId="1" refreshError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46"/>
  <sheetViews>
    <sheetView topLeftCell="A25" workbookViewId="0">
      <selection activeCell="A27" sqref="A27:XFD46"/>
    </sheetView>
  </sheetViews>
  <sheetFormatPr defaultRowHeight="14.25"/>
  <sheetData>
    <row r="2" spans="1:51" s="20" customFormat="1" ht="14.25" customHeight="1">
      <c r="A2" s="32">
        <v>177</v>
      </c>
      <c r="B2" s="12"/>
      <c r="C2" s="26" t="s">
        <v>297</v>
      </c>
      <c r="D2" s="39" t="s">
        <v>290</v>
      </c>
      <c r="E2" s="40" t="s">
        <v>74</v>
      </c>
      <c r="F2" s="31" t="s">
        <v>76</v>
      </c>
      <c r="G2" s="39" t="s">
        <v>296</v>
      </c>
      <c r="H2" s="42">
        <v>11</v>
      </c>
      <c r="I2" s="39" t="s">
        <v>298</v>
      </c>
      <c r="J2" s="42">
        <v>82</v>
      </c>
      <c r="K2" s="11"/>
      <c r="L2" s="30"/>
      <c r="M2" s="30"/>
      <c r="N2" s="30"/>
      <c r="O2" s="11"/>
      <c r="P2" s="30">
        <v>16.399999999999999</v>
      </c>
      <c r="Q2" s="11"/>
      <c r="R2" s="32">
        <v>16.399999999999999</v>
      </c>
      <c r="S2" s="11"/>
      <c r="T2" s="30"/>
      <c r="U2" s="11"/>
      <c r="V2" s="30"/>
      <c r="W2" s="11"/>
      <c r="X2" s="32">
        <v>16.399999999999999</v>
      </c>
      <c r="Y2" s="11"/>
      <c r="Z2" s="32">
        <v>16.399999999999999</v>
      </c>
      <c r="AA2" s="11"/>
      <c r="AB2" s="32">
        <v>16.399999999999999</v>
      </c>
      <c r="AC2" s="11"/>
      <c r="AD2" s="32">
        <v>16.399999999999999</v>
      </c>
      <c r="AE2" s="11"/>
      <c r="AF2" s="32">
        <v>16.399999999999999</v>
      </c>
      <c r="AG2" s="11"/>
      <c r="AH2" s="32">
        <v>16.399999999999999</v>
      </c>
      <c r="AI2" s="11"/>
      <c r="AJ2" s="32">
        <v>16.399999999999999</v>
      </c>
      <c r="AK2" s="11"/>
      <c r="AL2" s="32">
        <v>16.399999999999999</v>
      </c>
      <c r="AM2" s="11"/>
      <c r="AN2" s="32">
        <v>16.399999999999999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s="20" customFormat="1" ht="14.25" customHeight="1">
      <c r="A3" s="32">
        <v>178</v>
      </c>
      <c r="B3" s="12"/>
      <c r="C3" s="26" t="s">
        <v>297</v>
      </c>
      <c r="D3" s="39" t="s">
        <v>291</v>
      </c>
      <c r="E3" s="40" t="s">
        <v>74</v>
      </c>
      <c r="F3" s="31" t="s">
        <v>76</v>
      </c>
      <c r="G3" s="39" t="s">
        <v>296</v>
      </c>
      <c r="H3" s="42">
        <v>11</v>
      </c>
      <c r="I3" s="39" t="s">
        <v>299</v>
      </c>
      <c r="J3" s="42">
        <v>80</v>
      </c>
      <c r="K3" s="11"/>
      <c r="L3" s="30"/>
      <c r="M3" s="30"/>
      <c r="N3" s="30"/>
      <c r="O3" s="11"/>
      <c r="P3" s="30"/>
      <c r="Q3" s="11">
        <v>16.399999999999999</v>
      </c>
      <c r="R3" s="32"/>
      <c r="S3" s="11">
        <v>16.399999999999999</v>
      </c>
      <c r="T3" s="30"/>
      <c r="U3" s="11"/>
      <c r="V3" s="30"/>
      <c r="W3" s="11"/>
      <c r="X3" s="32"/>
      <c r="Y3" s="11">
        <v>16.399999999999999</v>
      </c>
      <c r="Z3" s="32"/>
      <c r="AA3" s="11">
        <v>16.399999999999999</v>
      </c>
      <c r="AB3" s="32"/>
      <c r="AC3" s="11">
        <v>16.399999999999999</v>
      </c>
      <c r="AD3" s="32"/>
      <c r="AE3" s="11">
        <v>16.399999999999999</v>
      </c>
      <c r="AF3" s="32"/>
      <c r="AG3" s="11">
        <v>16.399999999999999</v>
      </c>
      <c r="AH3" s="32"/>
      <c r="AI3" s="11">
        <v>16.399999999999999</v>
      </c>
      <c r="AJ3" s="32"/>
      <c r="AK3" s="11">
        <v>16.399999999999999</v>
      </c>
      <c r="AL3" s="32"/>
      <c r="AM3" s="11">
        <v>16.399999999999999</v>
      </c>
      <c r="AN3" s="32"/>
      <c r="AO3" s="11">
        <v>16.399999999999999</v>
      </c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7" spans="1:51" s="20" customFormat="1" ht="14.25" customHeight="1">
      <c r="A7" s="32">
        <v>49</v>
      </c>
      <c r="B7" s="27"/>
      <c r="C7" s="33" t="s">
        <v>257</v>
      </c>
      <c r="D7" s="34" t="s">
        <v>261</v>
      </c>
      <c r="E7" s="41" t="s">
        <v>74</v>
      </c>
      <c r="F7" s="41" t="s">
        <v>101</v>
      </c>
      <c r="G7" s="34" t="s">
        <v>273</v>
      </c>
      <c r="H7" s="35">
        <v>12</v>
      </c>
      <c r="I7" s="36" t="s">
        <v>276</v>
      </c>
      <c r="J7" s="35">
        <v>52</v>
      </c>
      <c r="K7" s="11"/>
      <c r="L7" s="11">
        <v>10.4</v>
      </c>
      <c r="M7" s="11"/>
      <c r="N7" s="11">
        <v>10.4</v>
      </c>
      <c r="O7" s="11"/>
      <c r="P7" s="11">
        <v>10.4</v>
      </c>
      <c r="Q7" s="11"/>
      <c r="R7" s="11">
        <v>10.4</v>
      </c>
      <c r="S7" s="11"/>
      <c r="T7" s="11"/>
      <c r="U7" s="11"/>
      <c r="V7" s="11">
        <v>10.4</v>
      </c>
      <c r="W7" s="11"/>
      <c r="X7" s="11"/>
      <c r="Y7" s="11"/>
      <c r="Z7" s="11"/>
      <c r="AA7" s="11"/>
      <c r="AB7" s="11">
        <v>10.4</v>
      </c>
      <c r="AC7" s="11"/>
      <c r="AD7" s="11">
        <v>10.4</v>
      </c>
      <c r="AE7" s="11"/>
      <c r="AF7" s="11">
        <v>10.4</v>
      </c>
      <c r="AG7" s="11"/>
      <c r="AH7" s="11">
        <v>10.4</v>
      </c>
      <c r="AI7" s="11"/>
      <c r="AJ7" s="11">
        <v>10.4</v>
      </c>
      <c r="AK7" s="11"/>
      <c r="AL7" s="11">
        <v>10.4</v>
      </c>
      <c r="AM7" s="11"/>
      <c r="AN7" s="11">
        <v>10.4</v>
      </c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20" customFormat="1" ht="14.25" customHeight="1">
      <c r="A8" s="32">
        <v>50</v>
      </c>
      <c r="B8" s="27"/>
      <c r="C8" s="33" t="s">
        <v>257</v>
      </c>
      <c r="D8" s="34" t="s">
        <v>262</v>
      </c>
      <c r="E8" s="41" t="s">
        <v>74</v>
      </c>
      <c r="F8" s="41" t="s">
        <v>101</v>
      </c>
      <c r="G8" s="34" t="s">
        <v>273</v>
      </c>
      <c r="H8" s="35">
        <v>12</v>
      </c>
      <c r="I8" s="36" t="s">
        <v>277</v>
      </c>
      <c r="J8" s="35">
        <v>48</v>
      </c>
      <c r="K8" s="30"/>
      <c r="L8" s="11"/>
      <c r="M8" s="11">
        <v>9.6</v>
      </c>
      <c r="N8" s="11"/>
      <c r="O8" s="11">
        <v>9.6</v>
      </c>
      <c r="P8" s="11"/>
      <c r="Q8" s="11">
        <v>9.6</v>
      </c>
      <c r="R8" s="11"/>
      <c r="S8" s="11">
        <v>9.6</v>
      </c>
      <c r="T8" s="11"/>
      <c r="U8" s="11"/>
      <c r="V8" s="11"/>
      <c r="W8" s="11">
        <v>9.6</v>
      </c>
      <c r="X8" s="11"/>
      <c r="Y8" s="11"/>
      <c r="Z8" s="11"/>
      <c r="AA8" s="11"/>
      <c r="AB8" s="11"/>
      <c r="AC8" s="11">
        <v>9.6</v>
      </c>
      <c r="AD8" s="11"/>
      <c r="AE8" s="11">
        <v>9.6</v>
      </c>
      <c r="AF8" s="11"/>
      <c r="AG8" s="11">
        <v>9.6</v>
      </c>
      <c r="AH8" s="11"/>
      <c r="AI8" s="11">
        <v>9.6</v>
      </c>
      <c r="AJ8" s="11"/>
      <c r="AK8" s="11">
        <v>9.6</v>
      </c>
      <c r="AL8" s="11"/>
      <c r="AM8" s="11">
        <v>9.6</v>
      </c>
      <c r="AN8" s="11"/>
      <c r="AO8" s="11">
        <v>9.6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20" customFormat="1" ht="14.25" customHeight="1">
      <c r="A9" s="32">
        <v>51</v>
      </c>
      <c r="B9" s="27"/>
      <c r="C9" s="33" t="s">
        <v>257</v>
      </c>
      <c r="D9" s="34" t="s">
        <v>263</v>
      </c>
      <c r="E9" s="41" t="s">
        <v>74</v>
      </c>
      <c r="F9" s="41" t="s">
        <v>101</v>
      </c>
      <c r="G9" s="34" t="s">
        <v>273</v>
      </c>
      <c r="H9" s="35">
        <v>12</v>
      </c>
      <c r="I9" s="36" t="s">
        <v>278</v>
      </c>
      <c r="J9" s="35">
        <v>27</v>
      </c>
      <c r="K9" s="11"/>
      <c r="L9" s="11">
        <v>5.4</v>
      </c>
      <c r="M9" s="11"/>
      <c r="N9" s="11">
        <v>5.4</v>
      </c>
      <c r="O9" s="11"/>
      <c r="P9" s="11">
        <v>5.4</v>
      </c>
      <c r="Q9" s="11"/>
      <c r="R9" s="11">
        <v>5.4</v>
      </c>
      <c r="S9" s="11"/>
      <c r="T9" s="11"/>
      <c r="U9" s="11"/>
      <c r="V9" s="11">
        <v>5.4</v>
      </c>
      <c r="W9" s="11"/>
      <c r="X9" s="11"/>
      <c r="Y9" s="11"/>
      <c r="Z9" s="11"/>
      <c r="AA9" s="11"/>
      <c r="AB9" s="11">
        <v>5.4</v>
      </c>
      <c r="AC9" s="11"/>
      <c r="AD9" s="11">
        <v>5.4</v>
      </c>
      <c r="AE9" s="11"/>
      <c r="AF9" s="11">
        <v>5.4</v>
      </c>
      <c r="AG9" s="11"/>
      <c r="AH9" s="11">
        <v>5.4</v>
      </c>
      <c r="AI9" s="11"/>
      <c r="AJ9" s="11">
        <v>5.4</v>
      </c>
      <c r="AK9" s="11"/>
      <c r="AL9" s="11">
        <v>5.4</v>
      </c>
      <c r="AM9" s="11"/>
      <c r="AN9" s="11">
        <v>5.4</v>
      </c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20" customFormat="1" ht="14.25" customHeight="1">
      <c r="A10" s="32">
        <v>52</v>
      </c>
      <c r="B10" s="27"/>
      <c r="C10" s="33" t="s">
        <v>257</v>
      </c>
      <c r="D10" s="34" t="s">
        <v>264</v>
      </c>
      <c r="E10" s="41" t="s">
        <v>74</v>
      </c>
      <c r="F10" s="41" t="s">
        <v>101</v>
      </c>
      <c r="G10" s="34" t="s">
        <v>273</v>
      </c>
      <c r="H10" s="35">
        <v>12</v>
      </c>
      <c r="I10" s="36" t="s">
        <v>279</v>
      </c>
      <c r="J10" s="35">
        <v>39</v>
      </c>
      <c r="K10" s="11"/>
      <c r="L10" s="11"/>
      <c r="M10" s="11">
        <v>7.8</v>
      </c>
      <c r="N10" s="11"/>
      <c r="O10" s="11">
        <v>7.8</v>
      </c>
      <c r="P10" s="11"/>
      <c r="Q10" s="11">
        <v>7.8</v>
      </c>
      <c r="R10" s="11"/>
      <c r="S10" s="11">
        <v>7.8</v>
      </c>
      <c r="T10" s="11"/>
      <c r="U10" s="11"/>
      <c r="V10" s="11"/>
      <c r="W10" s="11">
        <v>7.8</v>
      </c>
      <c r="X10" s="11"/>
      <c r="Y10" s="11"/>
      <c r="Z10" s="11"/>
      <c r="AA10" s="11"/>
      <c r="AB10" s="11"/>
      <c r="AC10" s="11">
        <v>7.8</v>
      </c>
      <c r="AD10" s="11"/>
      <c r="AE10" s="11">
        <v>7.8</v>
      </c>
      <c r="AF10" s="11"/>
      <c r="AG10" s="11">
        <v>7.8</v>
      </c>
      <c r="AH10" s="11"/>
      <c r="AI10" s="11">
        <v>7.8</v>
      </c>
      <c r="AJ10" s="11"/>
      <c r="AK10" s="11">
        <v>7.8</v>
      </c>
      <c r="AL10" s="11"/>
      <c r="AM10" s="11">
        <v>7.8</v>
      </c>
      <c r="AN10" s="11"/>
      <c r="AO10" s="11">
        <v>7.8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20" customFormat="1" ht="14.25" customHeight="1">
      <c r="A11" s="32">
        <v>53</v>
      </c>
      <c r="B11" s="27"/>
      <c r="C11" s="33" t="s">
        <v>257</v>
      </c>
      <c r="D11" s="34" t="s">
        <v>265</v>
      </c>
      <c r="E11" s="41" t="s">
        <v>74</v>
      </c>
      <c r="F11" s="41" t="s">
        <v>101</v>
      </c>
      <c r="G11" s="34" t="s">
        <v>244</v>
      </c>
      <c r="H11" s="35">
        <v>12</v>
      </c>
      <c r="I11" s="36" t="s">
        <v>280</v>
      </c>
      <c r="J11" s="35">
        <v>45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9</v>
      </c>
      <c r="W11" s="11"/>
      <c r="X11" s="11">
        <v>9</v>
      </c>
      <c r="Y11" s="11"/>
      <c r="Z11" s="11">
        <v>9</v>
      </c>
      <c r="AA11" s="11"/>
      <c r="AB11" s="11">
        <v>9</v>
      </c>
      <c r="AC11" s="11"/>
      <c r="AD11" s="11">
        <v>9</v>
      </c>
      <c r="AE11" s="11"/>
      <c r="AF11" s="11">
        <v>9</v>
      </c>
      <c r="AG11" s="11"/>
      <c r="AH11" s="11">
        <v>9</v>
      </c>
      <c r="AI11" s="11"/>
      <c r="AJ11" s="11">
        <v>9</v>
      </c>
      <c r="AK11" s="11"/>
      <c r="AL11" s="11">
        <v>9</v>
      </c>
      <c r="AM11" s="11"/>
      <c r="AN11" s="11">
        <v>9</v>
      </c>
      <c r="AO11" s="11"/>
      <c r="AP11" s="11">
        <v>9</v>
      </c>
      <c r="AQ11" s="11"/>
      <c r="AR11" s="11">
        <v>9</v>
      </c>
      <c r="AS11" s="11"/>
      <c r="AT11" s="11"/>
      <c r="AU11" s="11"/>
      <c r="AV11" s="11"/>
      <c r="AW11" s="11"/>
      <c r="AX11" s="11"/>
      <c r="AY11" s="11"/>
    </row>
    <row r="12" spans="1:51" s="20" customFormat="1" ht="14.25" customHeight="1">
      <c r="A12" s="32">
        <v>54</v>
      </c>
      <c r="B12" s="12"/>
      <c r="C12" s="33" t="s">
        <v>257</v>
      </c>
      <c r="D12" s="34" t="s">
        <v>266</v>
      </c>
      <c r="E12" s="41" t="s">
        <v>74</v>
      </c>
      <c r="F12" s="41" t="s">
        <v>101</v>
      </c>
      <c r="G12" s="34" t="s">
        <v>244</v>
      </c>
      <c r="H12" s="35">
        <v>12</v>
      </c>
      <c r="I12" s="36" t="s">
        <v>281</v>
      </c>
      <c r="J12" s="35">
        <v>45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9</v>
      </c>
      <c r="W12" s="11"/>
      <c r="X12" s="11">
        <v>9</v>
      </c>
      <c r="Y12" s="11"/>
      <c r="Z12" s="11">
        <v>9</v>
      </c>
      <c r="AA12" s="11"/>
      <c r="AB12" s="11">
        <v>9</v>
      </c>
      <c r="AC12" s="11"/>
      <c r="AD12" s="11">
        <v>9</v>
      </c>
      <c r="AE12" s="11"/>
      <c r="AF12" s="11">
        <v>9</v>
      </c>
      <c r="AG12" s="11"/>
      <c r="AH12" s="11">
        <v>9</v>
      </c>
      <c r="AI12" s="11"/>
      <c r="AJ12" s="11">
        <v>9</v>
      </c>
      <c r="AK12" s="11"/>
      <c r="AL12" s="11">
        <v>9</v>
      </c>
      <c r="AM12" s="11"/>
      <c r="AN12" s="11">
        <v>9</v>
      </c>
      <c r="AO12" s="11"/>
      <c r="AP12" s="11">
        <v>9</v>
      </c>
      <c r="AQ12" s="11"/>
      <c r="AR12" s="11">
        <v>9</v>
      </c>
      <c r="AS12" s="11"/>
      <c r="AT12" s="11"/>
      <c r="AU12" s="11"/>
      <c r="AV12" s="11"/>
      <c r="AW12" s="11"/>
      <c r="AX12" s="11"/>
      <c r="AY12" s="11"/>
    </row>
    <row r="13" spans="1:51" s="20" customFormat="1" ht="14.25" customHeight="1">
      <c r="A13" s="32">
        <v>55</v>
      </c>
      <c r="B13" s="27"/>
      <c r="C13" s="33" t="s">
        <v>257</v>
      </c>
      <c r="D13" s="34" t="s">
        <v>267</v>
      </c>
      <c r="E13" s="41" t="s">
        <v>74</v>
      </c>
      <c r="F13" s="41" t="s">
        <v>101</v>
      </c>
      <c r="G13" s="34" t="s">
        <v>244</v>
      </c>
      <c r="H13" s="35">
        <v>12</v>
      </c>
      <c r="I13" s="36" t="s">
        <v>282</v>
      </c>
      <c r="J13" s="35">
        <v>40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8</v>
      </c>
      <c r="X13" s="11"/>
      <c r="Y13" s="11">
        <v>8</v>
      </c>
      <c r="Z13" s="11"/>
      <c r="AA13" s="11">
        <v>8</v>
      </c>
      <c r="AB13" s="11"/>
      <c r="AC13" s="11">
        <v>8</v>
      </c>
      <c r="AD13" s="11"/>
      <c r="AE13" s="11">
        <v>8</v>
      </c>
      <c r="AF13" s="11"/>
      <c r="AG13" s="11">
        <v>8</v>
      </c>
      <c r="AH13" s="11"/>
      <c r="AI13" s="11">
        <v>8</v>
      </c>
      <c r="AJ13" s="11"/>
      <c r="AK13" s="11">
        <v>8</v>
      </c>
      <c r="AL13" s="11"/>
      <c r="AM13" s="11">
        <v>8</v>
      </c>
      <c r="AN13" s="11"/>
      <c r="AO13" s="11">
        <v>8</v>
      </c>
      <c r="AP13" s="11"/>
      <c r="AQ13" s="11">
        <v>8</v>
      </c>
      <c r="AR13" s="11"/>
      <c r="AS13" s="11">
        <v>8</v>
      </c>
      <c r="AT13" s="11"/>
      <c r="AU13" s="11"/>
      <c r="AV13" s="11"/>
      <c r="AW13" s="11"/>
      <c r="AX13" s="11"/>
      <c r="AY13" s="11"/>
    </row>
    <row r="17" spans="1:51" s="20" customFormat="1">
      <c r="A17" s="32">
        <v>497</v>
      </c>
      <c r="B17" s="27"/>
      <c r="C17" s="26" t="s">
        <v>347</v>
      </c>
      <c r="D17" s="40" t="s">
        <v>341</v>
      </c>
      <c r="E17" s="40" t="s">
        <v>74</v>
      </c>
      <c r="F17" s="40" t="s">
        <v>75</v>
      </c>
      <c r="G17" s="40" t="s">
        <v>345</v>
      </c>
      <c r="H17" s="37">
        <v>2</v>
      </c>
      <c r="I17" s="38" t="s">
        <v>346</v>
      </c>
      <c r="J17" s="37">
        <v>69</v>
      </c>
      <c r="K17" s="28"/>
      <c r="L17" s="29"/>
      <c r="M17" s="29"/>
      <c r="N17" s="29"/>
      <c r="O17" s="29"/>
      <c r="P17" s="29"/>
      <c r="Q17" s="29"/>
      <c r="R17" s="29">
        <v>13.8</v>
      </c>
      <c r="S17" s="29">
        <v>13.8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20" spans="1:51" s="20" customFormat="1" ht="78.75">
      <c r="A20" s="32">
        <v>341</v>
      </c>
      <c r="B20" s="12"/>
      <c r="C20" s="33" t="s">
        <v>315</v>
      </c>
      <c r="D20" s="45" t="s">
        <v>312</v>
      </c>
      <c r="E20" s="40" t="s">
        <v>74</v>
      </c>
      <c r="F20" s="45" t="s">
        <v>76</v>
      </c>
      <c r="G20" s="45" t="s">
        <v>321</v>
      </c>
      <c r="H20" s="43">
        <v>1</v>
      </c>
      <c r="I20" s="44" t="s">
        <v>325</v>
      </c>
      <c r="J20" s="43">
        <v>107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>
        <v>85.6</v>
      </c>
      <c r="AK20" s="11">
        <v>85.6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20" customFormat="1" ht="56.25">
      <c r="A21" s="32">
        <v>331</v>
      </c>
      <c r="B21" s="12"/>
      <c r="C21" s="33" t="s">
        <v>315</v>
      </c>
      <c r="D21" s="44" t="s">
        <v>308</v>
      </c>
      <c r="E21" s="44" t="s">
        <v>42</v>
      </c>
      <c r="F21" s="44" t="s">
        <v>256</v>
      </c>
      <c r="G21" s="44" t="s">
        <v>320</v>
      </c>
      <c r="H21" s="43">
        <v>2</v>
      </c>
      <c r="I21" s="44" t="s">
        <v>322</v>
      </c>
      <c r="J21" s="43">
        <v>58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v>34.799999999999997</v>
      </c>
      <c r="AA21" s="11">
        <v>34.799999999999997</v>
      </c>
      <c r="AB21" s="11">
        <v>34.799999999999997</v>
      </c>
      <c r="AC21" s="11">
        <v>34.799999999999997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s="20" customFormat="1" ht="56.25">
      <c r="A22" s="32">
        <v>333</v>
      </c>
      <c r="B22" s="12"/>
      <c r="C22" s="33" t="s">
        <v>315</v>
      </c>
      <c r="D22" s="44" t="s">
        <v>309</v>
      </c>
      <c r="E22" s="44" t="s">
        <v>42</v>
      </c>
      <c r="F22" s="44" t="s">
        <v>256</v>
      </c>
      <c r="G22" s="44" t="s">
        <v>320</v>
      </c>
      <c r="H22" s="43">
        <v>2</v>
      </c>
      <c r="I22" s="44" t="s">
        <v>323</v>
      </c>
      <c r="J22" s="43">
        <v>52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>
        <v>31.2</v>
      </c>
      <c r="AM22" s="11">
        <v>31.2</v>
      </c>
      <c r="AN22" s="11">
        <v>31.2</v>
      </c>
      <c r="AO22" s="11">
        <v>31.2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s="20" customFormat="1" ht="56.25">
      <c r="A23" s="32">
        <v>335</v>
      </c>
      <c r="B23" s="12"/>
      <c r="C23" s="33" t="s">
        <v>315</v>
      </c>
      <c r="D23" s="44" t="s">
        <v>309</v>
      </c>
      <c r="E23" s="44" t="s">
        <v>42</v>
      </c>
      <c r="F23" s="44" t="s">
        <v>256</v>
      </c>
      <c r="G23" s="44" t="s">
        <v>238</v>
      </c>
      <c r="H23" s="43">
        <v>1</v>
      </c>
      <c r="I23" s="44" t="s">
        <v>324</v>
      </c>
      <c r="J23" s="43">
        <v>52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31.2</v>
      </c>
      <c r="W23" s="11">
        <v>31.2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7" spans="1:51" s="20" customFormat="1" ht="15.75" customHeight="1">
      <c r="A27" s="50"/>
      <c r="B27" s="27"/>
      <c r="C27" s="26" t="s">
        <v>347</v>
      </c>
      <c r="D27" s="40" t="s">
        <v>359</v>
      </c>
      <c r="E27" s="47" t="s">
        <v>350</v>
      </c>
      <c r="F27" s="46" t="s">
        <v>349</v>
      </c>
      <c r="G27" s="40" t="s">
        <v>366</v>
      </c>
      <c r="H27" s="37">
        <v>2</v>
      </c>
      <c r="I27" s="38" t="s">
        <v>372</v>
      </c>
      <c r="J27" s="37" t="s">
        <v>326</v>
      </c>
      <c r="K27" s="49"/>
      <c r="L27" s="11">
        <v>43</v>
      </c>
      <c r="M27" s="11"/>
      <c r="N27" s="11">
        <v>43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s="20" customFormat="1" ht="15.75" customHeight="1">
      <c r="A28" s="50"/>
      <c r="B28" s="27"/>
      <c r="C28" s="26" t="s">
        <v>347</v>
      </c>
      <c r="D28" s="40" t="s">
        <v>360</v>
      </c>
      <c r="E28" s="47" t="s">
        <v>350</v>
      </c>
      <c r="F28" s="46" t="s">
        <v>349</v>
      </c>
      <c r="G28" s="40" t="s">
        <v>366</v>
      </c>
      <c r="H28" s="37">
        <v>2</v>
      </c>
      <c r="I28" s="38" t="s">
        <v>373</v>
      </c>
      <c r="J28" s="37">
        <v>44</v>
      </c>
      <c r="K28" s="49"/>
      <c r="L28" s="11"/>
      <c r="M28" s="11">
        <v>44</v>
      </c>
      <c r="N28" s="11"/>
      <c r="O28" s="11">
        <v>44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s="20" customFormat="1" ht="15.75" customHeight="1">
      <c r="A29" s="50"/>
      <c r="B29" s="27"/>
      <c r="C29" s="26" t="s">
        <v>347</v>
      </c>
      <c r="D29" s="40" t="s">
        <v>361</v>
      </c>
      <c r="E29" s="47" t="s">
        <v>350</v>
      </c>
      <c r="F29" s="46" t="s">
        <v>349</v>
      </c>
      <c r="G29" s="40" t="s">
        <v>366</v>
      </c>
      <c r="H29" s="37">
        <v>2</v>
      </c>
      <c r="I29" s="38" t="s">
        <v>374</v>
      </c>
      <c r="J29" s="37" t="s">
        <v>275</v>
      </c>
      <c r="K29" s="49"/>
      <c r="L29" s="11"/>
      <c r="M29" s="11"/>
      <c r="N29" s="11"/>
      <c r="O29" s="11"/>
      <c r="P29" s="11">
        <v>44</v>
      </c>
      <c r="Q29" s="11"/>
      <c r="R29" s="11">
        <v>35.200000000000003</v>
      </c>
      <c r="S29" s="11"/>
      <c r="T29" s="11">
        <v>8.8000000000000007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s="20" customFormat="1" ht="15.75" customHeight="1">
      <c r="A30" s="50"/>
      <c r="B30" s="27"/>
      <c r="C30" s="26" t="s">
        <v>347</v>
      </c>
      <c r="D30" s="40" t="s">
        <v>362</v>
      </c>
      <c r="E30" s="47" t="s">
        <v>350</v>
      </c>
      <c r="F30" s="46" t="s">
        <v>349</v>
      </c>
      <c r="G30" s="40" t="s">
        <v>366</v>
      </c>
      <c r="H30" s="37">
        <v>2</v>
      </c>
      <c r="I30" s="38" t="s">
        <v>375</v>
      </c>
      <c r="J30" s="37">
        <v>44</v>
      </c>
      <c r="K30" s="49"/>
      <c r="L30" s="11"/>
      <c r="M30" s="11"/>
      <c r="N30" s="11"/>
      <c r="O30" s="11"/>
      <c r="P30" s="11"/>
      <c r="Q30" s="11">
        <v>44</v>
      </c>
      <c r="R30" s="11"/>
      <c r="S30" s="11">
        <v>35.200000000000003</v>
      </c>
      <c r="T30" s="11"/>
      <c r="U30" s="11">
        <v>8.8000000000000007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20" customFormat="1" ht="15.75" customHeight="1">
      <c r="A31" s="50"/>
      <c r="B31" s="27"/>
      <c r="C31" s="26" t="s">
        <v>347</v>
      </c>
      <c r="D31" s="40" t="s">
        <v>363</v>
      </c>
      <c r="E31" s="47" t="s">
        <v>350</v>
      </c>
      <c r="F31" s="46" t="s">
        <v>349</v>
      </c>
      <c r="G31" s="40" t="s">
        <v>366</v>
      </c>
      <c r="H31" s="37">
        <v>1</v>
      </c>
      <c r="I31" s="38" t="s">
        <v>376</v>
      </c>
      <c r="J31" s="37" t="s">
        <v>388</v>
      </c>
      <c r="K31" s="4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v>38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20" customFormat="1" ht="15.75" customHeight="1">
      <c r="A32" s="50"/>
      <c r="B32" s="27"/>
      <c r="C32" s="26" t="s">
        <v>347</v>
      </c>
      <c r="D32" s="40" t="s">
        <v>364</v>
      </c>
      <c r="E32" s="47" t="s">
        <v>350</v>
      </c>
      <c r="F32" s="46" t="s">
        <v>349</v>
      </c>
      <c r="G32" s="40" t="s">
        <v>366</v>
      </c>
      <c r="H32" s="37">
        <v>1</v>
      </c>
      <c r="I32" s="38" t="s">
        <v>377</v>
      </c>
      <c r="J32" s="37">
        <v>38</v>
      </c>
      <c r="K32" s="4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>
        <v>38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20" customFormat="1" ht="15.75" customHeight="1">
      <c r="A33" s="50"/>
      <c r="B33" s="27"/>
      <c r="C33" s="26" t="s">
        <v>347</v>
      </c>
      <c r="D33" s="40" t="s">
        <v>365</v>
      </c>
      <c r="E33" s="47" t="s">
        <v>350</v>
      </c>
      <c r="F33" s="46" t="s">
        <v>349</v>
      </c>
      <c r="G33" s="40" t="s">
        <v>366</v>
      </c>
      <c r="H33" s="37">
        <v>2</v>
      </c>
      <c r="I33" s="38" t="s">
        <v>371</v>
      </c>
      <c r="J33" s="37">
        <v>47</v>
      </c>
      <c r="K33" s="49"/>
      <c r="L33" s="11"/>
      <c r="M33" s="11"/>
      <c r="N33" s="11"/>
      <c r="O33" s="11"/>
      <c r="P33" s="11"/>
      <c r="Q33" s="11"/>
      <c r="R33" s="11"/>
      <c r="S33" s="11"/>
      <c r="T33" s="11">
        <v>9.4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>
        <v>37.6</v>
      </c>
      <c r="AU33" s="11"/>
      <c r="AV33" s="11">
        <v>47</v>
      </c>
      <c r="AW33" s="11"/>
      <c r="AX33" s="11"/>
      <c r="AY33" s="11"/>
    </row>
    <row r="34" spans="1:51" s="20" customFormat="1" ht="15.75" customHeight="1">
      <c r="A34" s="50"/>
      <c r="B34" s="27"/>
      <c r="C34" s="26" t="s">
        <v>347</v>
      </c>
      <c r="D34" s="40" t="s">
        <v>192</v>
      </c>
      <c r="E34" s="47" t="s">
        <v>350</v>
      </c>
      <c r="F34" s="46" t="s">
        <v>349</v>
      </c>
      <c r="G34" s="40" t="s">
        <v>367</v>
      </c>
      <c r="H34" s="37">
        <v>1</v>
      </c>
      <c r="I34" s="38" t="s">
        <v>392</v>
      </c>
      <c r="J34" s="37">
        <v>31</v>
      </c>
      <c r="K34" s="4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>
        <v>31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s="20" customFormat="1" ht="15.75" customHeight="1">
      <c r="A35" s="50"/>
      <c r="B35" s="27"/>
      <c r="C35" s="26" t="s">
        <v>347</v>
      </c>
      <c r="D35" s="40" t="s">
        <v>363</v>
      </c>
      <c r="E35" s="47" t="s">
        <v>350</v>
      </c>
      <c r="F35" s="46" t="s">
        <v>349</v>
      </c>
      <c r="G35" s="40" t="s">
        <v>366</v>
      </c>
      <c r="H35" s="37">
        <v>1</v>
      </c>
      <c r="I35" s="38" t="s">
        <v>378</v>
      </c>
      <c r="J35" s="37" t="s">
        <v>388</v>
      </c>
      <c r="K35" s="4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>
        <v>38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s="20" customFormat="1" ht="15.75" customHeight="1">
      <c r="A36" s="50"/>
      <c r="B36" s="27"/>
      <c r="C36" s="26" t="s">
        <v>347</v>
      </c>
      <c r="D36" s="40" t="s">
        <v>364</v>
      </c>
      <c r="E36" s="47" t="s">
        <v>350</v>
      </c>
      <c r="F36" s="46" t="s">
        <v>349</v>
      </c>
      <c r="G36" s="40" t="s">
        <v>366</v>
      </c>
      <c r="H36" s="37">
        <v>1</v>
      </c>
      <c r="I36" s="38" t="s">
        <v>379</v>
      </c>
      <c r="J36" s="37">
        <v>38</v>
      </c>
      <c r="K36" s="4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>
        <v>38</v>
      </c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s="20" customFormat="1" ht="15.75" customHeight="1">
      <c r="A37" s="50"/>
      <c r="B37" s="27"/>
      <c r="C37" s="26" t="s">
        <v>347</v>
      </c>
      <c r="D37" s="40" t="s">
        <v>357</v>
      </c>
      <c r="E37" s="47" t="s">
        <v>350</v>
      </c>
      <c r="F37" s="46" t="s">
        <v>349</v>
      </c>
      <c r="G37" s="40" t="s">
        <v>369</v>
      </c>
      <c r="H37" s="37">
        <v>4</v>
      </c>
      <c r="I37" s="38" t="s">
        <v>380</v>
      </c>
      <c r="J37" s="37" t="s">
        <v>391</v>
      </c>
      <c r="K37" s="49"/>
      <c r="L37" s="11">
        <v>41</v>
      </c>
      <c r="M37" s="11"/>
      <c r="N37" s="11">
        <v>41</v>
      </c>
      <c r="O37" s="11"/>
      <c r="P37" s="11">
        <v>41</v>
      </c>
      <c r="Q37" s="11"/>
      <c r="R37" s="11">
        <v>32.799999999999997</v>
      </c>
      <c r="S37" s="11"/>
      <c r="T37" s="11">
        <v>8.1999999999999993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s="20" customFormat="1" ht="15.75" customHeight="1">
      <c r="A38" s="50"/>
      <c r="B38" s="27"/>
      <c r="C38" s="26" t="s">
        <v>347</v>
      </c>
      <c r="D38" s="40" t="s">
        <v>358</v>
      </c>
      <c r="E38" s="47" t="s">
        <v>350</v>
      </c>
      <c r="F38" s="46" t="s">
        <v>349</v>
      </c>
      <c r="G38" s="40" t="s">
        <v>369</v>
      </c>
      <c r="H38" s="37">
        <v>4</v>
      </c>
      <c r="I38" s="38" t="s">
        <v>381</v>
      </c>
      <c r="J38" s="37">
        <v>42</v>
      </c>
      <c r="K38" s="49"/>
      <c r="L38" s="11"/>
      <c r="M38" s="11">
        <v>42</v>
      </c>
      <c r="N38" s="11"/>
      <c r="O38" s="11">
        <v>42</v>
      </c>
      <c r="P38" s="11"/>
      <c r="Q38" s="11">
        <v>42</v>
      </c>
      <c r="R38" s="11"/>
      <c r="S38" s="11">
        <v>33.6</v>
      </c>
      <c r="T38" s="11"/>
      <c r="U38" s="11">
        <v>8.4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s="20" customFormat="1" ht="15.75" customHeight="1">
      <c r="A39" s="50"/>
      <c r="B39" s="27"/>
      <c r="C39" s="26" t="s">
        <v>347</v>
      </c>
      <c r="D39" s="40" t="s">
        <v>355</v>
      </c>
      <c r="E39" s="47" t="s">
        <v>350</v>
      </c>
      <c r="F39" s="46" t="s">
        <v>349</v>
      </c>
      <c r="G39" s="40" t="s">
        <v>369</v>
      </c>
      <c r="H39" s="37">
        <v>4</v>
      </c>
      <c r="I39" s="38" t="s">
        <v>382</v>
      </c>
      <c r="J39" s="37" t="s">
        <v>389</v>
      </c>
      <c r="K39" s="4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>
        <v>42</v>
      </c>
      <c r="W39" s="11"/>
      <c r="X39" s="11">
        <v>42</v>
      </c>
      <c r="Y39" s="11"/>
      <c r="Z39" s="11">
        <v>42</v>
      </c>
      <c r="AA39" s="11"/>
      <c r="AB39" s="11">
        <v>42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20" customFormat="1" ht="15.75" customHeight="1">
      <c r="A40" s="50"/>
      <c r="B40" s="27"/>
      <c r="C40" s="26" t="s">
        <v>347</v>
      </c>
      <c r="D40" s="40" t="s">
        <v>356</v>
      </c>
      <c r="E40" s="47" t="s">
        <v>350</v>
      </c>
      <c r="F40" s="46" t="s">
        <v>349</v>
      </c>
      <c r="G40" s="40" t="s">
        <v>369</v>
      </c>
      <c r="H40" s="37">
        <v>4</v>
      </c>
      <c r="I40" s="38" t="s">
        <v>383</v>
      </c>
      <c r="J40" s="37" t="s">
        <v>390</v>
      </c>
      <c r="K40" s="4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50</v>
      </c>
      <c r="X40" s="11"/>
      <c r="Y40" s="11">
        <v>50</v>
      </c>
      <c r="Z40" s="11"/>
      <c r="AA40" s="11">
        <v>50</v>
      </c>
      <c r="AB40" s="11"/>
      <c r="AC40" s="11">
        <v>50</v>
      </c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s="20" customFormat="1" ht="15.75" customHeight="1">
      <c r="A41" s="50"/>
      <c r="B41" s="27"/>
      <c r="C41" s="26" t="s">
        <v>347</v>
      </c>
      <c r="D41" s="40" t="s">
        <v>359</v>
      </c>
      <c r="E41" s="47" t="s">
        <v>350</v>
      </c>
      <c r="F41" s="46" t="s">
        <v>349</v>
      </c>
      <c r="G41" s="40" t="s">
        <v>370</v>
      </c>
      <c r="H41" s="37">
        <v>3</v>
      </c>
      <c r="I41" s="38" t="s">
        <v>384</v>
      </c>
      <c r="J41" s="37" t="s">
        <v>326</v>
      </c>
      <c r="K41" s="4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>
        <v>43</v>
      </c>
      <c r="AG41" s="11"/>
      <c r="AH41" s="11">
        <v>43</v>
      </c>
      <c r="AI41" s="11"/>
      <c r="AJ41" s="11">
        <v>43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s="20" customFormat="1" ht="15.75" customHeight="1">
      <c r="A42" s="50"/>
      <c r="B42" s="27"/>
      <c r="C42" s="26" t="s">
        <v>347</v>
      </c>
      <c r="D42" s="40" t="s">
        <v>360</v>
      </c>
      <c r="E42" s="47" t="s">
        <v>350</v>
      </c>
      <c r="F42" s="46" t="s">
        <v>349</v>
      </c>
      <c r="G42" s="40" t="s">
        <v>370</v>
      </c>
      <c r="H42" s="37">
        <v>3</v>
      </c>
      <c r="I42" s="38" t="s">
        <v>385</v>
      </c>
      <c r="J42" s="37">
        <v>44</v>
      </c>
      <c r="K42" s="4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44</v>
      </c>
      <c r="AH42" s="11"/>
      <c r="AI42" s="11">
        <v>44</v>
      </c>
      <c r="AJ42" s="11"/>
      <c r="AK42" s="11">
        <v>44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s="20" customFormat="1" ht="15.75" customHeight="1">
      <c r="A43" s="50" t="s">
        <v>393</v>
      </c>
      <c r="B43" s="27"/>
      <c r="C43" s="26" t="s">
        <v>347</v>
      </c>
      <c r="D43" s="40" t="s">
        <v>190</v>
      </c>
      <c r="E43" s="47" t="s">
        <v>350</v>
      </c>
      <c r="F43" s="46" t="s">
        <v>349</v>
      </c>
      <c r="G43" s="40" t="s">
        <v>369</v>
      </c>
      <c r="H43" s="37">
        <v>4</v>
      </c>
      <c r="I43" s="38" t="s">
        <v>382</v>
      </c>
      <c r="J43" s="37">
        <v>43</v>
      </c>
      <c r="K43" s="4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43</v>
      </c>
      <c r="W43" s="11"/>
      <c r="X43" s="11">
        <v>43</v>
      </c>
      <c r="Y43" s="11"/>
      <c r="Z43" s="11">
        <v>43</v>
      </c>
      <c r="AA43" s="11"/>
      <c r="AB43" s="11">
        <v>43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s="20" customFormat="1" ht="15.75" customHeight="1">
      <c r="A44" s="50"/>
      <c r="B44" s="27"/>
      <c r="C44" s="26" t="s">
        <v>347</v>
      </c>
      <c r="D44" s="40" t="s">
        <v>192</v>
      </c>
      <c r="E44" s="47" t="s">
        <v>350</v>
      </c>
      <c r="F44" s="46" t="s">
        <v>349</v>
      </c>
      <c r="G44" s="40" t="s">
        <v>368</v>
      </c>
      <c r="H44" s="37">
        <v>3</v>
      </c>
      <c r="I44" s="38" t="s">
        <v>386</v>
      </c>
      <c r="J44" s="37">
        <v>31</v>
      </c>
      <c r="K44" s="4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>
        <v>31</v>
      </c>
      <c r="AB44" s="11"/>
      <c r="AC44" s="11">
        <v>31</v>
      </c>
      <c r="AD44" s="11"/>
      <c r="AE44" s="11">
        <v>31</v>
      </c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s="20" customFormat="1" ht="15.75" customHeight="1">
      <c r="A45" s="50"/>
      <c r="B45" s="27"/>
      <c r="C45" s="26" t="s">
        <v>347</v>
      </c>
      <c r="D45" s="40" t="s">
        <v>361</v>
      </c>
      <c r="E45" s="47" t="s">
        <v>350</v>
      </c>
      <c r="F45" s="46" t="s">
        <v>349</v>
      </c>
      <c r="G45" s="40" t="s">
        <v>370</v>
      </c>
      <c r="H45" s="37">
        <v>3</v>
      </c>
      <c r="I45" s="38" t="s">
        <v>384</v>
      </c>
      <c r="J45" s="37" t="s">
        <v>275</v>
      </c>
      <c r="K45" s="4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>
        <v>44</v>
      </c>
      <c r="AG45" s="11"/>
      <c r="AH45" s="11">
        <v>44</v>
      </c>
      <c r="AI45" s="11"/>
      <c r="AJ45" s="11">
        <v>44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s="20" customFormat="1" ht="15.75" customHeight="1">
      <c r="A46" s="50"/>
      <c r="B46" s="27"/>
      <c r="C46" s="26" t="s">
        <v>347</v>
      </c>
      <c r="D46" s="40" t="s">
        <v>362</v>
      </c>
      <c r="E46" s="47" t="s">
        <v>350</v>
      </c>
      <c r="F46" s="46" t="s">
        <v>349</v>
      </c>
      <c r="G46" s="40" t="s">
        <v>370</v>
      </c>
      <c r="H46" s="37">
        <v>3</v>
      </c>
      <c r="I46" s="38" t="s">
        <v>387</v>
      </c>
      <c r="J46" s="37">
        <v>44</v>
      </c>
      <c r="K46" s="4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>
        <v>44</v>
      </c>
      <c r="AH46" s="11"/>
      <c r="AI46" s="11">
        <v>44</v>
      </c>
      <c r="AJ46" s="11"/>
      <c r="AK46" s="11">
        <v>44</v>
      </c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</sheetData>
  <phoneticPr fontId="2" type="noConversion"/>
  <conditionalFormatting sqref="L2:AY3">
    <cfRule type="cellIs" dxfId="706" priority="39" stopIfTrue="1" operator="greaterThan">
      <formula>0</formula>
    </cfRule>
  </conditionalFormatting>
  <conditionalFormatting sqref="L2:AY3">
    <cfRule type="cellIs" dxfId="705" priority="38" operator="greaterThan">
      <formula>0</formula>
    </cfRule>
  </conditionalFormatting>
  <conditionalFormatting sqref="L2:AY3">
    <cfRule type="cellIs" dxfId="704" priority="37" operator="greaterThan">
      <formula>0</formula>
    </cfRule>
  </conditionalFormatting>
  <conditionalFormatting sqref="L7:AY13">
    <cfRule type="cellIs" dxfId="703" priority="34" operator="greaterThan">
      <formula>0</formula>
    </cfRule>
  </conditionalFormatting>
  <conditionalFormatting sqref="L7:AY13">
    <cfRule type="cellIs" dxfId="702" priority="36" stopIfTrue="1" operator="greaterThan">
      <formula>0</formula>
    </cfRule>
  </conditionalFormatting>
  <conditionalFormatting sqref="L7:AY13">
    <cfRule type="cellIs" dxfId="701" priority="35" operator="greaterThan">
      <formula>0</formula>
    </cfRule>
  </conditionalFormatting>
  <conditionalFormatting sqref="L17:AY17">
    <cfRule type="cellIs" dxfId="700" priority="33" operator="greaterThan">
      <formula>0</formula>
    </cfRule>
  </conditionalFormatting>
  <conditionalFormatting sqref="L20:AY20">
    <cfRule type="cellIs" dxfId="699" priority="30" operator="greaterThan">
      <formula>0</formula>
    </cfRule>
  </conditionalFormatting>
  <conditionalFormatting sqref="L20:AY20">
    <cfRule type="cellIs" dxfId="698" priority="32" stopIfTrue="1" operator="greaterThan">
      <formula>0</formula>
    </cfRule>
  </conditionalFormatting>
  <conditionalFormatting sqref="L20:AY20">
    <cfRule type="cellIs" dxfId="697" priority="31" operator="greaterThan">
      <formula>0</formula>
    </cfRule>
  </conditionalFormatting>
  <conditionalFormatting sqref="L21:AY21">
    <cfRule type="cellIs" dxfId="696" priority="29" stopIfTrue="1" operator="greaterThan">
      <formula>0</formula>
    </cfRule>
  </conditionalFormatting>
  <conditionalFormatting sqref="L21:AY21">
    <cfRule type="cellIs" dxfId="695" priority="28" operator="greaterThan">
      <formula>0</formula>
    </cfRule>
  </conditionalFormatting>
  <conditionalFormatting sqref="L21:AY21">
    <cfRule type="cellIs" dxfId="694" priority="27" operator="greaterThan">
      <formula>0</formula>
    </cfRule>
  </conditionalFormatting>
  <conditionalFormatting sqref="L22:AY22">
    <cfRule type="cellIs" dxfId="693" priority="26" stopIfTrue="1" operator="greaterThan">
      <formula>0</formula>
    </cfRule>
  </conditionalFormatting>
  <conditionalFormatting sqref="L22:AY22">
    <cfRule type="cellIs" dxfId="692" priority="25" operator="greaterThan">
      <formula>0</formula>
    </cfRule>
  </conditionalFormatting>
  <conditionalFormatting sqref="L22:AY22">
    <cfRule type="cellIs" dxfId="691" priority="24" operator="greaterThan">
      <formula>0</formula>
    </cfRule>
  </conditionalFormatting>
  <conditionalFormatting sqref="L23:AY23">
    <cfRule type="cellIs" dxfId="690" priority="21" operator="greaterThan">
      <formula>0</formula>
    </cfRule>
  </conditionalFormatting>
  <conditionalFormatting sqref="L23:AY23">
    <cfRule type="cellIs" dxfId="689" priority="23" stopIfTrue="1" operator="greaterThan">
      <formula>0</formula>
    </cfRule>
  </conditionalFormatting>
  <conditionalFormatting sqref="L23:AY23">
    <cfRule type="cellIs" dxfId="688" priority="22" operator="greaterThan">
      <formula>0</formula>
    </cfRule>
  </conditionalFormatting>
  <conditionalFormatting sqref="L43:AY46">
    <cfRule type="cellIs" dxfId="687" priority="1" operator="greaterThan">
      <formula>0</formula>
    </cfRule>
  </conditionalFormatting>
  <conditionalFormatting sqref="L27:AY32">
    <cfRule type="cellIs" dxfId="686" priority="9" operator="greaterThan">
      <formula>0</formula>
    </cfRule>
  </conditionalFormatting>
  <conditionalFormatting sqref="L27:AY32">
    <cfRule type="cellIs" dxfId="685" priority="10" operator="greaterThan">
      <formula>0</formula>
    </cfRule>
  </conditionalFormatting>
  <conditionalFormatting sqref="L33:AY33">
    <cfRule type="cellIs" dxfId="684" priority="8" operator="greaterThan">
      <formula>0</formula>
    </cfRule>
  </conditionalFormatting>
  <conditionalFormatting sqref="L33:AY33">
    <cfRule type="cellIs" dxfId="683" priority="7" operator="greaterThan">
      <formula>0</formula>
    </cfRule>
  </conditionalFormatting>
  <conditionalFormatting sqref="L34:AY36">
    <cfRule type="cellIs" dxfId="682" priority="6" operator="greaterThan">
      <formula>0</formula>
    </cfRule>
  </conditionalFormatting>
  <conditionalFormatting sqref="L34:AY36">
    <cfRule type="cellIs" dxfId="681" priority="5" operator="greaterThan">
      <formula>0</formula>
    </cfRule>
  </conditionalFormatting>
  <conditionalFormatting sqref="L37:AY42">
    <cfRule type="cellIs" dxfId="680" priority="3" operator="greaterThan">
      <formula>0</formula>
    </cfRule>
  </conditionalFormatting>
  <conditionalFormatting sqref="L37:AY42">
    <cfRule type="cellIs" dxfId="679" priority="4" operator="greaterThan">
      <formula>0</formula>
    </cfRule>
  </conditionalFormatting>
  <conditionalFormatting sqref="L43:AY46">
    <cfRule type="cellIs" dxfId="678" priority="2" operator="greater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E2:E3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F2:F3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E7:E13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F7:F13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 E20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F17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F21:F23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E21:E23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E27:E46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OFFSET([7]Sheet1!#REF!,1,MATCH(INDIRECT("E"&amp;ROW()),[7]Sheet1!#REF!,0)-1,COUNTA(INDIRECT("Sheet1!"&amp;CHAR(MATCH(INDIRECT("E"&amp;ROW()),[7]Sheet1!#REF!,0)-1+65)&amp;"2:"&amp;CHAR(MATCH(INDIRECT("E"&amp;ROW()),[7]Sheet1!#REF!,0)-1+65)&amp;"28")),1)</xm:f>
          </x14:formula1>
          <xm:sqref>F27:F46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351"/>
  <sheetViews>
    <sheetView tabSelected="1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AO874" sqref="AO874"/>
    </sheetView>
  </sheetViews>
  <sheetFormatPr defaultRowHeight="14.25"/>
  <cols>
    <col min="1" max="1" width="5.625" style="61" customWidth="1"/>
    <col min="2" max="2" width="3.375" style="70" hidden="1" customWidth="1"/>
    <col min="3" max="3" width="7.875" style="162" customWidth="1"/>
    <col min="4" max="4" width="13.875" style="161" customWidth="1"/>
    <col min="5" max="5" width="11.25" style="161" customWidth="1"/>
    <col min="6" max="6" width="15" style="161" customWidth="1"/>
    <col min="7" max="7" width="18.125" style="161" customWidth="1"/>
    <col min="8" max="8" width="4.625" style="173" customWidth="1"/>
    <col min="9" max="9" width="0.125" style="162" customWidth="1"/>
    <col min="10" max="10" width="5.5" style="61" customWidth="1"/>
    <col min="11" max="11" width="4.875" style="159" hidden="1" customWidth="1"/>
    <col min="12" max="13" width="4.875" style="159" customWidth="1"/>
    <col min="14" max="57" width="4.875" style="61" customWidth="1"/>
    <col min="58" max="16384" width="9" style="70"/>
  </cols>
  <sheetData>
    <row r="1" spans="1:57" s="159" customFormat="1" ht="14.25" customHeight="1">
      <c r="A1" s="259" t="s">
        <v>8</v>
      </c>
      <c r="B1" s="156" t="s">
        <v>11</v>
      </c>
      <c r="C1" s="259" t="s">
        <v>3</v>
      </c>
      <c r="D1" s="259" t="s">
        <v>0</v>
      </c>
      <c r="E1" s="259" t="s">
        <v>4</v>
      </c>
      <c r="F1" s="259" t="s">
        <v>1</v>
      </c>
      <c r="G1" s="259" t="s">
        <v>2</v>
      </c>
      <c r="H1" s="259" t="s">
        <v>7</v>
      </c>
      <c r="I1" s="259" t="s">
        <v>5</v>
      </c>
      <c r="J1" s="51" t="s">
        <v>9</v>
      </c>
      <c r="K1" s="259" t="s">
        <v>6</v>
      </c>
      <c r="L1" s="262">
        <v>1</v>
      </c>
      <c r="M1" s="263"/>
      <c r="N1" s="262">
        <v>2</v>
      </c>
      <c r="O1" s="263"/>
      <c r="P1" s="262">
        <v>3</v>
      </c>
      <c r="Q1" s="263"/>
      <c r="R1" s="262">
        <v>4</v>
      </c>
      <c r="S1" s="263"/>
      <c r="T1" s="262">
        <v>5</v>
      </c>
      <c r="U1" s="263"/>
      <c r="V1" s="262">
        <v>6</v>
      </c>
      <c r="W1" s="263"/>
      <c r="X1" s="262">
        <v>7</v>
      </c>
      <c r="Y1" s="263"/>
      <c r="Z1" s="262">
        <v>8</v>
      </c>
      <c r="AA1" s="263"/>
      <c r="AB1" s="262">
        <v>9</v>
      </c>
      <c r="AC1" s="263"/>
      <c r="AD1" s="262">
        <v>10</v>
      </c>
      <c r="AE1" s="263"/>
      <c r="AF1" s="262">
        <v>11</v>
      </c>
      <c r="AG1" s="263"/>
      <c r="AH1" s="262">
        <v>12</v>
      </c>
      <c r="AI1" s="263"/>
      <c r="AJ1" s="262">
        <v>13</v>
      </c>
      <c r="AK1" s="263"/>
      <c r="AL1" s="262">
        <v>14</v>
      </c>
      <c r="AM1" s="263"/>
      <c r="AN1" s="262">
        <v>15</v>
      </c>
      <c r="AO1" s="263"/>
      <c r="AP1" s="262">
        <v>16</v>
      </c>
      <c r="AQ1" s="263"/>
      <c r="AR1" s="262">
        <v>17</v>
      </c>
      <c r="AS1" s="263"/>
      <c r="AT1" s="262">
        <v>18</v>
      </c>
      <c r="AU1" s="263"/>
      <c r="AV1" s="262">
        <v>19</v>
      </c>
      <c r="AW1" s="263"/>
      <c r="AX1" s="262">
        <v>20</v>
      </c>
      <c r="AY1" s="263"/>
      <c r="AZ1" s="262">
        <v>21</v>
      </c>
      <c r="BA1" s="263"/>
      <c r="BB1" s="262">
        <v>22</v>
      </c>
      <c r="BC1" s="263"/>
      <c r="BD1" s="262">
        <v>23</v>
      </c>
      <c r="BE1" s="263"/>
    </row>
    <row r="2" spans="1:57" s="159" customFormat="1" ht="14.25" customHeight="1">
      <c r="A2" s="260"/>
      <c r="B2" s="157"/>
      <c r="C2" s="260"/>
      <c r="D2" s="260"/>
      <c r="E2" s="260"/>
      <c r="F2" s="260"/>
      <c r="G2" s="260"/>
      <c r="H2" s="260"/>
      <c r="I2" s="260"/>
      <c r="J2" s="51" t="s">
        <v>10</v>
      </c>
      <c r="K2" s="260"/>
      <c r="L2" s="262" t="s">
        <v>605</v>
      </c>
      <c r="M2" s="263"/>
      <c r="N2" s="262" t="s">
        <v>606</v>
      </c>
      <c r="O2" s="263"/>
      <c r="P2" s="262" t="s">
        <v>607</v>
      </c>
      <c r="Q2" s="263"/>
      <c r="R2" s="262" t="s">
        <v>608</v>
      </c>
      <c r="S2" s="263"/>
      <c r="T2" s="262" t="s">
        <v>609</v>
      </c>
      <c r="U2" s="263"/>
      <c r="V2" s="262" t="s">
        <v>610</v>
      </c>
      <c r="W2" s="263"/>
      <c r="X2" s="262" t="s">
        <v>611</v>
      </c>
      <c r="Y2" s="263"/>
      <c r="Z2" s="262" t="s">
        <v>612</v>
      </c>
      <c r="AA2" s="263"/>
      <c r="AB2" s="262" t="s">
        <v>613</v>
      </c>
      <c r="AC2" s="263"/>
      <c r="AD2" s="262" t="s">
        <v>614</v>
      </c>
      <c r="AE2" s="263"/>
      <c r="AF2" s="262" t="s">
        <v>615</v>
      </c>
      <c r="AG2" s="263"/>
      <c r="AH2" s="262" t="s">
        <v>616</v>
      </c>
      <c r="AI2" s="263"/>
      <c r="AJ2" s="262" t="s">
        <v>617</v>
      </c>
      <c r="AK2" s="263"/>
      <c r="AL2" s="262" t="s">
        <v>618</v>
      </c>
      <c r="AM2" s="263"/>
      <c r="AN2" s="262" t="s">
        <v>619</v>
      </c>
      <c r="AO2" s="263"/>
      <c r="AP2" s="262" t="s">
        <v>620</v>
      </c>
      <c r="AQ2" s="263"/>
      <c r="AR2" s="262" t="s">
        <v>621</v>
      </c>
      <c r="AS2" s="263"/>
      <c r="AT2" s="262" t="s">
        <v>622</v>
      </c>
      <c r="AU2" s="263"/>
      <c r="AV2" s="262" t="s">
        <v>623</v>
      </c>
      <c r="AW2" s="263"/>
      <c r="AX2" s="262" t="s">
        <v>624</v>
      </c>
      <c r="AY2" s="263"/>
      <c r="AZ2" s="262" t="s">
        <v>1477</v>
      </c>
      <c r="BA2" s="263"/>
      <c r="BB2" s="262" t="s">
        <v>1478</v>
      </c>
      <c r="BC2" s="263"/>
      <c r="BD2" s="262" t="s">
        <v>1479</v>
      </c>
      <c r="BE2" s="263"/>
    </row>
    <row r="3" spans="1:57" s="159" customFormat="1" ht="14.25" customHeight="1">
      <c r="A3" s="261"/>
      <c r="B3" s="158"/>
      <c r="C3" s="261"/>
      <c r="D3" s="261"/>
      <c r="E3" s="261"/>
      <c r="F3" s="261"/>
      <c r="G3" s="261"/>
      <c r="H3" s="261"/>
      <c r="I3" s="261"/>
      <c r="J3" s="51" t="s">
        <v>14</v>
      </c>
      <c r="K3" s="261"/>
      <c r="L3" s="51" t="s">
        <v>15</v>
      </c>
      <c r="M3" s="51" t="s">
        <v>16</v>
      </c>
      <c r="N3" s="51" t="s">
        <v>15</v>
      </c>
      <c r="O3" s="51" t="s">
        <v>16</v>
      </c>
      <c r="P3" s="51" t="s">
        <v>15</v>
      </c>
      <c r="Q3" s="51" t="s">
        <v>16</v>
      </c>
      <c r="R3" s="51" t="s">
        <v>15</v>
      </c>
      <c r="S3" s="51" t="s">
        <v>16</v>
      </c>
      <c r="T3" s="51" t="s">
        <v>15</v>
      </c>
      <c r="U3" s="51" t="s">
        <v>16</v>
      </c>
      <c r="V3" s="51" t="s">
        <v>15</v>
      </c>
      <c r="W3" s="51" t="s">
        <v>16</v>
      </c>
      <c r="X3" s="51" t="s">
        <v>15</v>
      </c>
      <c r="Y3" s="51" t="s">
        <v>16</v>
      </c>
      <c r="Z3" s="51" t="s">
        <v>15</v>
      </c>
      <c r="AA3" s="51" t="s">
        <v>16</v>
      </c>
      <c r="AB3" s="51" t="s">
        <v>15</v>
      </c>
      <c r="AC3" s="51" t="s">
        <v>16</v>
      </c>
      <c r="AD3" s="51" t="s">
        <v>15</v>
      </c>
      <c r="AE3" s="51" t="s">
        <v>16</v>
      </c>
      <c r="AF3" s="51" t="s">
        <v>15</v>
      </c>
      <c r="AG3" s="51" t="s">
        <v>16</v>
      </c>
      <c r="AH3" s="51" t="s">
        <v>15</v>
      </c>
      <c r="AI3" s="51" t="s">
        <v>16</v>
      </c>
      <c r="AJ3" s="51" t="s">
        <v>15</v>
      </c>
      <c r="AK3" s="51" t="s">
        <v>16</v>
      </c>
      <c r="AL3" s="51" t="s">
        <v>15</v>
      </c>
      <c r="AM3" s="51" t="s">
        <v>16</v>
      </c>
      <c r="AN3" s="51" t="s">
        <v>15</v>
      </c>
      <c r="AO3" s="51" t="s">
        <v>16</v>
      </c>
      <c r="AP3" s="51" t="s">
        <v>15</v>
      </c>
      <c r="AQ3" s="51" t="s">
        <v>16</v>
      </c>
      <c r="AR3" s="51" t="s">
        <v>15</v>
      </c>
      <c r="AS3" s="51" t="s">
        <v>16</v>
      </c>
      <c r="AT3" s="51" t="s">
        <v>15</v>
      </c>
      <c r="AU3" s="51" t="s">
        <v>16</v>
      </c>
      <c r="AV3" s="51" t="s">
        <v>15</v>
      </c>
      <c r="AW3" s="51" t="s">
        <v>16</v>
      </c>
      <c r="AX3" s="51" t="s">
        <v>15</v>
      </c>
      <c r="AY3" s="51" t="s">
        <v>16</v>
      </c>
      <c r="AZ3" s="51"/>
      <c r="BA3" s="51"/>
      <c r="BB3" s="51"/>
      <c r="BC3" s="51"/>
      <c r="BD3" s="51"/>
      <c r="BE3" s="51"/>
    </row>
    <row r="4" spans="1:57" s="159" customFormat="1" ht="14.25" customHeight="1">
      <c r="A4" s="158">
        <v>1</v>
      </c>
      <c r="B4" s="170"/>
      <c r="C4" s="247" t="s">
        <v>297</v>
      </c>
      <c r="D4" s="248" t="s">
        <v>283</v>
      </c>
      <c r="E4" s="240" t="s">
        <v>13</v>
      </c>
      <c r="F4" s="248" t="s">
        <v>473</v>
      </c>
      <c r="G4" s="248" t="s">
        <v>653</v>
      </c>
      <c r="H4" s="248">
        <v>2</v>
      </c>
      <c r="I4" s="253" t="s">
        <v>683</v>
      </c>
      <c r="J4" s="83">
        <v>22</v>
      </c>
      <c r="K4" s="237" t="s">
        <v>2165</v>
      </c>
      <c r="L4" s="158"/>
      <c r="M4" s="158"/>
      <c r="N4" s="158"/>
      <c r="O4" s="51"/>
      <c r="P4" s="158"/>
      <c r="Q4" s="51"/>
      <c r="R4" s="158"/>
      <c r="S4" s="51"/>
      <c r="T4" s="158"/>
      <c r="U4" s="51"/>
      <c r="V4" s="158"/>
      <c r="W4" s="51"/>
      <c r="X4" s="237"/>
      <c r="Y4" s="51"/>
      <c r="Z4" s="158"/>
      <c r="AA4" s="51"/>
      <c r="AB4" s="237"/>
      <c r="AC4" s="51"/>
      <c r="AD4" s="237"/>
      <c r="AE4" s="51"/>
      <c r="AF4" s="237"/>
      <c r="AG4" s="51"/>
      <c r="AH4" s="237">
        <v>22</v>
      </c>
      <c r="AI4" s="51"/>
      <c r="AJ4" s="237">
        <v>22</v>
      </c>
      <c r="AK4" s="51"/>
      <c r="AL4" s="237"/>
      <c r="AM4" s="51"/>
      <c r="AN4" s="237"/>
      <c r="AO4" s="51"/>
      <c r="AP4" s="237"/>
      <c r="AQ4" s="51"/>
      <c r="AR4" s="237"/>
      <c r="AS4" s="51"/>
      <c r="AT4" s="237"/>
      <c r="AU4" s="51"/>
      <c r="AV4" s="237"/>
      <c r="AW4" s="51"/>
      <c r="AX4" s="51"/>
      <c r="AY4" s="51"/>
      <c r="AZ4" s="51"/>
      <c r="BA4" s="51"/>
      <c r="BB4" s="51"/>
      <c r="BC4" s="51"/>
      <c r="BD4" s="51"/>
      <c r="BE4" s="51"/>
    </row>
    <row r="5" spans="1:57" s="159" customFormat="1" ht="14.25" customHeight="1">
      <c r="A5" s="237">
        <v>2</v>
      </c>
      <c r="B5" s="170"/>
      <c r="C5" s="76" t="s">
        <v>297</v>
      </c>
      <c r="D5" s="82" t="s">
        <v>283</v>
      </c>
      <c r="E5" s="191" t="s">
        <v>13</v>
      </c>
      <c r="F5" s="82" t="s">
        <v>475</v>
      </c>
      <c r="G5" s="82" t="s">
        <v>653</v>
      </c>
      <c r="H5" s="82">
        <v>2</v>
      </c>
      <c r="I5" s="77" t="s">
        <v>683</v>
      </c>
      <c r="J5" s="83">
        <v>22</v>
      </c>
      <c r="K5" s="158" t="s">
        <v>2165</v>
      </c>
      <c r="L5" s="158"/>
      <c r="M5" s="158"/>
      <c r="N5" s="158"/>
      <c r="O5" s="51"/>
      <c r="P5" s="158"/>
      <c r="Q5" s="51"/>
      <c r="R5" s="158"/>
      <c r="S5" s="51"/>
      <c r="T5" s="158"/>
      <c r="U5" s="51"/>
      <c r="V5" s="158"/>
      <c r="W5" s="51"/>
      <c r="X5" s="158"/>
      <c r="Y5" s="51"/>
      <c r="Z5" s="158"/>
      <c r="AA5" s="51"/>
      <c r="AB5" s="158"/>
      <c r="AC5" s="51"/>
      <c r="AD5" s="158"/>
      <c r="AE5" s="51"/>
      <c r="AF5" s="237"/>
      <c r="AG5" s="51"/>
      <c r="AH5" s="237">
        <v>22</v>
      </c>
      <c r="AI5" s="51"/>
      <c r="AJ5" s="237">
        <v>22</v>
      </c>
      <c r="AK5" s="51"/>
      <c r="AL5" s="237"/>
      <c r="AM5" s="51"/>
      <c r="AN5" s="237"/>
      <c r="AO5" s="51"/>
      <c r="AP5" s="237"/>
      <c r="AQ5" s="51"/>
      <c r="AR5" s="237"/>
      <c r="AS5" s="51"/>
      <c r="AT5" s="237"/>
      <c r="AU5" s="51"/>
      <c r="AV5" s="237"/>
      <c r="AW5" s="51"/>
      <c r="AX5" s="51"/>
      <c r="AY5" s="51"/>
      <c r="AZ5" s="51"/>
      <c r="BA5" s="51"/>
      <c r="BB5" s="51"/>
      <c r="BC5" s="51"/>
      <c r="BD5" s="51"/>
      <c r="BE5" s="51"/>
    </row>
    <row r="6" spans="1:57" s="159" customFormat="1" ht="14.25" customHeight="1">
      <c r="A6" s="237">
        <v>3</v>
      </c>
      <c r="B6" s="170"/>
      <c r="C6" s="76" t="s">
        <v>297</v>
      </c>
      <c r="D6" s="82" t="s">
        <v>284</v>
      </c>
      <c r="E6" s="191" t="s">
        <v>13</v>
      </c>
      <c r="F6" s="82" t="s">
        <v>473</v>
      </c>
      <c r="G6" s="82" t="s">
        <v>653</v>
      </c>
      <c r="H6" s="82">
        <v>2</v>
      </c>
      <c r="I6" s="77" t="s">
        <v>684</v>
      </c>
      <c r="J6" s="83">
        <v>23</v>
      </c>
      <c r="K6" s="237" t="s">
        <v>2184</v>
      </c>
      <c r="L6" s="237"/>
      <c r="M6" s="237"/>
      <c r="N6" s="237"/>
      <c r="O6" s="51"/>
      <c r="P6" s="237"/>
      <c r="Q6" s="51"/>
      <c r="R6" s="237"/>
      <c r="S6" s="51"/>
      <c r="T6" s="237"/>
      <c r="U6" s="51"/>
      <c r="V6" s="237"/>
      <c r="W6" s="51"/>
      <c r="X6" s="237"/>
      <c r="Y6" s="51"/>
      <c r="Z6" s="237"/>
      <c r="AA6" s="51"/>
      <c r="AB6" s="237"/>
      <c r="AC6" s="51"/>
      <c r="AD6" s="237"/>
      <c r="AE6" s="51"/>
      <c r="AF6" s="237"/>
      <c r="AG6" s="51"/>
      <c r="AH6" s="237"/>
      <c r="AI6" s="51"/>
      <c r="AJ6" s="237"/>
      <c r="AK6" s="51"/>
      <c r="AL6" s="237"/>
      <c r="AM6" s="51"/>
      <c r="AN6" s="237"/>
      <c r="AO6" s="51"/>
      <c r="AP6" s="237"/>
      <c r="AQ6" s="51"/>
      <c r="AR6" s="237">
        <v>23</v>
      </c>
      <c r="AS6" s="51"/>
      <c r="AT6" s="237">
        <v>23</v>
      </c>
      <c r="AU6" s="51"/>
      <c r="AV6" s="237"/>
      <c r="AW6" s="51"/>
      <c r="AX6" s="51"/>
      <c r="AY6" s="51"/>
      <c r="AZ6" s="51"/>
      <c r="BA6" s="51"/>
      <c r="BB6" s="51"/>
      <c r="BC6" s="51"/>
      <c r="BD6" s="51"/>
      <c r="BE6" s="51"/>
    </row>
    <row r="7" spans="1:57" s="159" customFormat="1" ht="14.25" customHeight="1">
      <c r="A7" s="237">
        <v>4</v>
      </c>
      <c r="B7" s="170"/>
      <c r="C7" s="76" t="s">
        <v>297</v>
      </c>
      <c r="D7" s="82" t="s">
        <v>284</v>
      </c>
      <c r="E7" s="191" t="s">
        <v>13</v>
      </c>
      <c r="F7" s="82" t="s">
        <v>475</v>
      </c>
      <c r="G7" s="82" t="s">
        <v>653</v>
      </c>
      <c r="H7" s="82">
        <v>2</v>
      </c>
      <c r="I7" s="77" t="s">
        <v>1482</v>
      </c>
      <c r="J7" s="83">
        <v>23</v>
      </c>
      <c r="K7" s="237" t="s">
        <v>2175</v>
      </c>
      <c r="L7" s="237"/>
      <c r="M7" s="237"/>
      <c r="N7" s="237"/>
      <c r="O7" s="51"/>
      <c r="P7" s="237"/>
      <c r="Q7" s="51"/>
      <c r="R7" s="237"/>
      <c r="S7" s="51"/>
      <c r="T7" s="237"/>
      <c r="U7" s="51"/>
      <c r="V7" s="237"/>
      <c r="W7" s="51"/>
      <c r="X7" s="237"/>
      <c r="Y7" s="51"/>
      <c r="Z7" s="237"/>
      <c r="AA7" s="51"/>
      <c r="AB7" s="237"/>
      <c r="AC7" s="51"/>
      <c r="AD7" s="237"/>
      <c r="AE7" s="51"/>
      <c r="AF7" s="237"/>
      <c r="AG7" s="51"/>
      <c r="AH7" s="237"/>
      <c r="AI7" s="51"/>
      <c r="AJ7" s="237"/>
      <c r="AK7" s="51"/>
      <c r="AL7" s="237"/>
      <c r="AM7" s="51"/>
      <c r="AN7" s="237"/>
      <c r="AO7" s="51"/>
      <c r="AP7" s="237"/>
      <c r="AQ7" s="51"/>
      <c r="AR7" s="237"/>
      <c r="AS7" s="51">
        <v>23</v>
      </c>
      <c r="AT7" s="237"/>
      <c r="AU7" s="51">
        <v>23</v>
      </c>
      <c r="AV7" s="237"/>
      <c r="AW7" s="51"/>
      <c r="AX7" s="51"/>
      <c r="AY7" s="51"/>
      <c r="AZ7" s="51"/>
      <c r="BA7" s="51"/>
      <c r="BB7" s="51"/>
      <c r="BC7" s="51"/>
      <c r="BD7" s="51"/>
      <c r="BE7" s="51"/>
    </row>
    <row r="8" spans="1:57" s="159" customFormat="1" ht="14.25" customHeight="1">
      <c r="A8" s="237">
        <v>5</v>
      </c>
      <c r="B8" s="59"/>
      <c r="C8" s="76" t="s">
        <v>297</v>
      </c>
      <c r="D8" s="82" t="s">
        <v>628</v>
      </c>
      <c r="E8" s="191" t="s">
        <v>35</v>
      </c>
      <c r="F8" s="82" t="s">
        <v>248</v>
      </c>
      <c r="G8" s="82" t="s">
        <v>655</v>
      </c>
      <c r="H8" s="82">
        <v>3</v>
      </c>
      <c r="I8" s="77" t="s">
        <v>688</v>
      </c>
      <c r="J8" s="83">
        <v>30</v>
      </c>
      <c r="K8" s="237" t="s">
        <v>2193</v>
      </c>
      <c r="L8" s="237"/>
      <c r="M8" s="237"/>
      <c r="N8" s="237"/>
      <c r="O8" s="51"/>
      <c r="P8" s="237">
        <v>30</v>
      </c>
      <c r="Q8" s="51"/>
      <c r="R8" s="237">
        <v>30</v>
      </c>
      <c r="S8" s="51"/>
      <c r="T8" s="237">
        <v>24</v>
      </c>
      <c r="U8" s="51"/>
      <c r="V8" s="237"/>
      <c r="W8" s="51"/>
      <c r="X8" s="237"/>
      <c r="Y8" s="51"/>
      <c r="Z8" s="237"/>
      <c r="AA8" s="51"/>
      <c r="AB8" s="237"/>
      <c r="AC8" s="51"/>
      <c r="AD8" s="237"/>
      <c r="AE8" s="51"/>
      <c r="AF8" s="237"/>
      <c r="AG8" s="51"/>
      <c r="AH8" s="237"/>
      <c r="AI8" s="51"/>
      <c r="AJ8" s="237"/>
      <c r="AK8" s="51"/>
      <c r="AL8" s="237"/>
      <c r="AM8" s="51"/>
      <c r="AN8" s="237"/>
      <c r="AO8" s="51"/>
      <c r="AP8" s="237"/>
      <c r="AQ8" s="51"/>
      <c r="AR8" s="237"/>
      <c r="AS8" s="51"/>
      <c r="AT8" s="237"/>
      <c r="AU8" s="51"/>
      <c r="AV8" s="237"/>
      <c r="AW8" s="51"/>
      <c r="AX8" s="51"/>
      <c r="AY8" s="51"/>
      <c r="AZ8" s="51"/>
      <c r="BA8" s="51"/>
      <c r="BB8" s="51"/>
      <c r="BC8" s="51"/>
      <c r="BD8" s="51"/>
      <c r="BE8" s="51"/>
    </row>
    <row r="9" spans="1:57" ht="13.5" customHeight="1">
      <c r="A9" s="237">
        <v>6</v>
      </c>
      <c r="B9" s="59"/>
      <c r="C9" s="76" t="s">
        <v>297</v>
      </c>
      <c r="D9" s="77" t="s">
        <v>625</v>
      </c>
      <c r="E9" s="103" t="s">
        <v>35</v>
      </c>
      <c r="F9" s="78" t="s">
        <v>348</v>
      </c>
      <c r="G9" s="77" t="s">
        <v>652</v>
      </c>
      <c r="H9" s="77">
        <v>1</v>
      </c>
      <c r="I9" s="77" t="s">
        <v>1519</v>
      </c>
      <c r="J9" s="79">
        <v>20</v>
      </c>
      <c r="K9" s="51" t="s">
        <v>2166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>
        <v>16</v>
      </c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57" ht="14.25" customHeight="1">
      <c r="A10" s="237">
        <v>7</v>
      </c>
      <c r="B10" s="59"/>
      <c r="C10" s="76" t="s">
        <v>297</v>
      </c>
      <c r="D10" s="77" t="s">
        <v>625</v>
      </c>
      <c r="E10" s="103" t="s">
        <v>35</v>
      </c>
      <c r="F10" s="78" t="s">
        <v>51</v>
      </c>
      <c r="G10" s="77" t="s">
        <v>295</v>
      </c>
      <c r="H10" s="77">
        <v>1</v>
      </c>
      <c r="I10" s="77" t="s">
        <v>671</v>
      </c>
      <c r="J10" s="79">
        <v>20</v>
      </c>
      <c r="K10" s="237" t="s">
        <v>2196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>
        <v>20</v>
      </c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</row>
    <row r="11" spans="1:57" ht="14.25" customHeight="1">
      <c r="A11" s="237">
        <v>8</v>
      </c>
      <c r="B11" s="59"/>
      <c r="C11" s="76" t="s">
        <v>297</v>
      </c>
      <c r="D11" s="77" t="s">
        <v>626</v>
      </c>
      <c r="E11" s="103" t="s">
        <v>35</v>
      </c>
      <c r="F11" s="78" t="s">
        <v>348</v>
      </c>
      <c r="G11" s="77" t="s">
        <v>652</v>
      </c>
      <c r="H11" s="77">
        <v>1</v>
      </c>
      <c r="I11" s="77" t="s">
        <v>1520</v>
      </c>
      <c r="J11" s="79">
        <v>38</v>
      </c>
      <c r="K11" s="237" t="s">
        <v>2196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>
        <v>38</v>
      </c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ht="14.25" customHeight="1">
      <c r="A12" s="237">
        <v>9</v>
      </c>
      <c r="B12" s="59"/>
      <c r="C12" s="76" t="s">
        <v>297</v>
      </c>
      <c r="D12" s="77" t="s">
        <v>288</v>
      </c>
      <c r="E12" s="103" t="s">
        <v>35</v>
      </c>
      <c r="F12" s="78" t="s">
        <v>348</v>
      </c>
      <c r="G12" s="77" t="s">
        <v>652</v>
      </c>
      <c r="H12" s="77">
        <v>1</v>
      </c>
      <c r="I12" s="77" t="s">
        <v>2054</v>
      </c>
      <c r="J12" s="79">
        <v>20</v>
      </c>
      <c r="K12" s="51" t="s">
        <v>2197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>
        <v>20</v>
      </c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57" ht="14.25" customHeight="1">
      <c r="A13" s="237">
        <v>10</v>
      </c>
      <c r="B13" s="59"/>
      <c r="C13" s="76" t="s">
        <v>297</v>
      </c>
      <c r="D13" s="77" t="s">
        <v>626</v>
      </c>
      <c r="E13" s="103" t="s">
        <v>35</v>
      </c>
      <c r="F13" s="78" t="s">
        <v>51</v>
      </c>
      <c r="G13" s="77" t="s">
        <v>295</v>
      </c>
      <c r="H13" s="77">
        <v>1</v>
      </c>
      <c r="I13" s="77" t="s">
        <v>1526</v>
      </c>
      <c r="J13" s="79">
        <v>38</v>
      </c>
      <c r="K13" s="51" t="s">
        <v>2183</v>
      </c>
      <c r="L13" s="237"/>
      <c r="M13" s="237"/>
      <c r="N13" s="51"/>
      <c r="O13" s="237"/>
      <c r="P13" s="51"/>
      <c r="Q13" s="237"/>
      <c r="R13" s="51"/>
      <c r="S13" s="237"/>
      <c r="T13" s="51"/>
      <c r="U13" s="237"/>
      <c r="V13" s="51"/>
      <c r="W13" s="237"/>
      <c r="X13" s="51"/>
      <c r="Y13" s="237"/>
      <c r="Z13" s="51"/>
      <c r="AA13" s="237"/>
      <c r="AB13" s="51"/>
      <c r="AC13" s="237"/>
      <c r="AD13" s="51"/>
      <c r="AE13" s="237"/>
      <c r="AF13" s="51"/>
      <c r="AG13" s="237"/>
      <c r="AH13" s="51"/>
      <c r="AI13" s="237"/>
      <c r="AJ13" s="51"/>
      <c r="AK13" s="237"/>
      <c r="AL13" s="51"/>
      <c r="AM13" s="237"/>
      <c r="AN13" s="51"/>
      <c r="AO13" s="237">
        <v>38</v>
      </c>
      <c r="AP13" s="51"/>
      <c r="AQ13" s="237"/>
      <c r="AR13" s="51"/>
      <c r="AS13" s="237"/>
      <c r="AT13" s="51"/>
      <c r="AU13" s="237"/>
      <c r="AV13" s="51"/>
      <c r="AW13" s="237"/>
      <c r="AX13" s="51"/>
      <c r="AY13" s="51"/>
      <c r="AZ13" s="51"/>
      <c r="BA13" s="51"/>
      <c r="BB13" s="51"/>
      <c r="BC13" s="51"/>
      <c r="BD13" s="51"/>
      <c r="BE13" s="51"/>
    </row>
    <row r="14" spans="1:57" ht="14.25" customHeight="1">
      <c r="A14" s="237">
        <v>11</v>
      </c>
      <c r="B14" s="59"/>
      <c r="C14" s="76" t="s">
        <v>297</v>
      </c>
      <c r="D14" s="77" t="s">
        <v>627</v>
      </c>
      <c r="E14" s="103" t="s">
        <v>35</v>
      </c>
      <c r="F14" s="78" t="s">
        <v>51</v>
      </c>
      <c r="G14" s="77" t="s">
        <v>295</v>
      </c>
      <c r="H14" s="77">
        <v>1</v>
      </c>
      <c r="I14" s="77" t="s">
        <v>674</v>
      </c>
      <c r="J14" s="79">
        <v>38</v>
      </c>
      <c r="K14" s="237" t="s">
        <v>2184</v>
      </c>
      <c r="L14" s="237"/>
      <c r="M14" s="237"/>
      <c r="N14" s="51"/>
      <c r="O14" s="237"/>
      <c r="P14" s="51"/>
      <c r="Q14" s="237"/>
      <c r="R14" s="51"/>
      <c r="S14" s="237"/>
      <c r="T14" s="51"/>
      <c r="U14" s="237"/>
      <c r="V14" s="51"/>
      <c r="W14" s="237"/>
      <c r="X14" s="51"/>
      <c r="Y14" s="237"/>
      <c r="Z14" s="51"/>
      <c r="AA14" s="237"/>
      <c r="AB14" s="51"/>
      <c r="AC14" s="237"/>
      <c r="AD14" s="51"/>
      <c r="AE14" s="237"/>
      <c r="AF14" s="51"/>
      <c r="AG14" s="237"/>
      <c r="AH14" s="51"/>
      <c r="AI14" s="237"/>
      <c r="AJ14" s="51"/>
      <c r="AK14" s="237"/>
      <c r="AL14" s="51"/>
      <c r="AM14" s="237"/>
      <c r="AN14" s="51"/>
      <c r="AO14" s="237"/>
      <c r="AP14" s="51"/>
      <c r="AQ14" s="237"/>
      <c r="AR14" s="51">
        <v>38</v>
      </c>
      <c r="AS14" s="237"/>
      <c r="AT14" s="51"/>
      <c r="AU14" s="237"/>
      <c r="AV14" s="51"/>
      <c r="AW14" s="237"/>
      <c r="AX14" s="51"/>
      <c r="AY14" s="51"/>
      <c r="AZ14" s="51"/>
      <c r="BA14" s="51"/>
      <c r="BB14" s="51"/>
      <c r="BC14" s="51"/>
      <c r="BD14" s="51"/>
      <c r="BE14" s="51"/>
    </row>
    <row r="15" spans="1:57" ht="14.25" customHeight="1">
      <c r="A15" s="237">
        <v>12</v>
      </c>
      <c r="B15" s="59"/>
      <c r="C15" s="76" t="s">
        <v>297</v>
      </c>
      <c r="D15" s="77" t="s">
        <v>627</v>
      </c>
      <c r="E15" s="103" t="s">
        <v>35</v>
      </c>
      <c r="F15" s="78" t="s">
        <v>348</v>
      </c>
      <c r="G15" s="77" t="s">
        <v>652</v>
      </c>
      <c r="H15" s="77">
        <v>1</v>
      </c>
      <c r="I15" s="77" t="s">
        <v>1521</v>
      </c>
      <c r="J15" s="79">
        <v>38</v>
      </c>
      <c r="K15" s="237" t="s">
        <v>2163</v>
      </c>
      <c r="L15" s="237"/>
      <c r="M15" s="237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>
        <v>38</v>
      </c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</row>
    <row r="16" spans="1:57" ht="14.25" customHeight="1">
      <c r="A16" s="237">
        <v>13</v>
      </c>
      <c r="B16" s="59"/>
      <c r="C16" s="76" t="s">
        <v>297</v>
      </c>
      <c r="D16" s="77" t="s">
        <v>289</v>
      </c>
      <c r="E16" s="103" t="s">
        <v>35</v>
      </c>
      <c r="F16" s="78" t="s">
        <v>51</v>
      </c>
      <c r="G16" s="77" t="s">
        <v>295</v>
      </c>
      <c r="H16" s="77">
        <v>1</v>
      </c>
      <c r="I16" s="77" t="s">
        <v>728</v>
      </c>
      <c r="J16" s="79">
        <v>20</v>
      </c>
      <c r="K16" s="237" t="s">
        <v>2163</v>
      </c>
      <c r="L16" s="237"/>
      <c r="M16" s="237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>
        <v>20</v>
      </c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</row>
    <row r="17" spans="1:57" ht="14.25" customHeight="1">
      <c r="A17" s="237">
        <v>14</v>
      </c>
      <c r="B17" s="58"/>
      <c r="C17" s="76" t="s">
        <v>297</v>
      </c>
      <c r="D17" s="77" t="s">
        <v>289</v>
      </c>
      <c r="E17" s="103" t="s">
        <v>35</v>
      </c>
      <c r="F17" s="78" t="s">
        <v>348</v>
      </c>
      <c r="G17" s="77" t="s">
        <v>652</v>
      </c>
      <c r="H17" s="77">
        <v>1</v>
      </c>
      <c r="I17" s="77" t="s">
        <v>675</v>
      </c>
      <c r="J17" s="79">
        <v>38</v>
      </c>
      <c r="K17" s="237" t="s">
        <v>2194</v>
      </c>
      <c r="L17" s="255"/>
      <c r="M17" s="237"/>
      <c r="N17" s="81"/>
      <c r="O17" s="51"/>
      <c r="P17" s="81"/>
      <c r="Q17" s="51"/>
      <c r="R17" s="81"/>
      <c r="S17" s="51"/>
      <c r="T17" s="81"/>
      <c r="U17" s="51"/>
      <c r="V17" s="81"/>
      <c r="W17" s="5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>
        <v>38</v>
      </c>
      <c r="AW17" s="81"/>
      <c r="AX17" s="81"/>
      <c r="AY17" s="81"/>
      <c r="AZ17" s="81"/>
      <c r="BA17" s="81"/>
      <c r="BB17" s="81"/>
      <c r="BC17" s="81"/>
      <c r="BD17" s="81"/>
      <c r="BE17" s="81"/>
    </row>
    <row r="18" spans="1:57" ht="14.25" customHeight="1">
      <c r="A18" s="237">
        <v>15</v>
      </c>
      <c r="B18" s="59"/>
      <c r="C18" s="76" t="s">
        <v>297</v>
      </c>
      <c r="D18" s="77" t="s">
        <v>289</v>
      </c>
      <c r="E18" s="103" t="s">
        <v>35</v>
      </c>
      <c r="F18" s="78" t="s">
        <v>51</v>
      </c>
      <c r="G18" s="77" t="s">
        <v>295</v>
      </c>
      <c r="H18" s="77">
        <v>1</v>
      </c>
      <c r="I18" s="77" t="s">
        <v>676</v>
      </c>
      <c r="J18" s="79">
        <v>38</v>
      </c>
      <c r="K18" s="237" t="s">
        <v>2199</v>
      </c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51">
        <v>38</v>
      </c>
      <c r="AY18" s="51"/>
      <c r="AZ18" s="51"/>
      <c r="BA18" s="51"/>
      <c r="BB18" s="51"/>
      <c r="BC18" s="51"/>
      <c r="BD18" s="51"/>
      <c r="BE18" s="51"/>
    </row>
    <row r="19" spans="1:57" ht="14.25" customHeight="1">
      <c r="A19" s="237">
        <v>16</v>
      </c>
      <c r="B19" s="59"/>
      <c r="C19" s="76" t="s">
        <v>297</v>
      </c>
      <c r="D19" s="77" t="s">
        <v>285</v>
      </c>
      <c r="E19" s="103" t="s">
        <v>39</v>
      </c>
      <c r="F19" s="78" t="s">
        <v>245</v>
      </c>
      <c r="G19" s="77" t="s">
        <v>92</v>
      </c>
      <c r="H19" s="77">
        <v>2</v>
      </c>
      <c r="I19" s="77" t="s">
        <v>677</v>
      </c>
      <c r="J19" s="79">
        <v>41</v>
      </c>
      <c r="K19" s="237" t="s">
        <v>2161</v>
      </c>
      <c r="L19" s="237"/>
      <c r="M19" s="237"/>
      <c r="N19" s="237">
        <v>32.799999999999997</v>
      </c>
      <c r="O19" s="237"/>
      <c r="P19" s="237">
        <v>32.799999999999997</v>
      </c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51"/>
      <c r="AY19" s="51"/>
      <c r="AZ19" s="51"/>
      <c r="BA19" s="51"/>
      <c r="BB19" s="51"/>
      <c r="BC19" s="51"/>
      <c r="BD19" s="51"/>
      <c r="BE19" s="51"/>
    </row>
    <row r="20" spans="1:57" ht="14.25" customHeight="1">
      <c r="A20" s="237">
        <v>17</v>
      </c>
      <c r="B20" s="58"/>
      <c r="C20" s="76" t="s">
        <v>297</v>
      </c>
      <c r="D20" s="77" t="s">
        <v>286</v>
      </c>
      <c r="E20" s="103" t="s">
        <v>39</v>
      </c>
      <c r="F20" s="78" t="s">
        <v>245</v>
      </c>
      <c r="G20" s="77" t="s">
        <v>92</v>
      </c>
      <c r="H20" s="77">
        <v>2</v>
      </c>
      <c r="I20" s="77" t="s">
        <v>679</v>
      </c>
      <c r="J20" s="79">
        <v>42</v>
      </c>
      <c r="K20" s="237" t="s">
        <v>2162</v>
      </c>
      <c r="L20" s="237"/>
      <c r="M20" s="237"/>
      <c r="N20" s="237"/>
      <c r="O20" s="237">
        <v>33.6</v>
      </c>
      <c r="P20" s="237"/>
      <c r="Q20" s="237">
        <v>33.6</v>
      </c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51"/>
      <c r="AY20" s="51"/>
      <c r="AZ20" s="51"/>
      <c r="BA20" s="51"/>
      <c r="BB20" s="51"/>
      <c r="BC20" s="51"/>
      <c r="BD20" s="51"/>
      <c r="BE20" s="51"/>
    </row>
    <row r="21" spans="1:57" ht="14.25" customHeight="1">
      <c r="A21" s="237">
        <v>18</v>
      </c>
      <c r="B21" s="59"/>
      <c r="C21" s="76" t="s">
        <v>297</v>
      </c>
      <c r="D21" s="77" t="s">
        <v>285</v>
      </c>
      <c r="E21" s="103" t="s">
        <v>39</v>
      </c>
      <c r="F21" s="78" t="s">
        <v>484</v>
      </c>
      <c r="G21" s="77" t="s">
        <v>92</v>
      </c>
      <c r="H21" s="77">
        <v>2</v>
      </c>
      <c r="I21" s="77" t="s">
        <v>678</v>
      </c>
      <c r="J21" s="79">
        <v>41</v>
      </c>
      <c r="K21" s="237" t="s">
        <v>2167</v>
      </c>
      <c r="L21" s="237"/>
      <c r="M21" s="237"/>
      <c r="N21" s="237"/>
      <c r="O21" s="237"/>
      <c r="P21" s="237"/>
      <c r="Q21" s="237"/>
      <c r="R21" s="237">
        <v>41</v>
      </c>
      <c r="S21" s="237"/>
      <c r="T21" s="237">
        <v>41</v>
      </c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51"/>
      <c r="AY21" s="51"/>
      <c r="AZ21" s="51"/>
      <c r="BA21" s="51"/>
      <c r="BB21" s="51"/>
      <c r="BC21" s="51"/>
      <c r="BD21" s="51"/>
      <c r="BE21" s="51"/>
    </row>
    <row r="22" spans="1:57" ht="14.25" customHeight="1">
      <c r="A22" s="237">
        <v>19</v>
      </c>
      <c r="B22" s="59"/>
      <c r="C22" s="76" t="s">
        <v>297</v>
      </c>
      <c r="D22" s="77" t="s">
        <v>286</v>
      </c>
      <c r="E22" s="103" t="s">
        <v>39</v>
      </c>
      <c r="F22" s="78" t="s">
        <v>484</v>
      </c>
      <c r="G22" s="77" t="s">
        <v>92</v>
      </c>
      <c r="H22" s="77">
        <v>2</v>
      </c>
      <c r="I22" s="77" t="s">
        <v>680</v>
      </c>
      <c r="J22" s="79">
        <v>42</v>
      </c>
      <c r="K22" s="237" t="s">
        <v>2180</v>
      </c>
      <c r="L22" s="237"/>
      <c r="M22" s="237"/>
      <c r="N22" s="237"/>
      <c r="O22" s="257"/>
      <c r="P22" s="257"/>
      <c r="Q22" s="257"/>
      <c r="R22" s="237"/>
      <c r="S22" s="237">
        <v>42</v>
      </c>
      <c r="T22" s="237"/>
      <c r="U22" s="237">
        <v>42</v>
      </c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51"/>
      <c r="AY22" s="51"/>
      <c r="AZ22" s="51"/>
      <c r="BA22" s="51"/>
      <c r="BB22" s="51"/>
      <c r="BC22" s="51"/>
      <c r="BD22" s="51"/>
      <c r="BE22" s="51"/>
    </row>
    <row r="23" spans="1:57" ht="14.25" customHeight="1">
      <c r="A23" s="237">
        <v>20</v>
      </c>
      <c r="B23" s="59"/>
      <c r="C23" s="76" t="s">
        <v>297</v>
      </c>
      <c r="D23" s="77" t="s">
        <v>287</v>
      </c>
      <c r="E23" s="103" t="s">
        <v>39</v>
      </c>
      <c r="F23" s="78" t="s">
        <v>245</v>
      </c>
      <c r="G23" s="77" t="s">
        <v>92</v>
      </c>
      <c r="H23" s="77">
        <v>2</v>
      </c>
      <c r="I23" s="77" t="s">
        <v>681</v>
      </c>
      <c r="J23" s="79">
        <v>41</v>
      </c>
      <c r="K23" s="237" t="s">
        <v>2168</v>
      </c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>
        <v>32.799999999999997</v>
      </c>
      <c r="W23" s="237"/>
      <c r="X23" s="237">
        <v>32.799999999999997</v>
      </c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51"/>
      <c r="AY23" s="51"/>
      <c r="AZ23" s="51"/>
      <c r="BA23" s="51"/>
      <c r="BB23" s="51"/>
      <c r="BC23" s="51"/>
      <c r="BD23" s="51"/>
      <c r="BE23" s="51"/>
    </row>
    <row r="24" spans="1:57" ht="14.25" customHeight="1">
      <c r="A24" s="237">
        <v>21</v>
      </c>
      <c r="B24" s="59"/>
      <c r="C24" s="76" t="s">
        <v>297</v>
      </c>
      <c r="D24" s="77" t="s">
        <v>287</v>
      </c>
      <c r="E24" s="103" t="s">
        <v>39</v>
      </c>
      <c r="F24" s="78" t="s">
        <v>484</v>
      </c>
      <c r="G24" s="77" t="s">
        <v>92</v>
      </c>
      <c r="H24" s="77">
        <v>2</v>
      </c>
      <c r="I24" s="77" t="s">
        <v>682</v>
      </c>
      <c r="J24" s="79">
        <v>41</v>
      </c>
      <c r="K24" s="237" t="s">
        <v>2190</v>
      </c>
      <c r="L24" s="237"/>
      <c r="M24" s="237"/>
      <c r="N24" s="237"/>
      <c r="O24" s="51"/>
      <c r="P24" s="237"/>
      <c r="Q24" s="51"/>
      <c r="R24" s="237"/>
      <c r="S24" s="51"/>
      <c r="T24" s="237"/>
      <c r="U24" s="51"/>
      <c r="V24" s="237"/>
      <c r="W24" s="51"/>
      <c r="X24" s="237"/>
      <c r="Y24" s="51"/>
      <c r="Z24" s="237">
        <v>41</v>
      </c>
      <c r="AA24" s="51"/>
      <c r="AB24" s="237">
        <v>41</v>
      </c>
      <c r="AC24" s="51"/>
      <c r="AD24" s="237"/>
      <c r="AE24" s="51"/>
      <c r="AF24" s="237"/>
      <c r="AG24" s="51"/>
      <c r="AH24" s="237"/>
      <c r="AI24" s="51"/>
      <c r="AJ24" s="237"/>
      <c r="AK24" s="51"/>
      <c r="AL24" s="237"/>
      <c r="AM24" s="51"/>
      <c r="AN24" s="237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</row>
    <row r="25" spans="1:57" ht="14.25" customHeight="1">
      <c r="A25" s="237">
        <v>22</v>
      </c>
      <c r="B25" s="58"/>
      <c r="C25" s="76" t="s">
        <v>297</v>
      </c>
      <c r="D25" s="82" t="s">
        <v>284</v>
      </c>
      <c r="E25" s="191" t="s">
        <v>39</v>
      </c>
      <c r="F25" s="78" t="s">
        <v>245</v>
      </c>
      <c r="G25" s="82" t="s">
        <v>92</v>
      </c>
      <c r="H25" s="82">
        <v>1</v>
      </c>
      <c r="I25" s="77" t="s">
        <v>686</v>
      </c>
      <c r="J25" s="83">
        <v>44</v>
      </c>
      <c r="K25" s="237" t="s">
        <v>2191</v>
      </c>
      <c r="L25" s="237"/>
      <c r="M25" s="237"/>
      <c r="N25" s="237"/>
      <c r="O25" s="51"/>
      <c r="P25" s="237"/>
      <c r="Q25" s="51"/>
      <c r="R25" s="237"/>
      <c r="S25" s="51"/>
      <c r="T25" s="237"/>
      <c r="U25" s="51"/>
      <c r="V25" s="237"/>
      <c r="W25" s="51"/>
      <c r="X25" s="237"/>
      <c r="Y25" s="51"/>
      <c r="Z25" s="237"/>
      <c r="AA25" s="51"/>
      <c r="AB25" s="237">
        <v>44</v>
      </c>
      <c r="AC25" s="51"/>
      <c r="AD25" s="237"/>
      <c r="AE25" s="51"/>
      <c r="AF25" s="237"/>
      <c r="AG25" s="51"/>
      <c r="AH25" s="237"/>
      <c r="AI25" s="51"/>
      <c r="AJ25" s="237"/>
      <c r="AK25" s="51"/>
      <c r="AL25" s="237"/>
      <c r="AM25" s="51"/>
      <c r="AN25" s="237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</row>
    <row r="26" spans="1:57" ht="14.25" customHeight="1">
      <c r="A26" s="237">
        <v>23</v>
      </c>
      <c r="B26" s="58"/>
      <c r="C26" s="76" t="s">
        <v>297</v>
      </c>
      <c r="D26" s="82" t="s">
        <v>284</v>
      </c>
      <c r="E26" s="191" t="s">
        <v>39</v>
      </c>
      <c r="F26" s="82" t="s">
        <v>484</v>
      </c>
      <c r="G26" s="82" t="s">
        <v>92</v>
      </c>
      <c r="H26" s="82">
        <v>1</v>
      </c>
      <c r="I26" s="77" t="s">
        <v>687</v>
      </c>
      <c r="J26" s="79">
        <v>44</v>
      </c>
      <c r="K26" s="237" t="s">
        <v>2192</v>
      </c>
      <c r="L26" s="237"/>
      <c r="M26" s="237"/>
      <c r="N26" s="237"/>
      <c r="O26" s="51"/>
      <c r="P26" s="237"/>
      <c r="Q26" s="51"/>
      <c r="R26" s="237"/>
      <c r="S26" s="51"/>
      <c r="T26" s="237"/>
      <c r="U26" s="51"/>
      <c r="V26" s="237"/>
      <c r="W26" s="51"/>
      <c r="X26" s="237"/>
      <c r="Y26" s="51"/>
      <c r="Z26" s="237"/>
      <c r="AA26" s="51"/>
      <c r="AB26" s="237"/>
      <c r="AC26" s="51"/>
      <c r="AD26" s="237">
        <v>44</v>
      </c>
      <c r="AE26" s="51"/>
      <c r="AF26" s="237"/>
      <c r="AG26" s="51"/>
      <c r="AH26" s="237"/>
      <c r="AI26" s="51"/>
      <c r="AJ26" s="237"/>
      <c r="AK26" s="51"/>
      <c r="AL26" s="237"/>
      <c r="AM26" s="51"/>
      <c r="AN26" s="237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</row>
    <row r="27" spans="1:57" ht="14.25" customHeight="1">
      <c r="A27" s="237">
        <v>24</v>
      </c>
      <c r="B27" s="58"/>
      <c r="C27" s="76" t="s">
        <v>297</v>
      </c>
      <c r="D27" s="82" t="s">
        <v>283</v>
      </c>
      <c r="E27" s="191" t="s">
        <v>39</v>
      </c>
      <c r="F27" s="78" t="s">
        <v>245</v>
      </c>
      <c r="G27" s="82" t="s">
        <v>92</v>
      </c>
      <c r="H27" s="82">
        <v>1</v>
      </c>
      <c r="I27" s="77" t="s">
        <v>672</v>
      </c>
      <c r="J27" s="83">
        <v>45</v>
      </c>
      <c r="K27" s="237" t="s">
        <v>2188</v>
      </c>
      <c r="L27" s="237"/>
      <c r="M27" s="237"/>
      <c r="N27" s="237"/>
      <c r="O27" s="51"/>
      <c r="P27" s="237"/>
      <c r="Q27" s="51"/>
      <c r="R27" s="237"/>
      <c r="S27" s="51"/>
      <c r="T27" s="237"/>
      <c r="U27" s="51"/>
      <c r="V27" s="237"/>
      <c r="W27" s="51"/>
      <c r="X27" s="237"/>
      <c r="Y27" s="51"/>
      <c r="Z27" s="237"/>
      <c r="AA27" s="51"/>
      <c r="AB27" s="237"/>
      <c r="AC27" s="51"/>
      <c r="AD27" s="237"/>
      <c r="AE27" s="51"/>
      <c r="AF27" s="237"/>
      <c r="AG27" s="51"/>
      <c r="AH27" s="237"/>
      <c r="AI27" s="51"/>
      <c r="AJ27" s="237"/>
      <c r="AK27" s="51"/>
      <c r="AL27" s="237">
        <v>45</v>
      </c>
      <c r="AM27" s="51"/>
      <c r="AN27" s="237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</row>
    <row r="28" spans="1:57" ht="14.25" customHeight="1">
      <c r="A28" s="237">
        <v>25</v>
      </c>
      <c r="B28" s="58"/>
      <c r="C28" s="76" t="s">
        <v>297</v>
      </c>
      <c r="D28" s="82" t="s">
        <v>283</v>
      </c>
      <c r="E28" s="191" t="s">
        <v>39</v>
      </c>
      <c r="F28" s="82" t="s">
        <v>484</v>
      </c>
      <c r="G28" s="82" t="s">
        <v>92</v>
      </c>
      <c r="H28" s="82">
        <v>1</v>
      </c>
      <c r="I28" s="77" t="s">
        <v>673</v>
      </c>
      <c r="J28" s="79">
        <v>45</v>
      </c>
      <c r="K28" s="237" t="s">
        <v>2173</v>
      </c>
      <c r="L28" s="237"/>
      <c r="M28" s="237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>
        <v>45</v>
      </c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</row>
    <row r="29" spans="1:57" ht="14.25" customHeight="1">
      <c r="A29" s="237">
        <v>26</v>
      </c>
      <c r="B29" s="59"/>
      <c r="C29" s="76" t="s">
        <v>297</v>
      </c>
      <c r="D29" s="82" t="s">
        <v>633</v>
      </c>
      <c r="E29" s="191" t="s">
        <v>42</v>
      </c>
      <c r="F29" s="82" t="s">
        <v>657</v>
      </c>
      <c r="G29" s="82" t="s">
        <v>658</v>
      </c>
      <c r="H29" s="82">
        <v>3</v>
      </c>
      <c r="I29" s="82" t="s">
        <v>693</v>
      </c>
      <c r="J29" s="83">
        <v>33</v>
      </c>
      <c r="K29" s="237" t="s">
        <v>2161</v>
      </c>
      <c r="L29" s="237"/>
      <c r="M29" s="237"/>
      <c r="N29" s="51">
        <v>6.6</v>
      </c>
      <c r="O29" s="51"/>
      <c r="P29" s="51">
        <v>6.6</v>
      </c>
      <c r="Q29" s="51"/>
      <c r="R29" s="51">
        <v>6.6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</row>
    <row r="30" spans="1:57" ht="14.25" customHeight="1">
      <c r="A30" s="237">
        <v>27</v>
      </c>
      <c r="B30" s="59"/>
      <c r="C30" s="76" t="s">
        <v>297</v>
      </c>
      <c r="D30" s="82" t="s">
        <v>630</v>
      </c>
      <c r="E30" s="191" t="s">
        <v>42</v>
      </c>
      <c r="F30" s="82" t="s">
        <v>660</v>
      </c>
      <c r="G30" s="82" t="s">
        <v>661</v>
      </c>
      <c r="H30" s="82">
        <v>15</v>
      </c>
      <c r="I30" s="82" t="s">
        <v>727</v>
      </c>
      <c r="J30" s="83">
        <v>32</v>
      </c>
      <c r="K30" s="237" t="s">
        <v>2161</v>
      </c>
      <c r="L30" s="237"/>
      <c r="M30" s="237"/>
      <c r="N30" s="51">
        <v>6.4</v>
      </c>
      <c r="O30" s="51"/>
      <c r="P30" s="51">
        <v>6.4</v>
      </c>
      <c r="Q30" s="51"/>
      <c r="R30" s="51">
        <v>6.4</v>
      </c>
      <c r="S30" s="51"/>
      <c r="T30" s="51">
        <v>6.4</v>
      </c>
      <c r="U30" s="51"/>
      <c r="V30" s="51">
        <v>6.4</v>
      </c>
      <c r="W30" s="51"/>
      <c r="X30" s="51"/>
      <c r="Y30" s="51"/>
      <c r="Z30" s="51">
        <v>6.4</v>
      </c>
      <c r="AA30" s="51"/>
      <c r="AB30" s="51">
        <v>6.4</v>
      </c>
      <c r="AC30" s="51"/>
      <c r="AD30" s="51">
        <v>6.4</v>
      </c>
      <c r="AE30" s="51"/>
      <c r="AF30" s="51"/>
      <c r="AG30" s="51"/>
      <c r="AH30" s="51">
        <v>6.4</v>
      </c>
      <c r="AI30" s="51"/>
      <c r="AJ30" s="51"/>
      <c r="AK30" s="51">
        <v>6.4</v>
      </c>
      <c r="AL30" s="51">
        <v>6.4</v>
      </c>
      <c r="AM30" s="51"/>
      <c r="AN30" s="51">
        <v>6.4</v>
      </c>
      <c r="AO30" s="51"/>
      <c r="AP30" s="51"/>
      <c r="AQ30" s="51"/>
      <c r="AR30" s="51">
        <v>6.4</v>
      </c>
      <c r="AS30" s="51"/>
      <c r="AT30" s="51">
        <v>6.4</v>
      </c>
      <c r="AU30" s="51"/>
      <c r="AV30" s="51">
        <v>6.4</v>
      </c>
      <c r="AW30" s="51"/>
      <c r="AX30" s="51"/>
      <c r="AY30" s="51"/>
      <c r="AZ30" s="51"/>
      <c r="BA30" s="51"/>
      <c r="BB30" s="51"/>
      <c r="BC30" s="51"/>
      <c r="BD30" s="51"/>
      <c r="BE30" s="51"/>
    </row>
    <row r="31" spans="1:57" ht="14.25" customHeight="1">
      <c r="A31" s="237">
        <v>28</v>
      </c>
      <c r="B31" s="58"/>
      <c r="C31" s="76" t="s">
        <v>297</v>
      </c>
      <c r="D31" s="82" t="s">
        <v>631</v>
      </c>
      <c r="E31" s="191" t="s">
        <v>42</v>
      </c>
      <c r="F31" s="82" t="s">
        <v>660</v>
      </c>
      <c r="G31" s="82" t="s">
        <v>661</v>
      </c>
      <c r="H31" s="82">
        <v>15</v>
      </c>
      <c r="I31" s="82" t="s">
        <v>702</v>
      </c>
      <c r="J31" s="83">
        <v>33</v>
      </c>
      <c r="K31" s="237" t="s">
        <v>2161</v>
      </c>
      <c r="L31" s="237"/>
      <c r="M31" s="237"/>
      <c r="N31" s="51">
        <v>6.6</v>
      </c>
      <c r="O31" s="51"/>
      <c r="P31" s="51">
        <v>6.6</v>
      </c>
      <c r="Q31" s="51"/>
      <c r="R31" s="51">
        <v>6.6</v>
      </c>
      <c r="S31" s="51"/>
      <c r="T31" s="51">
        <v>6.6</v>
      </c>
      <c r="U31" s="51"/>
      <c r="V31" s="51">
        <v>6.6</v>
      </c>
      <c r="W31" s="51"/>
      <c r="X31" s="51"/>
      <c r="Y31" s="51"/>
      <c r="Z31" s="51">
        <v>6.6</v>
      </c>
      <c r="AA31" s="51"/>
      <c r="AB31" s="51">
        <v>6.6</v>
      </c>
      <c r="AC31" s="51"/>
      <c r="AD31" s="51">
        <v>6.6</v>
      </c>
      <c r="AE31" s="51"/>
      <c r="AF31" s="51"/>
      <c r="AG31" s="51"/>
      <c r="AH31" s="51">
        <v>6.6</v>
      </c>
      <c r="AI31" s="51"/>
      <c r="AJ31" s="51"/>
      <c r="AK31" s="51">
        <v>6.6</v>
      </c>
      <c r="AL31" s="51">
        <v>6.6</v>
      </c>
      <c r="AM31" s="51"/>
      <c r="AN31" s="51"/>
      <c r="AO31" s="51">
        <v>6.6</v>
      </c>
      <c r="AP31" s="51"/>
      <c r="AQ31" s="69"/>
      <c r="AR31" s="51">
        <v>6.6</v>
      </c>
      <c r="AS31" s="69"/>
      <c r="AT31" s="51">
        <v>6.6</v>
      </c>
      <c r="AU31" s="69"/>
      <c r="AV31" s="51">
        <v>6.6</v>
      </c>
      <c r="AW31" s="69"/>
      <c r="AX31" s="69"/>
      <c r="AY31" s="69"/>
      <c r="AZ31" s="69"/>
      <c r="BA31" s="69"/>
      <c r="BB31" s="69"/>
      <c r="BC31" s="69"/>
      <c r="BD31" s="69"/>
      <c r="BE31" s="69"/>
    </row>
    <row r="32" spans="1:57" ht="14.25" customHeight="1">
      <c r="A32" s="237">
        <v>29</v>
      </c>
      <c r="B32" s="58"/>
      <c r="C32" s="76" t="s">
        <v>297</v>
      </c>
      <c r="D32" s="82" t="s">
        <v>632</v>
      </c>
      <c r="E32" s="191" t="s">
        <v>42</v>
      </c>
      <c r="F32" s="82" t="s">
        <v>660</v>
      </c>
      <c r="G32" s="82" t="s">
        <v>661</v>
      </c>
      <c r="H32" s="82">
        <v>15</v>
      </c>
      <c r="I32" s="82" t="s">
        <v>703</v>
      </c>
      <c r="J32" s="83">
        <v>34</v>
      </c>
      <c r="K32" s="237" t="s">
        <v>2161</v>
      </c>
      <c r="L32" s="237"/>
      <c r="M32" s="237"/>
      <c r="N32" s="51">
        <v>6.8</v>
      </c>
      <c r="O32" s="51"/>
      <c r="P32" s="51">
        <v>6.8</v>
      </c>
      <c r="Q32" s="51"/>
      <c r="R32" s="51">
        <v>6.8</v>
      </c>
      <c r="S32" s="51"/>
      <c r="T32" s="51">
        <v>6.8</v>
      </c>
      <c r="U32" s="51"/>
      <c r="V32" s="51">
        <v>6.8</v>
      </c>
      <c r="W32" s="51"/>
      <c r="X32" s="51"/>
      <c r="Y32" s="51"/>
      <c r="Z32" s="51">
        <v>6.8</v>
      </c>
      <c r="AA32" s="51"/>
      <c r="AB32" s="51">
        <v>6.8</v>
      </c>
      <c r="AC32" s="51"/>
      <c r="AD32" s="51">
        <v>6.8</v>
      </c>
      <c r="AE32" s="51"/>
      <c r="AF32" s="51"/>
      <c r="AG32" s="51"/>
      <c r="AH32" s="51">
        <v>6.8</v>
      </c>
      <c r="AI32" s="51"/>
      <c r="AJ32" s="51"/>
      <c r="AK32" s="51">
        <v>6.8</v>
      </c>
      <c r="AL32" s="51">
        <v>6.8</v>
      </c>
      <c r="AM32" s="51"/>
      <c r="AN32" s="51"/>
      <c r="AO32" s="51"/>
      <c r="AP32" s="51">
        <v>6.8</v>
      </c>
      <c r="AQ32" s="51"/>
      <c r="AR32" s="51">
        <v>6.8</v>
      </c>
      <c r="AS32" s="51"/>
      <c r="AT32" s="51">
        <v>6.8</v>
      </c>
      <c r="AU32" s="51"/>
      <c r="AV32" s="51">
        <v>6.8</v>
      </c>
      <c r="AW32" s="51"/>
      <c r="AX32" s="51"/>
      <c r="AY32" s="51"/>
      <c r="AZ32" s="51"/>
      <c r="BA32" s="51"/>
      <c r="BB32" s="51"/>
      <c r="BC32" s="51"/>
      <c r="BD32" s="51"/>
      <c r="BE32" s="51"/>
    </row>
    <row r="33" spans="1:57" ht="14.25" customHeight="1">
      <c r="A33" s="237">
        <v>30</v>
      </c>
      <c r="B33" s="58"/>
      <c r="C33" s="76" t="s">
        <v>297</v>
      </c>
      <c r="D33" s="82" t="s">
        <v>633</v>
      </c>
      <c r="E33" s="191" t="s">
        <v>42</v>
      </c>
      <c r="F33" s="82" t="s">
        <v>660</v>
      </c>
      <c r="G33" s="82" t="s">
        <v>661</v>
      </c>
      <c r="H33" s="82">
        <v>15</v>
      </c>
      <c r="I33" s="82" t="s">
        <v>704</v>
      </c>
      <c r="J33" s="83">
        <v>33</v>
      </c>
      <c r="K33" s="237" t="s">
        <v>2161</v>
      </c>
      <c r="L33" s="237"/>
      <c r="M33" s="237"/>
      <c r="N33" s="51">
        <v>6.6</v>
      </c>
      <c r="O33" s="51"/>
      <c r="P33" s="51">
        <v>6.6</v>
      </c>
      <c r="Q33" s="51"/>
      <c r="R33" s="51">
        <v>6.6</v>
      </c>
      <c r="S33" s="51"/>
      <c r="T33" s="51">
        <v>6.6</v>
      </c>
      <c r="U33" s="51"/>
      <c r="V33" s="51">
        <v>6.6</v>
      </c>
      <c r="W33" s="51"/>
      <c r="X33" s="51"/>
      <c r="Y33" s="51"/>
      <c r="Z33" s="51">
        <v>6.6</v>
      </c>
      <c r="AA33" s="51"/>
      <c r="AB33" s="51">
        <v>6.6</v>
      </c>
      <c r="AC33" s="51"/>
      <c r="AD33" s="51">
        <v>6.6</v>
      </c>
      <c r="AE33" s="51"/>
      <c r="AF33" s="51"/>
      <c r="AG33" s="51"/>
      <c r="AH33" s="51">
        <v>6.6</v>
      </c>
      <c r="AI33" s="51"/>
      <c r="AJ33" s="51">
        <v>6.6</v>
      </c>
      <c r="AK33" s="51"/>
      <c r="AL33" s="51">
        <v>6.6</v>
      </c>
      <c r="AM33" s="51"/>
      <c r="AN33" s="51"/>
      <c r="AO33" s="51"/>
      <c r="AP33" s="51"/>
      <c r="AQ33" s="51">
        <v>6.6</v>
      </c>
      <c r="AR33" s="51">
        <v>6.6</v>
      </c>
      <c r="AS33" s="51"/>
      <c r="AT33" s="51">
        <v>6.6</v>
      </c>
      <c r="AU33" s="51"/>
      <c r="AV33" s="51">
        <v>6.6</v>
      </c>
      <c r="AW33" s="51"/>
      <c r="AX33" s="51"/>
      <c r="AY33" s="51"/>
      <c r="AZ33" s="51"/>
      <c r="BA33" s="51"/>
      <c r="BB33" s="51"/>
      <c r="BC33" s="51"/>
      <c r="BD33" s="51"/>
      <c r="BE33" s="51"/>
    </row>
    <row r="34" spans="1:57" ht="14.25" customHeight="1">
      <c r="A34" s="237">
        <v>31</v>
      </c>
      <c r="B34" s="59"/>
      <c r="C34" s="76" t="s">
        <v>297</v>
      </c>
      <c r="D34" s="82" t="s">
        <v>290</v>
      </c>
      <c r="E34" s="191" t="s">
        <v>42</v>
      </c>
      <c r="F34" s="82" t="s">
        <v>256</v>
      </c>
      <c r="G34" s="82" t="s">
        <v>663</v>
      </c>
      <c r="H34" s="82">
        <v>7</v>
      </c>
      <c r="I34" s="82" t="s">
        <v>2152</v>
      </c>
      <c r="J34" s="83">
        <v>45</v>
      </c>
      <c r="K34" s="237" t="s">
        <v>2161</v>
      </c>
      <c r="L34" s="237"/>
      <c r="M34" s="51"/>
      <c r="N34" s="51">
        <v>9</v>
      </c>
      <c r="O34" s="51"/>
      <c r="P34" s="51">
        <v>9</v>
      </c>
      <c r="Q34" s="51"/>
      <c r="R34" s="51">
        <v>9</v>
      </c>
      <c r="S34" s="51"/>
      <c r="T34" s="51">
        <v>9</v>
      </c>
      <c r="U34" s="51"/>
      <c r="V34" s="51">
        <v>9</v>
      </c>
      <c r="W34" s="51"/>
      <c r="X34" s="51">
        <v>9</v>
      </c>
      <c r="Y34" s="51"/>
      <c r="Z34" s="51">
        <v>9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</row>
    <row r="35" spans="1:57" ht="14.25" customHeight="1">
      <c r="A35" s="237">
        <v>32</v>
      </c>
      <c r="B35" s="59"/>
      <c r="C35" s="76" t="s">
        <v>297</v>
      </c>
      <c r="D35" s="82" t="s">
        <v>646</v>
      </c>
      <c r="E35" s="191" t="s">
        <v>42</v>
      </c>
      <c r="F35" s="82" t="s">
        <v>256</v>
      </c>
      <c r="G35" s="82" t="s">
        <v>251</v>
      </c>
      <c r="H35" s="82">
        <v>12</v>
      </c>
      <c r="I35" s="82" t="s">
        <v>715</v>
      </c>
      <c r="J35" s="83">
        <v>24</v>
      </c>
      <c r="K35" s="237" t="s">
        <v>2161</v>
      </c>
      <c r="L35" s="237"/>
      <c r="M35" s="237"/>
      <c r="N35" s="51">
        <v>4.8</v>
      </c>
      <c r="O35" s="51"/>
      <c r="P35" s="51">
        <v>4.8</v>
      </c>
      <c r="Q35" s="51"/>
      <c r="R35" s="51">
        <v>4.8</v>
      </c>
      <c r="S35" s="51"/>
      <c r="T35" s="51">
        <v>4.8</v>
      </c>
      <c r="U35" s="51"/>
      <c r="V35" s="51">
        <v>4.8</v>
      </c>
      <c r="W35" s="51"/>
      <c r="X35" s="51">
        <v>4.8</v>
      </c>
      <c r="Y35" s="51"/>
      <c r="Z35" s="51">
        <v>4.8</v>
      </c>
      <c r="AA35" s="51"/>
      <c r="AB35" s="51">
        <v>4.8</v>
      </c>
      <c r="AC35" s="51"/>
      <c r="AD35" s="51">
        <v>4.8</v>
      </c>
      <c r="AE35" s="51"/>
      <c r="AF35" s="51">
        <v>4.8</v>
      </c>
      <c r="AG35" s="51"/>
      <c r="AH35" s="51">
        <v>4.8</v>
      </c>
      <c r="AI35" s="51"/>
      <c r="AJ35" s="51">
        <v>4.8</v>
      </c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</row>
    <row r="36" spans="1:57" ht="14.25" customHeight="1">
      <c r="A36" s="237">
        <v>33</v>
      </c>
      <c r="B36" s="59"/>
      <c r="C36" s="76" t="s">
        <v>297</v>
      </c>
      <c r="D36" s="82" t="s">
        <v>292</v>
      </c>
      <c r="E36" s="191" t="s">
        <v>42</v>
      </c>
      <c r="F36" s="82" t="s">
        <v>256</v>
      </c>
      <c r="G36" s="82" t="s">
        <v>490</v>
      </c>
      <c r="H36" s="82">
        <v>12</v>
      </c>
      <c r="I36" s="82" t="s">
        <v>716</v>
      </c>
      <c r="J36" s="83">
        <v>40</v>
      </c>
      <c r="K36" s="237" t="s">
        <v>2161</v>
      </c>
      <c r="L36" s="51"/>
      <c r="M36" s="51"/>
      <c r="N36" s="51">
        <v>8</v>
      </c>
      <c r="O36" s="51"/>
      <c r="P36" s="51">
        <v>8</v>
      </c>
      <c r="Q36" s="51"/>
      <c r="R36" s="51">
        <v>8</v>
      </c>
      <c r="S36" s="51"/>
      <c r="T36" s="51">
        <v>8</v>
      </c>
      <c r="U36" s="51"/>
      <c r="V36" s="51">
        <v>8</v>
      </c>
      <c r="W36" s="51"/>
      <c r="X36" s="51">
        <v>8</v>
      </c>
      <c r="Y36" s="51"/>
      <c r="Z36" s="51">
        <v>8</v>
      </c>
      <c r="AA36" s="51"/>
      <c r="AB36" s="51">
        <v>8</v>
      </c>
      <c r="AC36" s="51"/>
      <c r="AD36" s="51">
        <v>8</v>
      </c>
      <c r="AE36" s="51"/>
      <c r="AF36" s="51">
        <v>8</v>
      </c>
      <c r="AG36" s="51"/>
      <c r="AH36" s="51">
        <v>8</v>
      </c>
      <c r="AI36" s="51"/>
      <c r="AJ36" s="51">
        <v>8</v>
      </c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</row>
    <row r="37" spans="1:57" ht="14.25" customHeight="1">
      <c r="A37" s="237">
        <v>34</v>
      </c>
      <c r="B37" s="59"/>
      <c r="C37" s="76" t="s">
        <v>297</v>
      </c>
      <c r="D37" s="82" t="s">
        <v>293</v>
      </c>
      <c r="E37" s="191" t="s">
        <v>42</v>
      </c>
      <c r="F37" s="82" t="s">
        <v>256</v>
      </c>
      <c r="G37" s="82" t="s">
        <v>490</v>
      </c>
      <c r="H37" s="82">
        <v>12</v>
      </c>
      <c r="I37" s="82" t="s">
        <v>717</v>
      </c>
      <c r="J37" s="83">
        <v>40</v>
      </c>
      <c r="K37" s="237" t="s">
        <v>2161</v>
      </c>
      <c r="L37" s="51"/>
      <c r="M37" s="51"/>
      <c r="N37" s="51">
        <v>8</v>
      </c>
      <c r="O37" s="51"/>
      <c r="P37" s="51">
        <v>8</v>
      </c>
      <c r="Q37" s="51"/>
      <c r="R37" s="51">
        <v>8</v>
      </c>
      <c r="S37" s="51"/>
      <c r="T37" s="51">
        <v>8</v>
      </c>
      <c r="U37" s="51"/>
      <c r="V37" s="51">
        <v>8</v>
      </c>
      <c r="W37" s="51"/>
      <c r="X37" s="51">
        <v>8</v>
      </c>
      <c r="Y37" s="51"/>
      <c r="Z37" s="51">
        <v>8</v>
      </c>
      <c r="AA37" s="51"/>
      <c r="AB37" s="51">
        <v>8</v>
      </c>
      <c r="AC37" s="51"/>
      <c r="AD37" s="51">
        <v>8</v>
      </c>
      <c r="AE37" s="51"/>
      <c r="AF37" s="51">
        <v>8</v>
      </c>
      <c r="AG37" s="51"/>
      <c r="AH37" s="51">
        <v>8</v>
      </c>
      <c r="AI37" s="51"/>
      <c r="AJ37" s="51">
        <v>8</v>
      </c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</row>
    <row r="38" spans="1:57" ht="14.25" customHeight="1">
      <c r="A38" s="237">
        <v>35</v>
      </c>
      <c r="B38" s="58"/>
      <c r="C38" s="76" t="s">
        <v>297</v>
      </c>
      <c r="D38" s="82" t="s">
        <v>293</v>
      </c>
      <c r="E38" s="191" t="s">
        <v>42</v>
      </c>
      <c r="F38" s="82" t="s">
        <v>256</v>
      </c>
      <c r="G38" s="82" t="s">
        <v>666</v>
      </c>
      <c r="H38" s="82">
        <v>12</v>
      </c>
      <c r="I38" s="82" t="s">
        <v>718</v>
      </c>
      <c r="J38" s="83">
        <v>40</v>
      </c>
      <c r="K38" s="51" t="s">
        <v>2161</v>
      </c>
      <c r="L38" s="51"/>
      <c r="M38" s="51"/>
      <c r="N38" s="51">
        <v>8</v>
      </c>
      <c r="O38" s="51"/>
      <c r="P38" s="51">
        <v>8</v>
      </c>
      <c r="Q38" s="51"/>
      <c r="R38" s="51">
        <v>8</v>
      </c>
      <c r="S38" s="51"/>
      <c r="T38" s="51">
        <v>8</v>
      </c>
      <c r="U38" s="51"/>
      <c r="V38" s="51">
        <v>8</v>
      </c>
      <c r="W38" s="51"/>
      <c r="X38" s="51">
        <v>8</v>
      </c>
      <c r="Y38" s="51"/>
      <c r="Z38" s="51">
        <v>8</v>
      </c>
      <c r="AA38" s="51"/>
      <c r="AB38" s="51">
        <v>8</v>
      </c>
      <c r="AC38" s="51"/>
      <c r="AD38" s="51">
        <v>8</v>
      </c>
      <c r="AE38" s="51"/>
      <c r="AF38" s="51">
        <v>8</v>
      </c>
      <c r="AG38" s="51"/>
      <c r="AH38" s="51">
        <v>8</v>
      </c>
      <c r="AI38" s="51"/>
      <c r="AJ38" s="51">
        <v>8</v>
      </c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</row>
    <row r="39" spans="1:57" ht="14.25" customHeight="1">
      <c r="A39" s="237">
        <v>36</v>
      </c>
      <c r="B39" s="58"/>
      <c r="C39" s="76" t="s">
        <v>297</v>
      </c>
      <c r="D39" s="82" t="s">
        <v>647</v>
      </c>
      <c r="E39" s="191" t="s">
        <v>42</v>
      </c>
      <c r="F39" s="82" t="s">
        <v>659</v>
      </c>
      <c r="G39" s="82" t="s">
        <v>667</v>
      </c>
      <c r="H39" s="82">
        <v>18</v>
      </c>
      <c r="I39" s="82" t="s">
        <v>719</v>
      </c>
      <c r="J39" s="83">
        <v>30</v>
      </c>
      <c r="K39" s="51" t="s">
        <v>2161</v>
      </c>
      <c r="L39" s="51"/>
      <c r="M39" s="51"/>
      <c r="N39" s="51">
        <v>6</v>
      </c>
      <c r="O39" s="51"/>
      <c r="P39" s="51">
        <v>6</v>
      </c>
      <c r="Q39" s="51"/>
      <c r="R39" s="51">
        <v>6</v>
      </c>
      <c r="S39" s="51"/>
      <c r="T39" s="51">
        <v>6</v>
      </c>
      <c r="U39" s="51"/>
      <c r="V39" s="51">
        <v>6</v>
      </c>
      <c r="W39" s="51"/>
      <c r="X39" s="51">
        <v>6</v>
      </c>
      <c r="Y39" s="51"/>
      <c r="Z39" s="51">
        <v>6</v>
      </c>
      <c r="AA39" s="51"/>
      <c r="AB39" s="51">
        <v>6</v>
      </c>
      <c r="AC39" s="51"/>
      <c r="AD39" s="51">
        <v>6</v>
      </c>
      <c r="AE39" s="51"/>
      <c r="AF39" s="51">
        <v>6</v>
      </c>
      <c r="AG39" s="51"/>
      <c r="AH39" s="51">
        <v>6</v>
      </c>
      <c r="AI39" s="51"/>
      <c r="AJ39" s="51">
        <v>6</v>
      </c>
      <c r="AK39" s="51"/>
      <c r="AL39" s="51">
        <v>6</v>
      </c>
      <c r="AM39" s="51"/>
      <c r="AN39" s="51">
        <v>6</v>
      </c>
      <c r="AO39" s="51"/>
      <c r="AP39" s="51">
        <v>6</v>
      </c>
      <c r="AQ39" s="51"/>
      <c r="AR39" s="51">
        <v>6</v>
      </c>
      <c r="AS39" s="51"/>
      <c r="AT39" s="51">
        <v>6</v>
      </c>
      <c r="AU39" s="51"/>
      <c r="AV39" s="51">
        <v>6</v>
      </c>
      <c r="AW39" s="51"/>
      <c r="AX39" s="51"/>
      <c r="AY39" s="51"/>
      <c r="AZ39" s="51"/>
      <c r="BA39" s="51"/>
      <c r="BB39" s="51"/>
      <c r="BC39" s="51"/>
      <c r="BD39" s="51"/>
      <c r="BE39" s="51"/>
    </row>
    <row r="40" spans="1:57" ht="14.25" customHeight="1">
      <c r="A40" s="237">
        <v>37</v>
      </c>
      <c r="B40" s="58"/>
      <c r="C40" s="76" t="s">
        <v>297</v>
      </c>
      <c r="D40" s="82" t="s">
        <v>648</v>
      </c>
      <c r="E40" s="191" t="s">
        <v>42</v>
      </c>
      <c r="F40" s="82" t="s">
        <v>659</v>
      </c>
      <c r="G40" s="82" t="s">
        <v>667</v>
      </c>
      <c r="H40" s="82">
        <v>18</v>
      </c>
      <c r="I40" s="82" t="s">
        <v>720</v>
      </c>
      <c r="J40" s="83">
        <v>32</v>
      </c>
      <c r="K40" s="237" t="s">
        <v>2161</v>
      </c>
      <c r="L40" s="51"/>
      <c r="M40" s="51"/>
      <c r="N40" s="51">
        <v>6.4</v>
      </c>
      <c r="O40" s="51"/>
      <c r="P40" s="51">
        <v>6.4</v>
      </c>
      <c r="Q40" s="51"/>
      <c r="R40" s="51">
        <v>6.4</v>
      </c>
      <c r="S40" s="51"/>
      <c r="T40" s="51">
        <v>6.4</v>
      </c>
      <c r="U40" s="51"/>
      <c r="V40" s="51">
        <v>6.4</v>
      </c>
      <c r="W40" s="51"/>
      <c r="X40" s="51">
        <v>6.4</v>
      </c>
      <c r="Y40" s="51"/>
      <c r="Z40" s="51">
        <v>6.4</v>
      </c>
      <c r="AA40" s="51"/>
      <c r="AB40" s="51">
        <v>6.4</v>
      </c>
      <c r="AC40" s="51"/>
      <c r="AD40" s="51">
        <v>6.4</v>
      </c>
      <c r="AE40" s="51"/>
      <c r="AF40" s="51">
        <v>6.4</v>
      </c>
      <c r="AG40" s="51"/>
      <c r="AH40" s="51">
        <v>6.4</v>
      </c>
      <c r="AI40" s="51"/>
      <c r="AJ40" s="51">
        <v>6.4</v>
      </c>
      <c r="AK40" s="51"/>
      <c r="AL40" s="51">
        <v>6.4</v>
      </c>
      <c r="AM40" s="51"/>
      <c r="AN40" s="51">
        <v>6.4</v>
      </c>
      <c r="AO40" s="51"/>
      <c r="AP40" s="51">
        <v>6.4</v>
      </c>
      <c r="AQ40" s="51"/>
      <c r="AR40" s="51">
        <v>6.4</v>
      </c>
      <c r="AS40" s="51"/>
      <c r="AT40" s="51">
        <v>6.4</v>
      </c>
      <c r="AU40" s="51"/>
      <c r="AV40" s="51">
        <v>6.4</v>
      </c>
      <c r="AW40" s="51"/>
      <c r="AX40" s="51"/>
      <c r="AY40" s="51"/>
      <c r="AZ40" s="51"/>
      <c r="BA40" s="51"/>
      <c r="BB40" s="51"/>
      <c r="BC40" s="51"/>
      <c r="BD40" s="51"/>
      <c r="BE40" s="51"/>
    </row>
    <row r="41" spans="1:57" ht="14.25" customHeight="1">
      <c r="A41" s="237">
        <v>38</v>
      </c>
      <c r="B41" s="58"/>
      <c r="C41" s="76" t="s">
        <v>297</v>
      </c>
      <c r="D41" s="82" t="s">
        <v>649</v>
      </c>
      <c r="E41" s="191" t="s">
        <v>42</v>
      </c>
      <c r="F41" s="82" t="s">
        <v>252</v>
      </c>
      <c r="G41" s="82" t="s">
        <v>667</v>
      </c>
      <c r="H41" s="82">
        <v>18</v>
      </c>
      <c r="I41" s="82" t="s">
        <v>2016</v>
      </c>
      <c r="J41" s="83">
        <v>45</v>
      </c>
      <c r="K41" s="237" t="s">
        <v>2161</v>
      </c>
      <c r="L41" s="51"/>
      <c r="M41" s="51"/>
      <c r="N41" s="51">
        <v>9</v>
      </c>
      <c r="O41" s="51"/>
      <c r="P41" s="51">
        <v>9</v>
      </c>
      <c r="Q41" s="51"/>
      <c r="R41" s="51">
        <v>9</v>
      </c>
      <c r="S41" s="51"/>
      <c r="T41" s="51">
        <v>9</v>
      </c>
      <c r="U41" s="51"/>
      <c r="V41" s="51">
        <v>9</v>
      </c>
      <c r="W41" s="51"/>
      <c r="X41" s="51">
        <v>9</v>
      </c>
      <c r="Y41" s="51"/>
      <c r="Z41" s="51"/>
      <c r="AA41" s="51"/>
      <c r="AB41" s="51"/>
      <c r="AC41" s="51"/>
      <c r="AD41" s="51">
        <v>9</v>
      </c>
      <c r="AE41" s="51"/>
      <c r="AF41" s="51">
        <v>9</v>
      </c>
      <c r="AG41" s="51"/>
      <c r="AH41" s="51">
        <v>9</v>
      </c>
      <c r="AI41" s="51"/>
      <c r="AJ41" s="51">
        <v>9</v>
      </c>
      <c r="AK41" s="51"/>
      <c r="AL41" s="51">
        <v>9</v>
      </c>
      <c r="AM41" s="51"/>
      <c r="AN41" s="51">
        <v>9</v>
      </c>
      <c r="AO41" s="51"/>
      <c r="AP41" s="51">
        <v>9</v>
      </c>
      <c r="AQ41" s="51"/>
      <c r="AR41" s="51">
        <v>9</v>
      </c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</row>
    <row r="42" spans="1:57" ht="14.25" customHeight="1">
      <c r="A42" s="237">
        <v>39</v>
      </c>
      <c r="B42" s="59"/>
      <c r="C42" s="76" t="s">
        <v>297</v>
      </c>
      <c r="D42" s="82" t="s">
        <v>630</v>
      </c>
      <c r="E42" s="191" t="s">
        <v>42</v>
      </c>
      <c r="F42" s="82" t="s">
        <v>657</v>
      </c>
      <c r="G42" s="82" t="s">
        <v>658</v>
      </c>
      <c r="H42" s="82">
        <v>3</v>
      </c>
      <c r="I42" s="82" t="s">
        <v>690</v>
      </c>
      <c r="J42" s="83">
        <v>32</v>
      </c>
      <c r="K42" s="51" t="s">
        <v>2162</v>
      </c>
      <c r="L42" s="51"/>
      <c r="M42" s="51"/>
      <c r="N42" s="51"/>
      <c r="O42" s="51">
        <v>6.4</v>
      </c>
      <c r="P42" s="51"/>
      <c r="Q42" s="51">
        <v>6.4</v>
      </c>
      <c r="R42" s="51"/>
      <c r="S42" s="51">
        <v>6.4</v>
      </c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</row>
    <row r="43" spans="1:57" ht="14.25" customHeight="1">
      <c r="A43" s="237">
        <v>40</v>
      </c>
      <c r="B43" s="59"/>
      <c r="C43" s="76" t="s">
        <v>297</v>
      </c>
      <c r="D43" s="82" t="s">
        <v>631</v>
      </c>
      <c r="E43" s="191" t="s">
        <v>42</v>
      </c>
      <c r="F43" s="82" t="s">
        <v>657</v>
      </c>
      <c r="G43" s="82" t="s">
        <v>658</v>
      </c>
      <c r="H43" s="82">
        <v>3</v>
      </c>
      <c r="I43" s="82" t="s">
        <v>691</v>
      </c>
      <c r="J43" s="83">
        <v>33</v>
      </c>
      <c r="K43" s="51" t="s">
        <v>2162</v>
      </c>
      <c r="L43" s="51"/>
      <c r="M43" s="51"/>
      <c r="N43" s="51"/>
      <c r="O43" s="51">
        <v>6.6</v>
      </c>
      <c r="P43" s="51"/>
      <c r="Q43" s="51">
        <v>6.6</v>
      </c>
      <c r="R43" s="51"/>
      <c r="S43" s="51">
        <v>6.6</v>
      </c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</row>
    <row r="44" spans="1:57" ht="14.25" customHeight="1">
      <c r="A44" s="237">
        <v>41</v>
      </c>
      <c r="B44" s="59"/>
      <c r="C44" s="76" t="s">
        <v>297</v>
      </c>
      <c r="D44" s="82" t="s">
        <v>632</v>
      </c>
      <c r="E44" s="191" t="s">
        <v>42</v>
      </c>
      <c r="F44" s="82" t="s">
        <v>657</v>
      </c>
      <c r="G44" s="82" t="s">
        <v>658</v>
      </c>
      <c r="H44" s="82">
        <v>3</v>
      </c>
      <c r="I44" s="82" t="s">
        <v>692</v>
      </c>
      <c r="J44" s="83">
        <v>34</v>
      </c>
      <c r="K44" s="237" t="s">
        <v>2162</v>
      </c>
      <c r="L44" s="51"/>
      <c r="M44" s="237"/>
      <c r="N44" s="51"/>
      <c r="O44" s="237">
        <v>6.8</v>
      </c>
      <c r="P44" s="51"/>
      <c r="Q44" s="237">
        <v>6.8</v>
      </c>
      <c r="R44" s="51"/>
      <c r="S44" s="237">
        <v>6.8</v>
      </c>
      <c r="T44" s="51"/>
      <c r="U44" s="237"/>
      <c r="V44" s="51"/>
      <c r="W44" s="237"/>
      <c r="X44" s="51"/>
      <c r="Y44" s="237"/>
      <c r="Z44" s="51"/>
      <c r="AA44" s="23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</row>
    <row r="45" spans="1:57" ht="14.25" customHeight="1">
      <c r="A45" s="237">
        <v>42</v>
      </c>
      <c r="B45" s="59"/>
      <c r="C45" s="76" t="s">
        <v>297</v>
      </c>
      <c r="D45" s="82" t="s">
        <v>291</v>
      </c>
      <c r="E45" s="191" t="s">
        <v>42</v>
      </c>
      <c r="F45" s="82" t="s">
        <v>256</v>
      </c>
      <c r="G45" s="82" t="s">
        <v>663</v>
      </c>
      <c r="H45" s="82">
        <v>7</v>
      </c>
      <c r="I45" s="82" t="s">
        <v>2153</v>
      </c>
      <c r="J45" s="83">
        <v>22</v>
      </c>
      <c r="K45" s="51" t="s">
        <v>2162</v>
      </c>
      <c r="L45" s="51"/>
      <c r="M45" s="51"/>
      <c r="N45" s="51"/>
      <c r="O45" s="51">
        <v>4.4000000000000004</v>
      </c>
      <c r="P45" s="51"/>
      <c r="Q45" s="51">
        <v>4.4000000000000004</v>
      </c>
      <c r="R45" s="51"/>
      <c r="S45" s="51">
        <v>4.4000000000000004</v>
      </c>
      <c r="T45" s="51"/>
      <c r="U45" s="51">
        <v>4.4000000000000004</v>
      </c>
      <c r="V45" s="51"/>
      <c r="W45" s="51">
        <v>4.4000000000000004</v>
      </c>
      <c r="X45" s="51"/>
      <c r="Y45" s="51">
        <v>4.4000000000000004</v>
      </c>
      <c r="Z45" s="51"/>
      <c r="AA45" s="51">
        <v>4.4000000000000004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</row>
    <row r="46" spans="1:57" ht="14.25" customHeight="1">
      <c r="A46" s="237">
        <v>43</v>
      </c>
      <c r="B46" s="59"/>
      <c r="C46" s="76" t="s">
        <v>297</v>
      </c>
      <c r="D46" s="82" t="s">
        <v>292</v>
      </c>
      <c r="E46" s="191" t="s">
        <v>42</v>
      </c>
      <c r="F46" s="82" t="s">
        <v>256</v>
      </c>
      <c r="G46" s="82" t="s">
        <v>666</v>
      </c>
      <c r="H46" s="82">
        <v>12</v>
      </c>
      <c r="I46" s="82" t="s">
        <v>1997</v>
      </c>
      <c r="J46" s="83">
        <v>40</v>
      </c>
      <c r="K46" s="237" t="s">
        <v>2162</v>
      </c>
      <c r="L46" s="237"/>
      <c r="M46" s="237"/>
      <c r="N46" s="237"/>
      <c r="O46" s="237">
        <v>8</v>
      </c>
      <c r="P46" s="237"/>
      <c r="Q46" s="237">
        <v>8</v>
      </c>
      <c r="R46" s="237"/>
      <c r="S46" s="237">
        <v>8</v>
      </c>
      <c r="T46" s="237"/>
      <c r="U46" s="237">
        <v>8</v>
      </c>
      <c r="V46" s="237"/>
      <c r="W46" s="237">
        <v>8</v>
      </c>
      <c r="X46" s="237"/>
      <c r="Y46" s="237">
        <v>8</v>
      </c>
      <c r="Z46" s="237"/>
      <c r="AA46" s="237">
        <v>8</v>
      </c>
      <c r="AB46" s="237"/>
      <c r="AC46" s="237">
        <v>8</v>
      </c>
      <c r="AD46" s="237"/>
      <c r="AE46" s="237">
        <v>8</v>
      </c>
      <c r="AF46" s="237"/>
      <c r="AG46" s="237">
        <v>8</v>
      </c>
      <c r="AH46" s="237"/>
      <c r="AI46" s="237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</row>
    <row r="47" spans="1:57" ht="14.25" customHeight="1">
      <c r="A47" s="237">
        <v>44</v>
      </c>
      <c r="B47" s="58"/>
      <c r="C47" s="76" t="s">
        <v>297</v>
      </c>
      <c r="D47" s="82" t="s">
        <v>633</v>
      </c>
      <c r="E47" s="191" t="s">
        <v>42</v>
      </c>
      <c r="F47" s="82" t="s">
        <v>659</v>
      </c>
      <c r="G47" s="82" t="s">
        <v>658</v>
      </c>
      <c r="H47" s="82">
        <v>6</v>
      </c>
      <c r="I47" s="82" t="s">
        <v>697</v>
      </c>
      <c r="J47" s="83">
        <v>33</v>
      </c>
      <c r="K47" s="51" t="s">
        <v>2189</v>
      </c>
      <c r="L47" s="237"/>
      <c r="M47" s="60"/>
      <c r="N47" s="237"/>
      <c r="O47" s="60"/>
      <c r="P47" s="237"/>
      <c r="Q47" s="60"/>
      <c r="R47" s="237"/>
      <c r="S47" s="60"/>
      <c r="T47" s="237">
        <v>6.6</v>
      </c>
      <c r="U47" s="60"/>
      <c r="V47" s="237"/>
      <c r="W47" s="60"/>
      <c r="X47" s="237"/>
      <c r="Y47" s="60"/>
      <c r="Z47" s="237">
        <v>6.6</v>
      </c>
      <c r="AA47" s="60"/>
      <c r="AB47" s="237">
        <v>6.6</v>
      </c>
      <c r="AC47" s="60"/>
      <c r="AD47" s="237"/>
      <c r="AE47" s="60"/>
      <c r="AF47" s="237"/>
      <c r="AG47" s="60"/>
      <c r="AH47" s="237">
        <v>6.6</v>
      </c>
      <c r="AI47" s="60"/>
      <c r="AJ47" s="237"/>
      <c r="AK47" s="60"/>
      <c r="AL47" s="237"/>
      <c r="AM47" s="60"/>
      <c r="AN47" s="51"/>
      <c r="AO47" s="51"/>
      <c r="AP47" s="51"/>
      <c r="AQ47" s="51"/>
      <c r="AR47" s="51">
        <v>6.6</v>
      </c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57" ht="14.25" customHeight="1">
      <c r="A48" s="237">
        <v>45</v>
      </c>
      <c r="B48" s="59"/>
      <c r="C48" s="76" t="s">
        <v>297</v>
      </c>
      <c r="D48" s="82" t="s">
        <v>630</v>
      </c>
      <c r="E48" s="191" t="s">
        <v>42</v>
      </c>
      <c r="F48" s="82" t="s">
        <v>659</v>
      </c>
      <c r="G48" s="82" t="s">
        <v>658</v>
      </c>
      <c r="H48" s="82">
        <v>6</v>
      </c>
      <c r="I48" s="82" t="s">
        <v>694</v>
      </c>
      <c r="J48" s="83">
        <v>32</v>
      </c>
      <c r="K48" s="237" t="s">
        <v>2177</v>
      </c>
      <c r="L48" s="60"/>
      <c r="M48" s="237"/>
      <c r="N48" s="60"/>
      <c r="O48" s="237"/>
      <c r="P48" s="60"/>
      <c r="Q48" s="237"/>
      <c r="R48" s="60"/>
      <c r="S48" s="237"/>
      <c r="T48" s="60"/>
      <c r="U48" s="237">
        <v>6.4</v>
      </c>
      <c r="V48" s="60"/>
      <c r="W48" s="237"/>
      <c r="X48" s="60"/>
      <c r="Y48" s="237"/>
      <c r="Z48" s="60"/>
      <c r="AA48" s="237">
        <v>6.4</v>
      </c>
      <c r="AB48" s="60"/>
      <c r="AC48" s="237">
        <v>6.4</v>
      </c>
      <c r="AD48" s="60"/>
      <c r="AE48" s="237"/>
      <c r="AF48" s="60"/>
      <c r="AG48" s="237"/>
      <c r="AH48" s="60"/>
      <c r="AI48" s="237">
        <v>6.4</v>
      </c>
      <c r="AJ48" s="60"/>
      <c r="AK48" s="237"/>
      <c r="AL48" s="60"/>
      <c r="AM48" s="237"/>
      <c r="AN48" s="51"/>
      <c r="AO48" s="51"/>
      <c r="AP48" s="51"/>
      <c r="AQ48" s="51"/>
      <c r="AR48" s="51"/>
      <c r="AS48" s="51">
        <v>6.4</v>
      </c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</row>
    <row r="49" spans="1:57" ht="14.25" customHeight="1">
      <c r="A49" s="237">
        <v>46</v>
      </c>
      <c r="B49" s="58"/>
      <c r="C49" s="76" t="s">
        <v>297</v>
      </c>
      <c r="D49" s="82" t="s">
        <v>631</v>
      </c>
      <c r="E49" s="191" t="s">
        <v>42</v>
      </c>
      <c r="F49" s="82" t="s">
        <v>659</v>
      </c>
      <c r="G49" s="82" t="s">
        <v>658</v>
      </c>
      <c r="H49" s="82">
        <v>6</v>
      </c>
      <c r="I49" s="82" t="s">
        <v>695</v>
      </c>
      <c r="J49" s="83">
        <v>33</v>
      </c>
      <c r="K49" s="51" t="s">
        <v>2177</v>
      </c>
      <c r="L49" s="51"/>
      <c r="M49" s="60"/>
      <c r="N49" s="69"/>
      <c r="O49" s="258"/>
      <c r="P49" s="69"/>
      <c r="Q49" s="258"/>
      <c r="R49" s="69"/>
      <c r="S49" s="258"/>
      <c r="T49" s="69"/>
      <c r="U49" s="60">
        <v>6.6</v>
      </c>
      <c r="V49" s="51"/>
      <c r="W49" s="60"/>
      <c r="X49" s="60"/>
      <c r="Y49" s="60"/>
      <c r="Z49" s="60"/>
      <c r="AA49" s="60">
        <v>6.6</v>
      </c>
      <c r="AB49" s="60"/>
      <c r="AC49" s="60">
        <v>6.6</v>
      </c>
      <c r="AD49" s="60"/>
      <c r="AE49" s="60"/>
      <c r="AF49" s="51"/>
      <c r="AG49" s="60"/>
      <c r="AH49" s="51"/>
      <c r="AI49" s="60">
        <v>6.6</v>
      </c>
      <c r="AJ49" s="51"/>
      <c r="AK49" s="60"/>
      <c r="AL49" s="51"/>
      <c r="AM49" s="51"/>
      <c r="AN49" s="51"/>
      <c r="AO49" s="51"/>
      <c r="AP49" s="51"/>
      <c r="AQ49" s="51"/>
      <c r="AR49" s="51"/>
      <c r="AS49" s="51">
        <v>6.6</v>
      </c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</row>
    <row r="50" spans="1:57" ht="14.25" customHeight="1">
      <c r="A50" s="237">
        <v>47</v>
      </c>
      <c r="B50" s="58"/>
      <c r="C50" s="76" t="s">
        <v>297</v>
      </c>
      <c r="D50" s="82" t="s">
        <v>632</v>
      </c>
      <c r="E50" s="191" t="s">
        <v>42</v>
      </c>
      <c r="F50" s="82" t="s">
        <v>659</v>
      </c>
      <c r="G50" s="82" t="s">
        <v>658</v>
      </c>
      <c r="H50" s="82">
        <v>6</v>
      </c>
      <c r="I50" s="82" t="s">
        <v>696</v>
      </c>
      <c r="J50" s="83">
        <v>34</v>
      </c>
      <c r="K50" s="237" t="s">
        <v>2177</v>
      </c>
      <c r="L50" s="62"/>
      <c r="M50" s="62"/>
      <c r="N50" s="62"/>
      <c r="O50" s="62"/>
      <c r="P50" s="62"/>
      <c r="Q50" s="62"/>
      <c r="R50" s="62"/>
      <c r="S50" s="62"/>
      <c r="T50" s="62"/>
      <c r="U50" s="62">
        <v>6.8</v>
      </c>
      <c r="V50" s="62"/>
      <c r="W50" s="62"/>
      <c r="X50" s="62"/>
      <c r="Y50" s="62"/>
      <c r="Z50" s="62"/>
      <c r="AA50" s="62">
        <v>6.8</v>
      </c>
      <c r="AB50" s="62"/>
      <c r="AC50" s="62">
        <v>6.8</v>
      </c>
      <c r="AD50" s="62"/>
      <c r="AE50" s="62"/>
      <c r="AF50" s="62"/>
      <c r="AG50" s="62"/>
      <c r="AH50" s="62"/>
      <c r="AI50" s="62">
        <v>6.8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>
        <v>6.8</v>
      </c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</row>
    <row r="51" spans="1:57" ht="14.25" customHeight="1">
      <c r="A51" s="237">
        <v>48</v>
      </c>
      <c r="B51" s="59"/>
      <c r="C51" s="76" t="s">
        <v>297</v>
      </c>
      <c r="D51" s="82" t="s">
        <v>633</v>
      </c>
      <c r="E51" s="191" t="s">
        <v>42</v>
      </c>
      <c r="F51" s="82" t="s">
        <v>660</v>
      </c>
      <c r="G51" s="82" t="s">
        <v>658</v>
      </c>
      <c r="H51" s="82">
        <v>1</v>
      </c>
      <c r="I51" s="82" t="s">
        <v>701</v>
      </c>
      <c r="J51" s="83">
        <v>33</v>
      </c>
      <c r="K51" s="51" t="s">
        <v>2192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>
        <v>6.6</v>
      </c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</row>
    <row r="52" spans="1:57" ht="14.25" customHeight="1">
      <c r="A52" s="237">
        <v>49</v>
      </c>
      <c r="B52" s="58"/>
      <c r="C52" s="76" t="s">
        <v>297</v>
      </c>
      <c r="D52" s="82" t="s">
        <v>630</v>
      </c>
      <c r="E52" s="191" t="s">
        <v>42</v>
      </c>
      <c r="F52" s="82" t="s">
        <v>660</v>
      </c>
      <c r="G52" s="82" t="s">
        <v>658</v>
      </c>
      <c r="H52" s="82">
        <v>1</v>
      </c>
      <c r="I52" s="82" t="s">
        <v>698</v>
      </c>
      <c r="J52" s="83">
        <v>32</v>
      </c>
      <c r="K52" s="237" t="s">
        <v>2179</v>
      </c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>
        <v>6.4</v>
      </c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</row>
    <row r="53" spans="1:57" ht="14.25" customHeight="1">
      <c r="A53" s="237">
        <v>50</v>
      </c>
      <c r="B53" s="58"/>
      <c r="C53" s="76" t="s">
        <v>297</v>
      </c>
      <c r="D53" s="82" t="s">
        <v>631</v>
      </c>
      <c r="E53" s="191" t="s">
        <v>42</v>
      </c>
      <c r="F53" s="82" t="s">
        <v>660</v>
      </c>
      <c r="G53" s="82" t="s">
        <v>658</v>
      </c>
      <c r="H53" s="82">
        <v>1</v>
      </c>
      <c r="I53" s="82" t="s">
        <v>699</v>
      </c>
      <c r="J53" s="83">
        <v>33</v>
      </c>
      <c r="K53" s="51" t="s">
        <v>2179</v>
      </c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>
        <v>6.6</v>
      </c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</row>
    <row r="54" spans="1:57" ht="14.25" customHeight="1">
      <c r="A54" s="237">
        <v>51</v>
      </c>
      <c r="B54" s="58"/>
      <c r="C54" s="76" t="s">
        <v>297</v>
      </c>
      <c r="D54" s="82" t="s">
        <v>632</v>
      </c>
      <c r="E54" s="191" t="s">
        <v>42</v>
      </c>
      <c r="F54" s="82" t="s">
        <v>660</v>
      </c>
      <c r="G54" s="82" t="s">
        <v>658</v>
      </c>
      <c r="H54" s="82">
        <v>1</v>
      </c>
      <c r="I54" s="82" t="s">
        <v>700</v>
      </c>
      <c r="J54" s="83">
        <v>34</v>
      </c>
      <c r="K54" s="51" t="s">
        <v>2179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>
        <v>6.8</v>
      </c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</row>
    <row r="55" spans="1:57" ht="14.25" customHeight="1">
      <c r="A55" s="237">
        <v>52</v>
      </c>
      <c r="B55" s="59"/>
      <c r="C55" s="76" t="s">
        <v>297</v>
      </c>
      <c r="D55" s="82" t="s">
        <v>636</v>
      </c>
      <c r="E55" s="191" t="s">
        <v>42</v>
      </c>
      <c r="F55" s="82" t="s">
        <v>660</v>
      </c>
      <c r="G55" s="82" t="s">
        <v>658</v>
      </c>
      <c r="H55" s="82">
        <v>2</v>
      </c>
      <c r="I55" s="82" t="s">
        <v>2151</v>
      </c>
      <c r="J55" s="83">
        <v>30</v>
      </c>
      <c r="K55" s="237" t="s">
        <v>2173</v>
      </c>
      <c r="L55" s="237"/>
      <c r="M55" s="237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>
        <v>24</v>
      </c>
      <c r="AO55" s="51">
        <v>24</v>
      </c>
      <c r="AP55" s="51">
        <v>24</v>
      </c>
      <c r="AQ55" s="51">
        <v>24</v>
      </c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</row>
    <row r="56" spans="1:57" ht="14.25" customHeight="1">
      <c r="A56" s="237">
        <v>53</v>
      </c>
      <c r="B56" s="59"/>
      <c r="C56" s="76" t="s">
        <v>297</v>
      </c>
      <c r="D56" s="82" t="s">
        <v>645</v>
      </c>
      <c r="E56" s="186" t="s">
        <v>42</v>
      </c>
      <c r="F56" s="82" t="s">
        <v>88</v>
      </c>
      <c r="G56" s="82" t="s">
        <v>665</v>
      </c>
      <c r="H56" s="82">
        <v>2</v>
      </c>
      <c r="I56" s="82" t="s">
        <v>714</v>
      </c>
      <c r="J56" s="83">
        <v>32</v>
      </c>
      <c r="K56" s="237" t="s">
        <v>2186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>
        <v>25.6</v>
      </c>
      <c r="AR56" s="51"/>
      <c r="AS56" s="51">
        <v>25.6</v>
      </c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</row>
    <row r="57" spans="1:57" ht="14.25" customHeight="1">
      <c r="A57" s="237">
        <v>54</v>
      </c>
      <c r="B57" s="59"/>
      <c r="C57" s="76" t="s">
        <v>297</v>
      </c>
      <c r="D57" s="82" t="s">
        <v>284</v>
      </c>
      <c r="E57" s="186" t="s">
        <v>74</v>
      </c>
      <c r="F57" s="82" t="s">
        <v>146</v>
      </c>
      <c r="G57" s="82" t="s">
        <v>654</v>
      </c>
      <c r="H57" s="82">
        <v>5</v>
      </c>
      <c r="I57" s="77" t="s">
        <v>685</v>
      </c>
      <c r="J57" s="83">
        <v>44</v>
      </c>
      <c r="K57" s="237" t="s">
        <v>2161</v>
      </c>
      <c r="L57" s="237"/>
      <c r="M57" s="237"/>
      <c r="N57" s="51">
        <v>44</v>
      </c>
      <c r="O57" s="51"/>
      <c r="P57" s="51">
        <v>44</v>
      </c>
      <c r="Q57" s="51"/>
      <c r="R57" s="51">
        <v>44</v>
      </c>
      <c r="S57" s="51"/>
      <c r="T57" s="51">
        <v>44</v>
      </c>
      <c r="U57" s="51"/>
      <c r="V57" s="51">
        <v>44</v>
      </c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</row>
    <row r="58" spans="1:57" ht="14.25" customHeight="1">
      <c r="A58" s="237">
        <v>55</v>
      </c>
      <c r="B58" s="59"/>
      <c r="C58" s="76" t="s">
        <v>297</v>
      </c>
      <c r="D58" s="82" t="s">
        <v>640</v>
      </c>
      <c r="E58" s="186" t="s">
        <v>74</v>
      </c>
      <c r="F58" s="82" t="s">
        <v>75</v>
      </c>
      <c r="G58" s="82" t="s">
        <v>664</v>
      </c>
      <c r="H58" s="82">
        <v>1</v>
      </c>
      <c r="I58" s="82" t="s">
        <v>709</v>
      </c>
      <c r="J58" s="83">
        <v>53</v>
      </c>
      <c r="K58" s="237" t="s">
        <v>2193</v>
      </c>
      <c r="L58" s="51"/>
      <c r="M58" s="51"/>
      <c r="N58" s="51"/>
      <c r="O58" s="51"/>
      <c r="P58" s="51">
        <v>42.4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</row>
    <row r="59" spans="1:57" ht="14.25" customHeight="1">
      <c r="A59" s="237">
        <v>56</v>
      </c>
      <c r="B59" s="59"/>
      <c r="C59" s="76" t="s">
        <v>297</v>
      </c>
      <c r="D59" s="82" t="s">
        <v>641</v>
      </c>
      <c r="E59" s="186" t="s">
        <v>74</v>
      </c>
      <c r="F59" s="82" t="s">
        <v>75</v>
      </c>
      <c r="G59" s="82" t="s">
        <v>664</v>
      </c>
      <c r="H59" s="82">
        <v>1</v>
      </c>
      <c r="I59" s="82" t="s">
        <v>710</v>
      </c>
      <c r="J59" s="83">
        <v>85</v>
      </c>
      <c r="K59" s="237" t="s">
        <v>2176</v>
      </c>
      <c r="L59" s="237"/>
      <c r="M59" s="237"/>
      <c r="N59" s="51"/>
      <c r="O59" s="51"/>
      <c r="P59" s="51"/>
      <c r="Q59" s="51">
        <v>68</v>
      </c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1:57" ht="14.25" customHeight="1">
      <c r="A60" s="237">
        <v>57</v>
      </c>
      <c r="B60" s="59"/>
      <c r="C60" s="76" t="s">
        <v>297</v>
      </c>
      <c r="D60" s="82" t="s">
        <v>637</v>
      </c>
      <c r="E60" s="186" t="s">
        <v>74</v>
      </c>
      <c r="F60" s="82" t="s">
        <v>76</v>
      </c>
      <c r="G60" s="82" t="s">
        <v>664</v>
      </c>
      <c r="H60" s="82">
        <v>1</v>
      </c>
      <c r="I60" s="82" t="s">
        <v>2007</v>
      </c>
      <c r="J60" s="83">
        <v>57</v>
      </c>
      <c r="K60" s="237" t="s">
        <v>2167</v>
      </c>
      <c r="L60" s="237"/>
      <c r="M60" s="237"/>
      <c r="N60" s="51"/>
      <c r="O60" s="51"/>
      <c r="P60" s="51"/>
      <c r="Q60" s="51"/>
      <c r="R60" s="51">
        <v>45.6</v>
      </c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</row>
    <row r="61" spans="1:57" ht="14.25" customHeight="1">
      <c r="A61" s="237">
        <v>58</v>
      </c>
      <c r="B61" s="59"/>
      <c r="C61" s="76" t="s">
        <v>297</v>
      </c>
      <c r="D61" s="82" t="s">
        <v>642</v>
      </c>
      <c r="E61" s="186" t="s">
        <v>74</v>
      </c>
      <c r="F61" s="82" t="s">
        <v>75</v>
      </c>
      <c r="G61" s="82" t="s">
        <v>664</v>
      </c>
      <c r="H61" s="82">
        <v>1</v>
      </c>
      <c r="I61" s="82" t="s">
        <v>711</v>
      </c>
      <c r="J61" s="83">
        <v>55</v>
      </c>
      <c r="K61" s="237" t="s">
        <v>2167</v>
      </c>
      <c r="L61" s="237"/>
      <c r="M61" s="237"/>
      <c r="N61" s="51"/>
      <c r="O61" s="237"/>
      <c r="P61" s="51"/>
      <c r="Q61" s="237"/>
      <c r="R61" s="51">
        <v>44</v>
      </c>
      <c r="S61" s="237"/>
      <c r="T61" s="51"/>
      <c r="U61" s="237"/>
      <c r="V61" s="51"/>
      <c r="W61" s="237"/>
      <c r="X61" s="51"/>
      <c r="Y61" s="237"/>
      <c r="Z61" s="51"/>
      <c r="AA61" s="237"/>
      <c r="AB61" s="51"/>
      <c r="AC61" s="237"/>
      <c r="AD61" s="51"/>
      <c r="AE61" s="237"/>
      <c r="AF61" s="51"/>
      <c r="AG61" s="237"/>
      <c r="AH61" s="51"/>
      <c r="AI61" s="237"/>
      <c r="AJ61" s="51"/>
      <c r="AK61" s="237"/>
      <c r="AL61" s="51"/>
      <c r="AM61" s="237"/>
      <c r="AN61" s="51"/>
      <c r="AO61" s="237"/>
      <c r="AP61" s="51"/>
      <c r="AQ61" s="237"/>
      <c r="AR61" s="51"/>
      <c r="AS61" s="237"/>
      <c r="AT61" s="51"/>
      <c r="AU61" s="237"/>
      <c r="AV61" s="51"/>
      <c r="AW61" s="237"/>
      <c r="AX61" s="51"/>
      <c r="AY61" s="51"/>
      <c r="AZ61" s="51"/>
      <c r="BA61" s="51"/>
      <c r="BB61" s="51"/>
      <c r="BC61" s="51"/>
      <c r="BD61" s="51"/>
      <c r="BE61" s="51"/>
    </row>
    <row r="62" spans="1:57" ht="14.25" customHeight="1">
      <c r="A62" s="237">
        <v>59</v>
      </c>
      <c r="B62" s="58"/>
      <c r="C62" s="76" t="s">
        <v>297</v>
      </c>
      <c r="D62" s="82" t="s">
        <v>638</v>
      </c>
      <c r="E62" s="186" t="s">
        <v>74</v>
      </c>
      <c r="F62" s="82" t="s">
        <v>76</v>
      </c>
      <c r="G62" s="82" t="s">
        <v>664</v>
      </c>
      <c r="H62" s="82">
        <v>1</v>
      </c>
      <c r="I62" s="82" t="s">
        <v>707</v>
      </c>
      <c r="J62" s="83">
        <v>85</v>
      </c>
      <c r="K62" s="237" t="s">
        <v>2180</v>
      </c>
      <c r="L62" s="237"/>
      <c r="M62" s="237"/>
      <c r="N62" s="51"/>
      <c r="O62" s="51"/>
      <c r="P62" s="51"/>
      <c r="Q62" s="51"/>
      <c r="R62" s="51"/>
      <c r="S62" s="51">
        <v>68</v>
      </c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</row>
    <row r="63" spans="1:57" ht="14.25" customHeight="1">
      <c r="A63" s="237">
        <v>60</v>
      </c>
      <c r="B63" s="59"/>
      <c r="C63" s="76" t="s">
        <v>297</v>
      </c>
      <c r="D63" s="82" t="s">
        <v>643</v>
      </c>
      <c r="E63" s="186" t="s">
        <v>74</v>
      </c>
      <c r="F63" s="82" t="s">
        <v>75</v>
      </c>
      <c r="G63" s="82" t="s">
        <v>664</v>
      </c>
      <c r="H63" s="82">
        <v>1</v>
      </c>
      <c r="I63" s="82" t="s">
        <v>712</v>
      </c>
      <c r="J63" s="83">
        <v>46</v>
      </c>
      <c r="K63" s="237" t="s">
        <v>2189</v>
      </c>
      <c r="L63" s="237"/>
      <c r="M63" s="237"/>
      <c r="N63" s="51"/>
      <c r="O63" s="51"/>
      <c r="P63" s="51"/>
      <c r="Q63" s="51"/>
      <c r="R63" s="51"/>
      <c r="S63" s="51"/>
      <c r="T63" s="51">
        <v>36.799999999999997</v>
      </c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80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</row>
    <row r="64" spans="1:57" ht="14.25" customHeight="1">
      <c r="A64" s="237">
        <v>61</v>
      </c>
      <c r="B64" s="58"/>
      <c r="C64" s="76" t="s">
        <v>297</v>
      </c>
      <c r="D64" s="82" t="s">
        <v>639</v>
      </c>
      <c r="E64" s="186" t="s">
        <v>74</v>
      </c>
      <c r="F64" s="82" t="s">
        <v>76</v>
      </c>
      <c r="G64" s="82" t="s">
        <v>664</v>
      </c>
      <c r="H64" s="82">
        <v>1</v>
      </c>
      <c r="I64" s="82" t="s">
        <v>708</v>
      </c>
      <c r="J64" s="83">
        <v>87</v>
      </c>
      <c r="K64" s="237" t="s">
        <v>2177</v>
      </c>
      <c r="L64" s="237"/>
      <c r="M64" s="237"/>
      <c r="N64" s="51"/>
      <c r="O64" s="51"/>
      <c r="P64" s="51"/>
      <c r="Q64" s="51"/>
      <c r="R64" s="51"/>
      <c r="S64" s="51"/>
      <c r="T64" s="51"/>
      <c r="U64" s="51">
        <v>69.599999999999994</v>
      </c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80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</row>
    <row r="65" spans="1:57">
      <c r="A65" s="237">
        <v>62</v>
      </c>
      <c r="B65" s="59"/>
      <c r="C65" s="76" t="s">
        <v>297</v>
      </c>
      <c r="D65" s="82" t="s">
        <v>634</v>
      </c>
      <c r="E65" s="186" t="s">
        <v>74</v>
      </c>
      <c r="F65" s="82" t="s">
        <v>76</v>
      </c>
      <c r="G65" s="82" t="s">
        <v>662</v>
      </c>
      <c r="H65" s="82">
        <v>1</v>
      </c>
      <c r="I65" s="82" t="s">
        <v>705</v>
      </c>
      <c r="J65" s="83">
        <v>65</v>
      </c>
      <c r="K65" s="51" t="s">
        <v>2196</v>
      </c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>
        <v>52</v>
      </c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</row>
    <row r="66" spans="1:57" s="160" customFormat="1">
      <c r="A66" s="237">
        <v>63</v>
      </c>
      <c r="B66" s="59"/>
      <c r="C66" s="76" t="s">
        <v>297</v>
      </c>
      <c r="D66" s="82" t="s">
        <v>635</v>
      </c>
      <c r="E66" s="186" t="s">
        <v>74</v>
      </c>
      <c r="F66" s="82" t="s">
        <v>75</v>
      </c>
      <c r="G66" s="82" t="s">
        <v>662</v>
      </c>
      <c r="H66" s="82">
        <v>1</v>
      </c>
      <c r="I66" s="82" t="s">
        <v>706</v>
      </c>
      <c r="J66" s="83">
        <v>67</v>
      </c>
      <c r="K66" s="51" t="s">
        <v>2196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>
        <v>53.6</v>
      </c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</row>
    <row r="67" spans="1:57">
      <c r="A67" s="237">
        <v>64</v>
      </c>
      <c r="B67" s="59"/>
      <c r="C67" s="76" t="s">
        <v>297</v>
      </c>
      <c r="D67" s="82" t="s">
        <v>644</v>
      </c>
      <c r="E67" s="186" t="s">
        <v>74</v>
      </c>
      <c r="F67" s="82" t="s">
        <v>101</v>
      </c>
      <c r="G67" s="82" t="s">
        <v>665</v>
      </c>
      <c r="H67" s="82">
        <v>2</v>
      </c>
      <c r="I67" s="82" t="s">
        <v>713</v>
      </c>
      <c r="J67" s="83">
        <v>32</v>
      </c>
      <c r="K67" s="51" t="s">
        <v>2185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>
        <v>25.6</v>
      </c>
      <c r="AN67" s="51"/>
      <c r="AO67" s="51">
        <v>25.6</v>
      </c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</row>
    <row r="68" spans="1:57" s="160" customFormat="1">
      <c r="A68" s="237">
        <v>65</v>
      </c>
      <c r="B68" s="58"/>
      <c r="C68" s="76" t="s">
        <v>297</v>
      </c>
      <c r="D68" s="87" t="s">
        <v>249</v>
      </c>
      <c r="E68" s="190" t="s">
        <v>43</v>
      </c>
      <c r="F68" s="85" t="s">
        <v>206</v>
      </c>
      <c r="G68" s="85" t="s">
        <v>669</v>
      </c>
      <c r="H68" s="77">
        <v>2</v>
      </c>
      <c r="I68" s="85" t="s">
        <v>723</v>
      </c>
      <c r="J68" s="82">
        <v>32</v>
      </c>
      <c r="K68" s="51" t="s">
        <v>2169</v>
      </c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>
        <v>32</v>
      </c>
      <c r="AQ68" s="51"/>
      <c r="AR68" s="51">
        <v>32</v>
      </c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</row>
    <row r="69" spans="1:57">
      <c r="A69" s="237">
        <v>66</v>
      </c>
      <c r="B69" s="58"/>
      <c r="C69" s="76" t="s">
        <v>297</v>
      </c>
      <c r="D69" s="87" t="s">
        <v>250</v>
      </c>
      <c r="E69" s="190" t="s">
        <v>43</v>
      </c>
      <c r="F69" s="85" t="s">
        <v>206</v>
      </c>
      <c r="G69" s="85" t="s">
        <v>669</v>
      </c>
      <c r="H69" s="77">
        <v>2</v>
      </c>
      <c r="I69" s="85" t="s">
        <v>724</v>
      </c>
      <c r="J69" s="82">
        <v>31</v>
      </c>
      <c r="K69" s="51" t="s">
        <v>2186</v>
      </c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>
        <v>31</v>
      </c>
      <c r="AR69" s="51"/>
      <c r="AS69" s="51">
        <v>31</v>
      </c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</row>
    <row r="70" spans="1:57">
      <c r="A70" s="237">
        <v>67</v>
      </c>
      <c r="B70" s="59"/>
      <c r="C70" s="76" t="s">
        <v>297</v>
      </c>
      <c r="D70" s="82" t="s">
        <v>283</v>
      </c>
      <c r="E70" s="190" t="s">
        <v>2150</v>
      </c>
      <c r="F70" s="100" t="s">
        <v>2002</v>
      </c>
      <c r="G70" s="82" t="s">
        <v>654</v>
      </c>
      <c r="H70" s="82">
        <v>5</v>
      </c>
      <c r="I70" s="77" t="s">
        <v>2003</v>
      </c>
      <c r="J70" s="83">
        <v>45</v>
      </c>
      <c r="K70" s="51" t="s">
        <v>2181</v>
      </c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>
        <v>45</v>
      </c>
      <c r="X70" s="51"/>
      <c r="Y70" s="51">
        <v>45</v>
      </c>
      <c r="Z70" s="51"/>
      <c r="AA70" s="51">
        <v>45</v>
      </c>
      <c r="AB70" s="51"/>
      <c r="AC70" s="51">
        <v>45</v>
      </c>
      <c r="AD70" s="51"/>
      <c r="AE70" s="51">
        <v>45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</row>
    <row r="71" spans="1:57">
      <c r="A71" s="237">
        <v>68</v>
      </c>
      <c r="B71" s="59"/>
      <c r="C71" s="76" t="s">
        <v>297</v>
      </c>
      <c r="D71" s="85" t="s">
        <v>650</v>
      </c>
      <c r="E71" s="190" t="s">
        <v>2150</v>
      </c>
      <c r="F71" s="86" t="s">
        <v>1351</v>
      </c>
      <c r="G71" s="85" t="s">
        <v>668</v>
      </c>
      <c r="H71" s="77">
        <v>2</v>
      </c>
      <c r="I71" s="85" t="s">
        <v>721</v>
      </c>
      <c r="J71" s="82">
        <v>32</v>
      </c>
      <c r="K71" s="51" t="s">
        <v>2169</v>
      </c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>
        <v>25.6</v>
      </c>
      <c r="AQ71" s="51"/>
      <c r="AR71" s="51">
        <v>25.6</v>
      </c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</row>
    <row r="72" spans="1:57">
      <c r="A72" s="237">
        <v>69</v>
      </c>
      <c r="B72" s="59"/>
      <c r="C72" s="76" t="s">
        <v>297</v>
      </c>
      <c r="D72" s="87" t="s">
        <v>249</v>
      </c>
      <c r="E72" s="190" t="s">
        <v>2150</v>
      </c>
      <c r="F72" s="100" t="s">
        <v>1967</v>
      </c>
      <c r="G72" s="85" t="s">
        <v>670</v>
      </c>
      <c r="H72" s="77">
        <v>3</v>
      </c>
      <c r="I72" s="85" t="s">
        <v>725</v>
      </c>
      <c r="J72" s="82">
        <v>32</v>
      </c>
      <c r="K72" s="51" t="s">
        <v>2163</v>
      </c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>
        <v>32</v>
      </c>
      <c r="AU72" s="51"/>
      <c r="AV72" s="51">
        <v>32</v>
      </c>
      <c r="AW72" s="51"/>
      <c r="AX72" s="51">
        <v>32</v>
      </c>
      <c r="AY72" s="51"/>
      <c r="AZ72" s="51"/>
      <c r="BA72" s="51"/>
      <c r="BB72" s="51"/>
      <c r="BC72" s="51"/>
      <c r="BD72" s="51"/>
      <c r="BE72" s="51"/>
    </row>
    <row r="73" spans="1:57">
      <c r="A73" s="237">
        <v>70</v>
      </c>
      <c r="B73" s="59"/>
      <c r="C73" s="76" t="s">
        <v>297</v>
      </c>
      <c r="D73" s="87" t="s">
        <v>250</v>
      </c>
      <c r="E73" s="190" t="s">
        <v>2150</v>
      </c>
      <c r="F73" s="100" t="s">
        <v>1967</v>
      </c>
      <c r="G73" s="85" t="s">
        <v>670</v>
      </c>
      <c r="H73" s="77">
        <v>3</v>
      </c>
      <c r="I73" s="85" t="s">
        <v>726</v>
      </c>
      <c r="J73" s="82">
        <v>31</v>
      </c>
      <c r="K73" s="51" t="s">
        <v>2164</v>
      </c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>
        <v>31</v>
      </c>
      <c r="AV73" s="51"/>
      <c r="AW73" s="51">
        <v>31</v>
      </c>
      <c r="AX73" s="51"/>
      <c r="AY73" s="51">
        <v>31</v>
      </c>
      <c r="AZ73" s="51"/>
      <c r="BA73" s="51"/>
      <c r="BB73" s="51"/>
      <c r="BC73" s="51"/>
      <c r="BD73" s="51"/>
      <c r="BE73" s="51"/>
    </row>
    <row r="74" spans="1:57">
      <c r="A74" s="237">
        <v>71</v>
      </c>
      <c r="B74" s="58"/>
      <c r="C74" s="76" t="s">
        <v>297</v>
      </c>
      <c r="D74" s="85" t="s">
        <v>651</v>
      </c>
      <c r="E74" s="190" t="s">
        <v>2150</v>
      </c>
      <c r="F74" s="86" t="s">
        <v>1351</v>
      </c>
      <c r="G74" s="85" t="s">
        <v>668</v>
      </c>
      <c r="H74" s="77">
        <v>2</v>
      </c>
      <c r="I74" s="85" t="s">
        <v>722</v>
      </c>
      <c r="J74" s="82">
        <v>32</v>
      </c>
      <c r="K74" s="51" t="s">
        <v>2194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>
        <v>25.6</v>
      </c>
      <c r="AW74" s="51"/>
      <c r="AX74" s="51">
        <v>25.6</v>
      </c>
      <c r="AY74" s="51"/>
      <c r="AZ74" s="51"/>
      <c r="BA74" s="51"/>
      <c r="BB74" s="51"/>
      <c r="BC74" s="51"/>
      <c r="BD74" s="51"/>
      <c r="BE74" s="51"/>
    </row>
    <row r="75" spans="1:57">
      <c r="A75" s="237">
        <v>72</v>
      </c>
      <c r="B75" s="59"/>
      <c r="C75" s="76" t="s">
        <v>297</v>
      </c>
      <c r="D75" s="82" t="s">
        <v>629</v>
      </c>
      <c r="E75" s="191" t="s">
        <v>294</v>
      </c>
      <c r="F75" s="82" t="s">
        <v>255</v>
      </c>
      <c r="G75" s="82" t="s">
        <v>656</v>
      </c>
      <c r="H75" s="82">
        <v>1</v>
      </c>
      <c r="I75" s="82" t="s">
        <v>689</v>
      </c>
      <c r="J75" s="83">
        <v>30</v>
      </c>
      <c r="K75" s="51" t="s">
        <v>2189</v>
      </c>
      <c r="L75" s="51"/>
      <c r="M75" s="51"/>
      <c r="N75" s="51"/>
      <c r="O75" s="51"/>
      <c r="P75" s="51"/>
      <c r="Q75" s="51"/>
      <c r="R75" s="51"/>
      <c r="S75" s="51"/>
      <c r="T75" s="51">
        <v>24</v>
      </c>
      <c r="U75" s="51">
        <v>24</v>
      </c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</row>
    <row r="76" spans="1:57">
      <c r="A76" s="237">
        <v>73</v>
      </c>
      <c r="B76" s="58"/>
      <c r="C76" s="98" t="s">
        <v>1345</v>
      </c>
      <c r="D76" s="65" t="s">
        <v>427</v>
      </c>
      <c r="E76" s="121" t="s">
        <v>63</v>
      </c>
      <c r="F76" s="121" t="s">
        <v>64</v>
      </c>
      <c r="G76" s="65" t="s">
        <v>33</v>
      </c>
      <c r="H76" s="122">
        <v>1</v>
      </c>
      <c r="I76" s="122" t="s">
        <v>1453</v>
      </c>
      <c r="J76" s="122">
        <v>43</v>
      </c>
      <c r="K76" s="51" t="s">
        <v>2232</v>
      </c>
      <c r="L76" s="51"/>
      <c r="M76" s="51"/>
      <c r="N76" s="51"/>
      <c r="O76" s="51"/>
      <c r="P76" s="51">
        <v>43</v>
      </c>
      <c r="Q76" s="51">
        <v>8.6</v>
      </c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</row>
    <row r="77" spans="1:57">
      <c r="A77" s="237">
        <v>74</v>
      </c>
      <c r="B77" s="58"/>
      <c r="C77" s="98" t="s">
        <v>1345</v>
      </c>
      <c r="D77" s="65" t="s">
        <v>1333</v>
      </c>
      <c r="E77" s="121" t="s">
        <v>63</v>
      </c>
      <c r="F77" s="121" t="s">
        <v>64</v>
      </c>
      <c r="G77" s="65" t="s">
        <v>33</v>
      </c>
      <c r="H77" s="122">
        <v>1</v>
      </c>
      <c r="I77" s="122" t="s">
        <v>1454</v>
      </c>
      <c r="J77" s="122">
        <v>42</v>
      </c>
      <c r="K77" s="51" t="s">
        <v>2236</v>
      </c>
      <c r="L77" s="51"/>
      <c r="M77" s="51"/>
      <c r="N77" s="51"/>
      <c r="O77" s="51"/>
      <c r="P77" s="51"/>
      <c r="Q77" s="51"/>
      <c r="R77" s="51"/>
      <c r="S77" s="51"/>
      <c r="T77" s="51">
        <v>42</v>
      </c>
      <c r="U77" s="51">
        <v>8.4</v>
      </c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</row>
    <row r="78" spans="1:57">
      <c r="A78" s="237">
        <v>75</v>
      </c>
      <c r="B78" s="58"/>
      <c r="C78" s="98" t="s">
        <v>1345</v>
      </c>
      <c r="D78" s="65" t="s">
        <v>1334</v>
      </c>
      <c r="E78" s="121" t="s">
        <v>63</v>
      </c>
      <c r="F78" s="121" t="s">
        <v>64</v>
      </c>
      <c r="G78" s="65" t="s">
        <v>33</v>
      </c>
      <c r="H78" s="122">
        <v>1</v>
      </c>
      <c r="I78" s="122" t="s">
        <v>1455</v>
      </c>
      <c r="J78" s="122">
        <v>45</v>
      </c>
      <c r="K78" s="51" t="s">
        <v>2242</v>
      </c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>
        <v>45</v>
      </c>
      <c r="W78" s="51">
        <v>36</v>
      </c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</row>
    <row r="79" spans="1:57" s="160" customFormat="1">
      <c r="A79" s="237">
        <v>76</v>
      </c>
      <c r="B79" s="58"/>
      <c r="C79" s="98" t="s">
        <v>1345</v>
      </c>
      <c r="D79" s="65" t="s">
        <v>1335</v>
      </c>
      <c r="E79" s="121" t="s">
        <v>63</v>
      </c>
      <c r="F79" s="121" t="s">
        <v>64</v>
      </c>
      <c r="G79" s="65" t="s">
        <v>33</v>
      </c>
      <c r="H79" s="122">
        <v>1</v>
      </c>
      <c r="I79" s="122" t="s">
        <v>1456</v>
      </c>
      <c r="J79" s="122">
        <v>46</v>
      </c>
      <c r="K79" s="51" t="s">
        <v>2238</v>
      </c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>
        <v>46</v>
      </c>
      <c r="AA79" s="51">
        <v>9.1999999999999993</v>
      </c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</row>
    <row r="80" spans="1:57" s="160" customFormat="1">
      <c r="A80" s="237">
        <v>77</v>
      </c>
      <c r="B80" s="58"/>
      <c r="C80" s="98" t="s">
        <v>1345</v>
      </c>
      <c r="D80" s="65" t="s">
        <v>1336</v>
      </c>
      <c r="E80" s="121" t="s">
        <v>63</v>
      </c>
      <c r="F80" s="121" t="s">
        <v>64</v>
      </c>
      <c r="G80" s="65" t="s">
        <v>33</v>
      </c>
      <c r="H80" s="122">
        <v>1</v>
      </c>
      <c r="I80" s="122" t="s">
        <v>1457</v>
      </c>
      <c r="J80" s="122">
        <v>44</v>
      </c>
      <c r="K80" s="51" t="s">
        <v>2220</v>
      </c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>
        <v>44</v>
      </c>
      <c r="AC80" s="51">
        <v>8.8000000000000007</v>
      </c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</row>
    <row r="81" spans="1:57">
      <c r="A81" s="237">
        <v>78</v>
      </c>
      <c r="B81" s="58"/>
      <c r="C81" s="98" t="s">
        <v>1345</v>
      </c>
      <c r="D81" s="65" t="s">
        <v>412</v>
      </c>
      <c r="E81" s="121" t="s">
        <v>63</v>
      </c>
      <c r="F81" s="121" t="s">
        <v>64</v>
      </c>
      <c r="G81" s="65" t="s">
        <v>33</v>
      </c>
      <c r="H81" s="122">
        <v>1</v>
      </c>
      <c r="I81" s="122" t="s">
        <v>1462</v>
      </c>
      <c r="J81" s="122">
        <v>50</v>
      </c>
      <c r="K81" s="51" t="s">
        <v>2250</v>
      </c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>
        <v>50</v>
      </c>
      <c r="AE81" s="51">
        <v>10</v>
      </c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</row>
    <row r="82" spans="1:57" ht="14.25" customHeight="1">
      <c r="A82" s="237">
        <v>79</v>
      </c>
      <c r="B82" s="58"/>
      <c r="C82" s="98" t="s">
        <v>1345</v>
      </c>
      <c r="D82" s="65" t="s">
        <v>413</v>
      </c>
      <c r="E82" s="121" t="s">
        <v>63</v>
      </c>
      <c r="F82" s="121" t="s">
        <v>64</v>
      </c>
      <c r="G82" s="65" t="s">
        <v>33</v>
      </c>
      <c r="H82" s="122">
        <v>1</v>
      </c>
      <c r="I82" s="122" t="s">
        <v>1464</v>
      </c>
      <c r="J82" s="122">
        <v>50</v>
      </c>
      <c r="K82" s="158" t="s">
        <v>2234</v>
      </c>
      <c r="L82" s="158"/>
      <c r="M82" s="158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>
        <v>50</v>
      </c>
      <c r="AI82" s="51">
        <v>10</v>
      </c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</row>
    <row r="83" spans="1:57" ht="14.25" customHeight="1">
      <c r="A83" s="237">
        <v>80</v>
      </c>
      <c r="B83" s="58"/>
      <c r="C83" s="98" t="s">
        <v>1345</v>
      </c>
      <c r="D83" s="65" t="s">
        <v>414</v>
      </c>
      <c r="E83" s="121" t="s">
        <v>63</v>
      </c>
      <c r="F83" s="121" t="s">
        <v>64</v>
      </c>
      <c r="G83" s="65" t="s">
        <v>33</v>
      </c>
      <c r="H83" s="122">
        <v>1</v>
      </c>
      <c r="I83" s="122" t="s">
        <v>1463</v>
      </c>
      <c r="J83" s="122">
        <v>47</v>
      </c>
      <c r="K83" s="158" t="s">
        <v>2247</v>
      </c>
      <c r="L83" s="158"/>
      <c r="M83" s="158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>
        <v>47</v>
      </c>
      <c r="AK83" s="51">
        <v>9.4</v>
      </c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</row>
    <row r="84" spans="1:57" ht="14.25" customHeight="1">
      <c r="A84" s="237">
        <v>81</v>
      </c>
      <c r="B84" s="58"/>
      <c r="C84" s="98" t="s">
        <v>1345</v>
      </c>
      <c r="D84" s="65" t="s">
        <v>415</v>
      </c>
      <c r="E84" s="121" t="s">
        <v>63</v>
      </c>
      <c r="F84" s="121" t="s">
        <v>64</v>
      </c>
      <c r="G84" s="65" t="s">
        <v>33</v>
      </c>
      <c r="H84" s="122">
        <v>1</v>
      </c>
      <c r="I84" s="122" t="s">
        <v>1458</v>
      </c>
      <c r="J84" s="122">
        <v>47</v>
      </c>
      <c r="K84" s="158" t="s">
        <v>2229</v>
      </c>
      <c r="L84" s="158"/>
      <c r="M84" s="158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>
        <v>47</v>
      </c>
      <c r="AM84" s="51">
        <v>9.4</v>
      </c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</row>
    <row r="85" spans="1:57" ht="14.25" customHeight="1">
      <c r="A85" s="237">
        <v>82</v>
      </c>
      <c r="B85" s="58"/>
      <c r="C85" s="98" t="s">
        <v>1345</v>
      </c>
      <c r="D85" s="65" t="s">
        <v>420</v>
      </c>
      <c r="E85" s="121" t="s">
        <v>63</v>
      </c>
      <c r="F85" s="121" t="s">
        <v>64</v>
      </c>
      <c r="G85" s="65" t="s">
        <v>33</v>
      </c>
      <c r="H85" s="122">
        <v>1</v>
      </c>
      <c r="I85" s="122" t="s">
        <v>1458</v>
      </c>
      <c r="J85" s="122">
        <v>51</v>
      </c>
      <c r="K85" s="158" t="s">
        <v>2229</v>
      </c>
      <c r="L85" s="158"/>
      <c r="M85" s="158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>
        <v>51</v>
      </c>
      <c r="AM85" s="51">
        <v>10.199999999999999</v>
      </c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</row>
    <row r="86" spans="1:57" ht="14.25" customHeight="1">
      <c r="A86" s="237">
        <v>83</v>
      </c>
      <c r="B86" s="58"/>
      <c r="C86" s="98" t="s">
        <v>1345</v>
      </c>
      <c r="D86" s="65" t="s">
        <v>416</v>
      </c>
      <c r="E86" s="121" t="s">
        <v>63</v>
      </c>
      <c r="F86" s="121" t="s">
        <v>64</v>
      </c>
      <c r="G86" s="65" t="s">
        <v>33</v>
      </c>
      <c r="H86" s="122">
        <v>1</v>
      </c>
      <c r="I86" s="122" t="s">
        <v>1459</v>
      </c>
      <c r="J86" s="122">
        <v>49</v>
      </c>
      <c r="K86" s="158" t="s">
        <v>2231</v>
      </c>
      <c r="L86" s="158"/>
      <c r="M86" s="158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>
        <v>49</v>
      </c>
      <c r="AO86" s="237">
        <v>9.8000000000000007</v>
      </c>
      <c r="AP86" s="237"/>
      <c r="AQ86" s="237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</row>
    <row r="87" spans="1:57" ht="14.25" customHeight="1">
      <c r="A87" s="237">
        <v>84</v>
      </c>
      <c r="B87" s="58"/>
      <c r="C87" s="98" t="s">
        <v>1345</v>
      </c>
      <c r="D87" s="65" t="s">
        <v>417</v>
      </c>
      <c r="E87" s="121" t="s">
        <v>63</v>
      </c>
      <c r="F87" s="121" t="s">
        <v>64</v>
      </c>
      <c r="G87" s="65" t="s">
        <v>33</v>
      </c>
      <c r="H87" s="122">
        <v>1</v>
      </c>
      <c r="I87" s="122" t="s">
        <v>1460</v>
      </c>
      <c r="J87" s="122">
        <v>51</v>
      </c>
      <c r="K87" s="158" t="s">
        <v>2223</v>
      </c>
      <c r="L87" s="158"/>
      <c r="M87" s="158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>
        <v>51</v>
      </c>
      <c r="AQ87" s="237">
        <v>10.199999999999999</v>
      </c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</row>
    <row r="88" spans="1:57" ht="14.25" customHeight="1">
      <c r="A88" s="237">
        <v>85</v>
      </c>
      <c r="B88" s="58"/>
      <c r="C88" s="98" t="s">
        <v>1345</v>
      </c>
      <c r="D88" s="65" t="s">
        <v>418</v>
      </c>
      <c r="E88" s="121" t="s">
        <v>63</v>
      </c>
      <c r="F88" s="121" t="s">
        <v>64</v>
      </c>
      <c r="G88" s="65" t="s">
        <v>33</v>
      </c>
      <c r="H88" s="122">
        <v>1</v>
      </c>
      <c r="I88" s="122" t="s">
        <v>1460</v>
      </c>
      <c r="J88" s="122">
        <v>51</v>
      </c>
      <c r="K88" s="158" t="s">
        <v>2223</v>
      </c>
      <c r="L88" s="158"/>
      <c r="M88" s="158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>
        <v>51</v>
      </c>
      <c r="AQ88" s="237">
        <v>10.199999999999999</v>
      </c>
      <c r="AR88" s="237"/>
      <c r="AS88" s="237"/>
      <c r="AT88" s="237"/>
      <c r="AU88" s="237"/>
      <c r="AV88" s="237"/>
      <c r="AW88" s="237"/>
      <c r="AX88" s="51"/>
      <c r="AY88" s="51"/>
      <c r="AZ88" s="51"/>
      <c r="BA88" s="51"/>
      <c r="BB88" s="51"/>
      <c r="BC88" s="51"/>
      <c r="BD88" s="51"/>
      <c r="BE88" s="51"/>
    </row>
    <row r="89" spans="1:57" ht="14.25" customHeight="1">
      <c r="A89" s="237">
        <v>86</v>
      </c>
      <c r="B89" s="58"/>
      <c r="C89" s="98" t="s">
        <v>1345</v>
      </c>
      <c r="D89" s="65" t="s">
        <v>419</v>
      </c>
      <c r="E89" s="121" t="s">
        <v>63</v>
      </c>
      <c r="F89" s="121" t="s">
        <v>64</v>
      </c>
      <c r="G89" s="65" t="s">
        <v>33</v>
      </c>
      <c r="H89" s="122">
        <v>1</v>
      </c>
      <c r="I89" s="122" t="s">
        <v>1461</v>
      </c>
      <c r="J89" s="122">
        <v>49</v>
      </c>
      <c r="K89" s="158" t="s">
        <v>2227</v>
      </c>
      <c r="L89" s="158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>
        <v>39.200000000000003</v>
      </c>
      <c r="AS89" s="237">
        <v>19.600000000000001</v>
      </c>
      <c r="AT89" s="237"/>
      <c r="AU89" s="237"/>
      <c r="AV89" s="237"/>
      <c r="AW89" s="237"/>
      <c r="AX89" s="51"/>
      <c r="AY89" s="51"/>
      <c r="AZ89" s="51"/>
      <c r="BA89" s="51"/>
      <c r="BB89" s="51"/>
      <c r="BC89" s="51"/>
      <c r="BD89" s="51"/>
      <c r="BE89" s="51"/>
    </row>
    <row r="90" spans="1:57" ht="14.25" customHeight="1">
      <c r="A90" s="237">
        <v>87</v>
      </c>
      <c r="B90" s="58"/>
      <c r="C90" s="98" t="s">
        <v>1345</v>
      </c>
      <c r="D90" s="122" t="s">
        <v>1323</v>
      </c>
      <c r="E90" s="121" t="s">
        <v>34</v>
      </c>
      <c r="F90" s="121" t="s">
        <v>91</v>
      </c>
      <c r="G90" s="121" t="s">
        <v>1386</v>
      </c>
      <c r="H90" s="122">
        <v>2</v>
      </c>
      <c r="I90" s="122" t="s">
        <v>1444</v>
      </c>
      <c r="J90" s="122">
        <v>40</v>
      </c>
      <c r="K90" s="237" t="s">
        <v>2205</v>
      </c>
      <c r="L90" s="51"/>
      <c r="M90" s="51"/>
      <c r="N90" s="51"/>
      <c r="O90" s="51"/>
      <c r="P90" s="51"/>
      <c r="Q90" s="51"/>
      <c r="R90" s="51">
        <v>48</v>
      </c>
      <c r="S90" s="51"/>
      <c r="T90" s="51">
        <v>48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</row>
    <row r="91" spans="1:57" ht="14.25" customHeight="1">
      <c r="A91" s="237">
        <v>88</v>
      </c>
      <c r="B91" s="58"/>
      <c r="C91" s="98" t="s">
        <v>1345</v>
      </c>
      <c r="D91" s="122" t="s">
        <v>1325</v>
      </c>
      <c r="E91" s="121" t="s">
        <v>34</v>
      </c>
      <c r="F91" s="121" t="s">
        <v>91</v>
      </c>
      <c r="G91" s="121" t="s">
        <v>1388</v>
      </c>
      <c r="H91" s="122">
        <v>2</v>
      </c>
      <c r="I91" s="122" t="s">
        <v>1446</v>
      </c>
      <c r="J91" s="122">
        <v>35</v>
      </c>
      <c r="K91" s="51" t="s">
        <v>2205</v>
      </c>
      <c r="L91" s="51"/>
      <c r="M91" s="51"/>
      <c r="N91" s="51"/>
      <c r="O91" s="51"/>
      <c r="P91" s="51"/>
      <c r="Q91" s="51"/>
      <c r="R91" s="51">
        <v>42</v>
      </c>
      <c r="S91" s="51"/>
      <c r="T91" s="51">
        <v>42</v>
      </c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</row>
    <row r="92" spans="1:57" ht="14.25" customHeight="1">
      <c r="A92" s="237">
        <v>89</v>
      </c>
      <c r="B92" s="58"/>
      <c r="C92" s="98" t="s">
        <v>1345</v>
      </c>
      <c r="D92" s="122" t="s">
        <v>1326</v>
      </c>
      <c r="E92" s="121" t="s">
        <v>34</v>
      </c>
      <c r="F92" s="121" t="s">
        <v>91</v>
      </c>
      <c r="G92" s="121" t="s">
        <v>1388</v>
      </c>
      <c r="H92" s="122">
        <v>2</v>
      </c>
      <c r="I92" s="122" t="s">
        <v>1448</v>
      </c>
      <c r="J92" s="122">
        <v>32</v>
      </c>
      <c r="K92" s="237" t="s">
        <v>2244</v>
      </c>
      <c r="L92" s="51"/>
      <c r="M92" s="51"/>
      <c r="N92" s="51"/>
      <c r="O92" s="51"/>
      <c r="P92" s="51"/>
      <c r="Q92" s="51"/>
      <c r="R92" s="51"/>
      <c r="S92" s="51">
        <v>38.4</v>
      </c>
      <c r="T92" s="51"/>
      <c r="U92" s="51">
        <v>38.4</v>
      </c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</row>
    <row r="93" spans="1:57" ht="14.25" customHeight="1">
      <c r="A93" s="237">
        <v>90</v>
      </c>
      <c r="B93" s="58"/>
      <c r="C93" s="98" t="s">
        <v>1345</v>
      </c>
      <c r="D93" s="122" t="s">
        <v>1327</v>
      </c>
      <c r="E93" s="121" t="s">
        <v>34</v>
      </c>
      <c r="F93" s="121" t="s">
        <v>91</v>
      </c>
      <c r="G93" s="121" t="s">
        <v>1388</v>
      </c>
      <c r="H93" s="122">
        <v>2</v>
      </c>
      <c r="I93" s="122" t="s">
        <v>1448</v>
      </c>
      <c r="J93" s="122">
        <v>38</v>
      </c>
      <c r="K93" s="237" t="s">
        <v>2244</v>
      </c>
      <c r="L93" s="51"/>
      <c r="M93" s="51"/>
      <c r="N93" s="51"/>
      <c r="O93" s="51"/>
      <c r="P93" s="51"/>
      <c r="Q93" s="51"/>
      <c r="R93" s="51"/>
      <c r="S93" s="51">
        <v>45.6</v>
      </c>
      <c r="T93" s="51"/>
      <c r="U93" s="51">
        <v>45.6</v>
      </c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</row>
    <row r="94" spans="1:57" ht="14.25" customHeight="1">
      <c r="A94" s="237">
        <v>91</v>
      </c>
      <c r="B94" s="58"/>
      <c r="C94" s="98" t="s">
        <v>1345</v>
      </c>
      <c r="D94" s="122" t="s">
        <v>1325</v>
      </c>
      <c r="E94" s="121" t="s">
        <v>34</v>
      </c>
      <c r="F94" s="121" t="s">
        <v>12</v>
      </c>
      <c r="G94" s="121" t="s">
        <v>1389</v>
      </c>
      <c r="H94" s="122">
        <v>4</v>
      </c>
      <c r="I94" s="122" t="s">
        <v>1447</v>
      </c>
      <c r="J94" s="122">
        <v>35</v>
      </c>
      <c r="K94" s="51" t="s">
        <v>2242</v>
      </c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>
        <v>42</v>
      </c>
      <c r="W94" s="51"/>
      <c r="X94" s="51"/>
      <c r="Y94" s="51"/>
      <c r="Z94" s="51">
        <v>42</v>
      </c>
      <c r="AA94" s="51"/>
      <c r="AB94" s="51">
        <v>42</v>
      </c>
      <c r="AC94" s="51"/>
      <c r="AD94" s="51">
        <v>42</v>
      </c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</row>
    <row r="95" spans="1:57" ht="14.25" customHeight="1">
      <c r="A95" s="237">
        <v>92</v>
      </c>
      <c r="B95" s="58"/>
      <c r="C95" s="98" t="s">
        <v>1345</v>
      </c>
      <c r="D95" s="122" t="s">
        <v>1324</v>
      </c>
      <c r="E95" s="121" t="s">
        <v>34</v>
      </c>
      <c r="F95" s="121" t="s">
        <v>12</v>
      </c>
      <c r="G95" s="121" t="s">
        <v>1387</v>
      </c>
      <c r="H95" s="122">
        <v>2</v>
      </c>
      <c r="I95" s="122" t="s">
        <v>1445</v>
      </c>
      <c r="J95" s="122">
        <v>40</v>
      </c>
      <c r="K95" s="51" t="s">
        <v>2238</v>
      </c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>
        <v>48</v>
      </c>
      <c r="AA95" s="51"/>
      <c r="AB95" s="51">
        <v>48</v>
      </c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</row>
    <row r="96" spans="1:57" ht="14.25" customHeight="1">
      <c r="A96" s="237">
        <v>93</v>
      </c>
      <c r="B96" s="58"/>
      <c r="C96" s="98" t="s">
        <v>1345</v>
      </c>
      <c r="D96" s="122" t="s">
        <v>1328</v>
      </c>
      <c r="E96" s="121" t="s">
        <v>34</v>
      </c>
      <c r="F96" s="121" t="s">
        <v>91</v>
      </c>
      <c r="G96" s="121" t="s">
        <v>1388</v>
      </c>
      <c r="H96" s="122">
        <v>2</v>
      </c>
      <c r="I96" s="122" t="s">
        <v>1450</v>
      </c>
      <c r="J96" s="122">
        <v>44</v>
      </c>
      <c r="K96" s="51" t="s">
        <v>2247</v>
      </c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>
        <v>44</v>
      </c>
      <c r="AK96" s="51"/>
      <c r="AL96" s="51">
        <v>44</v>
      </c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</row>
    <row r="97" spans="1:57" ht="14.25" customHeight="1">
      <c r="A97" s="237">
        <v>94</v>
      </c>
      <c r="B97" s="58"/>
      <c r="C97" s="98" t="s">
        <v>1345</v>
      </c>
      <c r="D97" s="122" t="s">
        <v>1329</v>
      </c>
      <c r="E97" s="121" t="s">
        <v>34</v>
      </c>
      <c r="F97" s="121" t="s">
        <v>91</v>
      </c>
      <c r="G97" s="121" t="s">
        <v>1388</v>
      </c>
      <c r="H97" s="122">
        <v>2</v>
      </c>
      <c r="I97" s="122" t="s">
        <v>1450</v>
      </c>
      <c r="J97" s="122">
        <v>44</v>
      </c>
      <c r="K97" s="51" t="s">
        <v>2247</v>
      </c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>
        <v>44</v>
      </c>
      <c r="AK97" s="51"/>
      <c r="AL97" s="51">
        <v>44</v>
      </c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</row>
    <row r="98" spans="1:57" ht="14.25" customHeight="1">
      <c r="A98" s="237">
        <v>95</v>
      </c>
      <c r="B98" s="58"/>
      <c r="C98" s="98" t="s">
        <v>1345</v>
      </c>
      <c r="D98" s="122" t="s">
        <v>1330</v>
      </c>
      <c r="E98" s="121" t="s">
        <v>34</v>
      </c>
      <c r="F98" s="121" t="s">
        <v>91</v>
      </c>
      <c r="G98" s="121" t="s">
        <v>1388</v>
      </c>
      <c r="H98" s="122">
        <v>2</v>
      </c>
      <c r="I98" s="122" t="s">
        <v>1451</v>
      </c>
      <c r="J98" s="122">
        <v>46</v>
      </c>
      <c r="K98" s="51" t="s">
        <v>2248</v>
      </c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>
        <v>46</v>
      </c>
      <c r="AL98" s="51"/>
      <c r="AM98" s="51">
        <v>46</v>
      </c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</row>
    <row r="99" spans="1:57" ht="14.25" customHeight="1">
      <c r="A99" s="237">
        <v>96</v>
      </c>
      <c r="B99" s="58"/>
      <c r="C99" s="98" t="s">
        <v>1345</v>
      </c>
      <c r="D99" s="122" t="s">
        <v>1331</v>
      </c>
      <c r="E99" s="121" t="s">
        <v>34</v>
      </c>
      <c r="F99" s="121" t="s">
        <v>91</v>
      </c>
      <c r="G99" s="121" t="s">
        <v>1388</v>
      </c>
      <c r="H99" s="122">
        <v>2</v>
      </c>
      <c r="I99" s="122" t="s">
        <v>1451</v>
      </c>
      <c r="J99" s="122">
        <v>46</v>
      </c>
      <c r="K99" s="51" t="s">
        <v>2248</v>
      </c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51"/>
      <c r="AH99" s="237"/>
      <c r="AI99" s="51"/>
      <c r="AJ99" s="51"/>
      <c r="AK99" s="51">
        <v>46</v>
      </c>
      <c r="AL99" s="51"/>
      <c r="AM99" s="51">
        <v>46</v>
      </c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</row>
    <row r="100" spans="1:57" ht="14.25" customHeight="1">
      <c r="A100" s="237">
        <v>97</v>
      </c>
      <c r="B100" s="58"/>
      <c r="C100" s="98" t="s">
        <v>1345</v>
      </c>
      <c r="D100" s="121" t="s">
        <v>1322</v>
      </c>
      <c r="E100" s="121" t="s">
        <v>34</v>
      </c>
      <c r="F100" s="121" t="s">
        <v>37</v>
      </c>
      <c r="G100" s="65" t="s">
        <v>1384</v>
      </c>
      <c r="H100" s="121">
        <v>2</v>
      </c>
      <c r="I100" s="121" t="s">
        <v>1442</v>
      </c>
      <c r="J100" s="121">
        <v>45</v>
      </c>
      <c r="K100" s="158" t="s">
        <v>2231</v>
      </c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>
        <v>45</v>
      </c>
      <c r="AO100" s="51">
        <v>18</v>
      </c>
      <c r="AP100" s="51">
        <v>45</v>
      </c>
      <c r="AQ100" s="51">
        <v>18</v>
      </c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</row>
    <row r="101" spans="1:57" ht="14.25" customHeight="1">
      <c r="A101" s="237">
        <v>98</v>
      </c>
      <c r="B101" s="58"/>
      <c r="C101" s="98" t="s">
        <v>1345</v>
      </c>
      <c r="D101" s="122" t="s">
        <v>1332</v>
      </c>
      <c r="E101" s="121" t="s">
        <v>34</v>
      </c>
      <c r="F101" s="121" t="s">
        <v>91</v>
      </c>
      <c r="G101" s="121" t="s">
        <v>1388</v>
      </c>
      <c r="H101" s="122">
        <v>2</v>
      </c>
      <c r="I101" s="122" t="s">
        <v>1452</v>
      </c>
      <c r="J101" s="122">
        <v>47</v>
      </c>
      <c r="K101" s="158" t="s">
        <v>2251</v>
      </c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>
        <v>47</v>
      </c>
      <c r="AP101" s="51"/>
      <c r="AQ101" s="51">
        <v>47</v>
      </c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</row>
    <row r="102" spans="1:57" ht="14.25" customHeight="1">
      <c r="A102" s="237">
        <v>99</v>
      </c>
      <c r="B102" s="127"/>
      <c r="C102" s="108" t="s">
        <v>1345</v>
      </c>
      <c r="D102" s="121" t="s">
        <v>1342</v>
      </c>
      <c r="E102" s="121" t="s">
        <v>34</v>
      </c>
      <c r="F102" s="128" t="s">
        <v>351</v>
      </c>
      <c r="G102" s="121" t="s">
        <v>1395</v>
      </c>
      <c r="H102" s="121">
        <v>1</v>
      </c>
      <c r="I102" s="121" t="s">
        <v>1472</v>
      </c>
      <c r="J102" s="121">
        <v>45</v>
      </c>
      <c r="K102" s="64" t="s">
        <v>2255</v>
      </c>
      <c r="L102" s="64"/>
      <c r="M102" s="62"/>
      <c r="N102" s="64"/>
      <c r="O102" s="62"/>
      <c r="P102" s="64"/>
      <c r="Q102" s="62"/>
      <c r="R102" s="64"/>
      <c r="S102" s="62"/>
      <c r="T102" s="64"/>
      <c r="U102" s="62"/>
      <c r="V102" s="64"/>
      <c r="W102" s="62"/>
      <c r="X102" s="64"/>
      <c r="Y102" s="62"/>
      <c r="Z102" s="64"/>
      <c r="AA102" s="62"/>
      <c r="AB102" s="64"/>
      <c r="AC102" s="62"/>
      <c r="AD102" s="64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>
        <v>54</v>
      </c>
      <c r="AW102" s="62"/>
      <c r="AX102" s="62"/>
      <c r="AY102" s="62"/>
      <c r="AZ102" s="62"/>
      <c r="BA102" s="62"/>
      <c r="BB102" s="62"/>
      <c r="BC102" s="62"/>
      <c r="BD102" s="62"/>
      <c r="BE102" s="62"/>
    </row>
    <row r="103" spans="1:57" ht="14.25" customHeight="1">
      <c r="A103" s="237">
        <v>100</v>
      </c>
      <c r="B103" s="127"/>
      <c r="C103" s="108" t="s">
        <v>1345</v>
      </c>
      <c r="D103" s="121" t="s">
        <v>1342</v>
      </c>
      <c r="E103" s="236" t="s">
        <v>2260</v>
      </c>
      <c r="F103" s="152" t="s">
        <v>1576</v>
      </c>
      <c r="G103" s="121" t="s">
        <v>1395</v>
      </c>
      <c r="H103" s="121">
        <v>1</v>
      </c>
      <c r="I103" s="121" t="s">
        <v>1472</v>
      </c>
      <c r="J103" s="121">
        <v>45</v>
      </c>
      <c r="K103" s="64" t="s">
        <v>2255</v>
      </c>
      <c r="L103" s="64"/>
      <c r="M103" s="62"/>
      <c r="N103" s="64"/>
      <c r="O103" s="62"/>
      <c r="P103" s="64"/>
      <c r="Q103" s="62"/>
      <c r="R103" s="64"/>
      <c r="S103" s="62"/>
      <c r="T103" s="64"/>
      <c r="U103" s="62"/>
      <c r="V103" s="64"/>
      <c r="W103" s="62"/>
      <c r="X103" s="64"/>
      <c r="Y103" s="62"/>
      <c r="Z103" s="64"/>
      <c r="AA103" s="62"/>
      <c r="AB103" s="64"/>
      <c r="AC103" s="62"/>
      <c r="AD103" s="64"/>
      <c r="AE103" s="62"/>
      <c r="AF103" s="64"/>
      <c r="AG103" s="62"/>
      <c r="AH103" s="64"/>
      <c r="AI103" s="62"/>
      <c r="AJ103" s="64"/>
      <c r="AK103" s="62"/>
      <c r="AL103" s="64"/>
      <c r="AM103" s="62"/>
      <c r="AN103" s="64"/>
      <c r="AO103" s="62"/>
      <c r="AP103" s="64"/>
      <c r="AQ103" s="62"/>
      <c r="AR103" s="64"/>
      <c r="AS103" s="62"/>
      <c r="AT103" s="64"/>
      <c r="AU103" s="62"/>
      <c r="AV103" s="64">
        <v>54</v>
      </c>
      <c r="AW103" s="62"/>
      <c r="AX103" s="62"/>
      <c r="AY103" s="62"/>
      <c r="AZ103" s="62"/>
      <c r="BA103" s="62"/>
      <c r="BB103" s="62"/>
      <c r="BC103" s="62"/>
      <c r="BD103" s="62"/>
      <c r="BE103" s="62"/>
    </row>
    <row r="104" spans="1:57" ht="14.25" customHeight="1">
      <c r="A104" s="237">
        <v>101</v>
      </c>
      <c r="B104" s="58"/>
      <c r="C104" s="98" t="s">
        <v>1345</v>
      </c>
      <c r="D104" s="122" t="s">
        <v>229</v>
      </c>
      <c r="E104" s="186" t="s">
        <v>13</v>
      </c>
      <c r="F104" s="121" t="s">
        <v>473</v>
      </c>
      <c r="G104" s="122" t="s">
        <v>1381</v>
      </c>
      <c r="H104" s="122">
        <v>1</v>
      </c>
      <c r="I104" s="122" t="s">
        <v>1436</v>
      </c>
      <c r="J104" s="122">
        <v>41</v>
      </c>
      <c r="K104" s="237" t="s">
        <v>2232</v>
      </c>
      <c r="L104" s="237"/>
      <c r="M104" s="237"/>
      <c r="N104" s="237"/>
      <c r="O104" s="237"/>
      <c r="P104" s="237">
        <v>24.6</v>
      </c>
      <c r="Q104" s="237">
        <v>24.6</v>
      </c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51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51"/>
      <c r="AX104" s="51"/>
      <c r="AY104" s="51"/>
      <c r="AZ104" s="51"/>
      <c r="BA104" s="51"/>
      <c r="BB104" s="51"/>
      <c r="BC104" s="51"/>
      <c r="BD104" s="51"/>
      <c r="BE104" s="51"/>
    </row>
    <row r="105" spans="1:57" ht="14.25" customHeight="1">
      <c r="A105" s="237">
        <v>102</v>
      </c>
      <c r="B105" s="58"/>
      <c r="C105" s="98" t="s">
        <v>1345</v>
      </c>
      <c r="D105" s="122" t="s">
        <v>1313</v>
      </c>
      <c r="E105" s="186" t="s">
        <v>13</v>
      </c>
      <c r="F105" s="121" t="s">
        <v>89</v>
      </c>
      <c r="G105" s="122" t="s">
        <v>1380</v>
      </c>
      <c r="H105" s="122">
        <v>2</v>
      </c>
      <c r="I105" s="121" t="s">
        <v>1431</v>
      </c>
      <c r="J105" s="122">
        <v>41</v>
      </c>
      <c r="K105" s="237" t="s">
        <v>2167</v>
      </c>
      <c r="L105" s="51"/>
      <c r="M105" s="51"/>
      <c r="N105" s="51"/>
      <c r="O105" s="51"/>
      <c r="P105" s="51"/>
      <c r="Q105" s="51"/>
      <c r="R105" s="51">
        <v>41</v>
      </c>
      <c r="S105" s="51"/>
      <c r="T105" s="51">
        <v>41</v>
      </c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237"/>
      <c r="AG105" s="51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51"/>
      <c r="AX105" s="51"/>
      <c r="AY105" s="51"/>
      <c r="AZ105" s="51"/>
      <c r="BA105" s="51"/>
      <c r="BB105" s="51"/>
      <c r="BC105" s="51"/>
      <c r="BD105" s="51"/>
      <c r="BE105" s="51"/>
    </row>
    <row r="106" spans="1:57" ht="14.25" customHeight="1">
      <c r="A106" s="237">
        <v>103</v>
      </c>
      <c r="B106" s="58"/>
      <c r="C106" s="108" t="s">
        <v>1345</v>
      </c>
      <c r="D106" s="121" t="s">
        <v>1318</v>
      </c>
      <c r="E106" s="186" t="s">
        <v>13</v>
      </c>
      <c r="F106" s="121" t="s">
        <v>473</v>
      </c>
      <c r="G106" s="121" t="s">
        <v>1381</v>
      </c>
      <c r="H106" s="121">
        <v>1</v>
      </c>
      <c r="I106" s="121" t="s">
        <v>1437</v>
      </c>
      <c r="J106" s="121">
        <v>39</v>
      </c>
      <c r="K106" s="64" t="s">
        <v>2205</v>
      </c>
      <c r="L106" s="62"/>
      <c r="M106" s="64"/>
      <c r="N106" s="62"/>
      <c r="O106" s="64"/>
      <c r="P106" s="62"/>
      <c r="Q106" s="64"/>
      <c r="R106" s="62">
        <v>23.4</v>
      </c>
      <c r="S106" s="64">
        <v>23.4</v>
      </c>
      <c r="T106" s="62"/>
      <c r="U106" s="64"/>
      <c r="V106" s="62"/>
      <c r="W106" s="64"/>
      <c r="X106" s="62"/>
      <c r="Y106" s="64"/>
      <c r="Z106" s="62"/>
      <c r="AA106" s="64"/>
      <c r="AB106" s="62"/>
      <c r="AC106" s="64"/>
      <c r="AD106" s="62"/>
      <c r="AE106" s="64"/>
      <c r="AF106" s="62"/>
      <c r="AG106" s="64"/>
      <c r="AH106" s="62"/>
      <c r="AI106" s="64"/>
      <c r="AJ106" s="62"/>
      <c r="AK106" s="64"/>
      <c r="AL106" s="62"/>
      <c r="AM106" s="64"/>
      <c r="AN106" s="62"/>
      <c r="AO106" s="64"/>
      <c r="AP106" s="62"/>
      <c r="AQ106" s="64"/>
      <c r="AR106" s="62"/>
      <c r="AS106" s="64"/>
      <c r="AT106" s="62"/>
      <c r="AU106" s="64"/>
      <c r="AV106" s="64"/>
      <c r="AW106" s="64"/>
      <c r="AX106" s="62"/>
      <c r="AY106" s="62"/>
      <c r="AZ106" s="62"/>
      <c r="BA106" s="62"/>
      <c r="BB106" s="62"/>
      <c r="BC106" s="62"/>
      <c r="BD106" s="62"/>
      <c r="BE106" s="62"/>
    </row>
    <row r="107" spans="1:57" ht="14.25" customHeight="1">
      <c r="A107" s="237">
        <v>104</v>
      </c>
      <c r="B107" s="58"/>
      <c r="C107" s="98" t="s">
        <v>1345</v>
      </c>
      <c r="D107" s="122" t="s">
        <v>1313</v>
      </c>
      <c r="E107" s="186" t="s">
        <v>13</v>
      </c>
      <c r="F107" s="122" t="s">
        <v>48</v>
      </c>
      <c r="G107" s="122" t="s">
        <v>1380</v>
      </c>
      <c r="H107" s="122">
        <v>2</v>
      </c>
      <c r="I107" s="121" t="s">
        <v>1431</v>
      </c>
      <c r="J107" s="122">
        <v>41</v>
      </c>
      <c r="K107" s="237" t="s">
        <v>2180</v>
      </c>
      <c r="L107" s="51"/>
      <c r="M107" s="51"/>
      <c r="N107" s="51"/>
      <c r="O107" s="51"/>
      <c r="P107" s="51"/>
      <c r="Q107" s="51"/>
      <c r="R107" s="51"/>
      <c r="S107" s="51">
        <v>41</v>
      </c>
      <c r="T107" s="51"/>
      <c r="U107" s="51">
        <v>41</v>
      </c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</row>
    <row r="108" spans="1:57" ht="14.25" customHeight="1">
      <c r="A108" s="237">
        <v>105</v>
      </c>
      <c r="B108" s="58"/>
      <c r="C108" s="108" t="s">
        <v>1345</v>
      </c>
      <c r="D108" s="121" t="s">
        <v>1315</v>
      </c>
      <c r="E108" s="186" t="s">
        <v>13</v>
      </c>
      <c r="F108" s="121" t="s">
        <v>473</v>
      </c>
      <c r="G108" s="121" t="s">
        <v>1381</v>
      </c>
      <c r="H108" s="121">
        <v>1</v>
      </c>
      <c r="I108" s="121" t="s">
        <v>1438</v>
      </c>
      <c r="J108" s="121">
        <v>45</v>
      </c>
      <c r="K108" s="62" t="s">
        <v>2236</v>
      </c>
      <c r="L108" s="62"/>
      <c r="M108" s="62"/>
      <c r="N108" s="62"/>
      <c r="O108" s="62"/>
      <c r="P108" s="62"/>
      <c r="Q108" s="62"/>
      <c r="R108" s="62"/>
      <c r="S108" s="62"/>
      <c r="T108" s="62">
        <v>27</v>
      </c>
      <c r="U108" s="62">
        <v>27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</row>
    <row r="109" spans="1:57" ht="14.25" customHeight="1">
      <c r="A109" s="237">
        <v>106</v>
      </c>
      <c r="B109" s="58"/>
      <c r="C109" s="98" t="s">
        <v>1345</v>
      </c>
      <c r="D109" s="122" t="s">
        <v>1315</v>
      </c>
      <c r="E109" s="187" t="s">
        <v>13</v>
      </c>
      <c r="F109" s="122" t="s">
        <v>48</v>
      </c>
      <c r="G109" s="122" t="s">
        <v>1382</v>
      </c>
      <c r="H109" s="122">
        <v>8</v>
      </c>
      <c r="I109" s="122" t="s">
        <v>2032</v>
      </c>
      <c r="J109" s="122">
        <v>45</v>
      </c>
      <c r="K109" s="51" t="s">
        <v>2242</v>
      </c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>
        <v>9</v>
      </c>
      <c r="W109" s="51"/>
      <c r="X109" s="51">
        <v>9</v>
      </c>
      <c r="Y109" s="51"/>
      <c r="Z109" s="51">
        <v>9</v>
      </c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>
        <v>9</v>
      </c>
      <c r="AM109" s="51"/>
      <c r="AN109" s="51">
        <v>9</v>
      </c>
      <c r="AO109" s="51"/>
      <c r="AP109" s="51">
        <v>9</v>
      </c>
      <c r="AQ109" s="51"/>
      <c r="AR109" s="51">
        <v>9</v>
      </c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</row>
    <row r="110" spans="1:57" ht="14.25" customHeight="1">
      <c r="A110" s="237">
        <v>107</v>
      </c>
      <c r="B110" s="58"/>
      <c r="C110" s="98" t="s">
        <v>1345</v>
      </c>
      <c r="D110" s="122" t="s">
        <v>1326</v>
      </c>
      <c r="E110" s="234" t="s">
        <v>2262</v>
      </c>
      <c r="F110" s="136" t="s">
        <v>1632</v>
      </c>
      <c r="G110" s="121" t="s">
        <v>1390</v>
      </c>
      <c r="H110" s="122">
        <v>4</v>
      </c>
      <c r="I110" s="122" t="s">
        <v>1449</v>
      </c>
      <c r="J110" s="122">
        <v>32</v>
      </c>
      <c r="K110" s="51" t="s">
        <v>2257</v>
      </c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>
        <v>38.4</v>
      </c>
      <c r="X110" s="51"/>
      <c r="Y110" s="51"/>
      <c r="Z110" s="51"/>
      <c r="AA110" s="51">
        <v>38.4</v>
      </c>
      <c r="AB110" s="51"/>
      <c r="AC110" s="51">
        <v>38.4</v>
      </c>
      <c r="AD110" s="51"/>
      <c r="AE110" s="51">
        <v>38.4</v>
      </c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</row>
    <row r="111" spans="1:57" ht="14.25" customHeight="1">
      <c r="A111" s="237">
        <v>108</v>
      </c>
      <c r="B111" s="58"/>
      <c r="C111" s="98" t="s">
        <v>1345</v>
      </c>
      <c r="D111" s="122" t="s">
        <v>1314</v>
      </c>
      <c r="E111" s="186" t="s">
        <v>13</v>
      </c>
      <c r="F111" s="121" t="s">
        <v>89</v>
      </c>
      <c r="G111" s="122" t="s">
        <v>1380</v>
      </c>
      <c r="H111" s="122">
        <v>2</v>
      </c>
      <c r="I111" s="121" t="s">
        <v>1432</v>
      </c>
      <c r="J111" s="122">
        <v>39</v>
      </c>
      <c r="K111" s="51" t="s">
        <v>2170</v>
      </c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>
        <v>39</v>
      </c>
      <c r="Y111" s="51"/>
      <c r="Z111" s="51">
        <v>39</v>
      </c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</row>
    <row r="112" spans="1:57" ht="14.25" customHeight="1">
      <c r="A112" s="237">
        <v>109</v>
      </c>
      <c r="B112" s="58"/>
      <c r="C112" s="98" t="s">
        <v>1345</v>
      </c>
      <c r="D112" s="122" t="s">
        <v>1316</v>
      </c>
      <c r="E112" s="186" t="s">
        <v>13</v>
      </c>
      <c r="F112" s="121" t="s">
        <v>473</v>
      </c>
      <c r="G112" s="122" t="s">
        <v>1381</v>
      </c>
      <c r="H112" s="122">
        <v>1</v>
      </c>
      <c r="I112" s="122" t="s">
        <v>1439</v>
      </c>
      <c r="J112" s="122">
        <v>42</v>
      </c>
      <c r="K112" s="51" t="s">
        <v>2170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>
        <v>25.2</v>
      </c>
      <c r="Y112" s="51">
        <v>25.2</v>
      </c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</row>
    <row r="113" spans="1:57" ht="14.25" customHeight="1">
      <c r="A113" s="237">
        <v>110</v>
      </c>
      <c r="B113" s="58"/>
      <c r="C113" s="98" t="s">
        <v>1345</v>
      </c>
      <c r="D113" s="122" t="s">
        <v>1314</v>
      </c>
      <c r="E113" s="186" t="s">
        <v>13</v>
      </c>
      <c r="F113" s="122" t="s">
        <v>48</v>
      </c>
      <c r="G113" s="122" t="s">
        <v>1380</v>
      </c>
      <c r="H113" s="122">
        <v>2</v>
      </c>
      <c r="I113" s="121" t="s">
        <v>1432</v>
      </c>
      <c r="J113" s="122">
        <v>39</v>
      </c>
      <c r="K113" s="51" t="s">
        <v>2174</v>
      </c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>
        <v>39</v>
      </c>
      <c r="Z113" s="51"/>
      <c r="AA113" s="51">
        <v>39</v>
      </c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</row>
    <row r="114" spans="1:57" ht="14.25" customHeight="1">
      <c r="A114" s="237">
        <v>111</v>
      </c>
      <c r="B114" s="58"/>
      <c r="C114" s="98" t="s">
        <v>1345</v>
      </c>
      <c r="D114" s="122" t="s">
        <v>1317</v>
      </c>
      <c r="E114" s="186" t="s">
        <v>13</v>
      </c>
      <c r="F114" s="121" t="s">
        <v>473</v>
      </c>
      <c r="G114" s="122" t="s">
        <v>1381</v>
      </c>
      <c r="H114" s="122">
        <v>1</v>
      </c>
      <c r="I114" s="122" t="s">
        <v>1440</v>
      </c>
      <c r="J114" s="122">
        <v>44</v>
      </c>
      <c r="K114" s="51" t="s">
        <v>2238</v>
      </c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>
        <v>26.4</v>
      </c>
      <c r="AA114" s="51">
        <v>26.4</v>
      </c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</row>
    <row r="115" spans="1:57" ht="14.25" customHeight="1">
      <c r="A115" s="237">
        <v>112</v>
      </c>
      <c r="B115" s="58"/>
      <c r="C115" s="98" t="s">
        <v>1345</v>
      </c>
      <c r="D115" s="122" t="s">
        <v>1315</v>
      </c>
      <c r="E115" s="186" t="s">
        <v>13</v>
      </c>
      <c r="F115" s="121" t="s">
        <v>89</v>
      </c>
      <c r="G115" s="122" t="s">
        <v>1380</v>
      </c>
      <c r="H115" s="122">
        <v>2</v>
      </c>
      <c r="I115" s="121" t="s">
        <v>1433</v>
      </c>
      <c r="J115" s="122">
        <v>45</v>
      </c>
      <c r="K115" s="51" t="s">
        <v>2171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>
        <v>45</v>
      </c>
      <c r="AG115" s="51"/>
      <c r="AH115" s="51">
        <v>45</v>
      </c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</row>
    <row r="116" spans="1:57" s="160" customFormat="1" ht="14.25" customHeight="1">
      <c r="A116" s="237">
        <v>113</v>
      </c>
      <c r="B116" s="58"/>
      <c r="C116" s="98" t="s">
        <v>1345</v>
      </c>
      <c r="D116" s="122" t="s">
        <v>1315</v>
      </c>
      <c r="E116" s="186" t="s">
        <v>13</v>
      </c>
      <c r="F116" s="122" t="s">
        <v>48</v>
      </c>
      <c r="G116" s="122" t="s">
        <v>1380</v>
      </c>
      <c r="H116" s="122">
        <v>2</v>
      </c>
      <c r="I116" s="121" t="s">
        <v>1433</v>
      </c>
      <c r="J116" s="122">
        <v>45</v>
      </c>
      <c r="K116" s="51" t="s">
        <v>2195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>
        <v>45</v>
      </c>
      <c r="AH116" s="51"/>
      <c r="AI116" s="51">
        <v>45</v>
      </c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</row>
    <row r="117" spans="1:57" s="160" customFormat="1" ht="14.25" customHeight="1">
      <c r="A117" s="237">
        <v>114</v>
      </c>
      <c r="B117" s="58"/>
      <c r="C117" s="98" t="s">
        <v>1345</v>
      </c>
      <c r="D117" s="122" t="s">
        <v>1316</v>
      </c>
      <c r="E117" s="186" t="s">
        <v>13</v>
      </c>
      <c r="F117" s="121" t="s">
        <v>89</v>
      </c>
      <c r="G117" s="122" t="s">
        <v>1380</v>
      </c>
      <c r="H117" s="122">
        <v>2</v>
      </c>
      <c r="I117" s="121" t="s">
        <v>1434</v>
      </c>
      <c r="J117" s="122">
        <v>42</v>
      </c>
      <c r="K117" s="51" t="s">
        <v>2196</v>
      </c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>
        <v>42</v>
      </c>
      <c r="AK117" s="51"/>
      <c r="AL117" s="51">
        <v>42</v>
      </c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</row>
    <row r="118" spans="1:57" ht="14.25" customHeight="1">
      <c r="A118" s="237">
        <v>115</v>
      </c>
      <c r="B118" s="58"/>
      <c r="C118" s="98" t="s">
        <v>1345</v>
      </c>
      <c r="D118" s="122" t="s">
        <v>1316</v>
      </c>
      <c r="E118" s="186" t="s">
        <v>13</v>
      </c>
      <c r="F118" s="122" t="s">
        <v>48</v>
      </c>
      <c r="G118" s="122" t="s">
        <v>1380</v>
      </c>
      <c r="H118" s="122">
        <v>2</v>
      </c>
      <c r="I118" s="121" t="s">
        <v>1434</v>
      </c>
      <c r="J118" s="122">
        <v>42</v>
      </c>
      <c r="K118" s="51" t="s">
        <v>2197</v>
      </c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>
        <v>42</v>
      </c>
      <c r="AL118" s="51"/>
      <c r="AM118" s="51">
        <v>42</v>
      </c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</row>
    <row r="119" spans="1:57" ht="14.25" customHeight="1">
      <c r="A119" s="237">
        <v>116</v>
      </c>
      <c r="B119" s="58"/>
      <c r="C119" s="98" t="s">
        <v>1345</v>
      </c>
      <c r="D119" s="122" t="s">
        <v>1317</v>
      </c>
      <c r="E119" s="186" t="s">
        <v>13</v>
      </c>
      <c r="F119" s="121" t="s">
        <v>89</v>
      </c>
      <c r="G119" s="122" t="s">
        <v>1380</v>
      </c>
      <c r="H119" s="122">
        <v>2</v>
      </c>
      <c r="I119" s="121" t="s">
        <v>1435</v>
      </c>
      <c r="J119" s="122">
        <v>44</v>
      </c>
      <c r="K119" s="51" t="s">
        <v>2173</v>
      </c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>
        <v>44</v>
      </c>
      <c r="AO119" s="51"/>
      <c r="AP119" s="51">
        <v>44</v>
      </c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</row>
    <row r="120" spans="1:57" ht="14.25" customHeight="1">
      <c r="A120" s="237">
        <v>117</v>
      </c>
      <c r="B120" s="58"/>
      <c r="C120" s="98" t="s">
        <v>1345</v>
      </c>
      <c r="D120" s="122" t="s">
        <v>1317</v>
      </c>
      <c r="E120" s="186" t="s">
        <v>13</v>
      </c>
      <c r="F120" s="122" t="s">
        <v>48</v>
      </c>
      <c r="G120" s="122" t="s">
        <v>1380</v>
      </c>
      <c r="H120" s="122">
        <v>2</v>
      </c>
      <c r="I120" s="121" t="s">
        <v>1435</v>
      </c>
      <c r="J120" s="122">
        <v>44</v>
      </c>
      <c r="K120" s="51" t="s">
        <v>2183</v>
      </c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>
        <v>44</v>
      </c>
      <c r="AP120" s="51"/>
      <c r="AQ120" s="51">
        <v>44</v>
      </c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</row>
    <row r="121" spans="1:57" ht="14.25" customHeight="1">
      <c r="A121" s="237">
        <v>118</v>
      </c>
      <c r="B121" s="58"/>
      <c r="C121" s="98" t="s">
        <v>1345</v>
      </c>
      <c r="D121" s="118" t="s">
        <v>1303</v>
      </c>
      <c r="E121" s="235" t="s">
        <v>38</v>
      </c>
      <c r="F121" s="139" t="s">
        <v>161</v>
      </c>
      <c r="G121" s="120" t="s">
        <v>1375</v>
      </c>
      <c r="H121" s="242">
        <v>4</v>
      </c>
      <c r="I121" s="121" t="s">
        <v>1421</v>
      </c>
      <c r="J121" s="122">
        <v>46</v>
      </c>
      <c r="K121" s="51" t="s">
        <v>2193</v>
      </c>
      <c r="L121" s="51"/>
      <c r="M121" s="51"/>
      <c r="N121" s="51"/>
      <c r="O121" s="51"/>
      <c r="P121" s="51">
        <v>46</v>
      </c>
      <c r="Q121" s="51"/>
      <c r="R121" s="51">
        <v>46</v>
      </c>
      <c r="S121" s="51"/>
      <c r="T121" s="51">
        <v>46</v>
      </c>
      <c r="U121" s="51"/>
      <c r="V121" s="51">
        <v>46</v>
      </c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</row>
    <row r="122" spans="1:57" ht="14.25" customHeight="1">
      <c r="A122" s="237">
        <v>119</v>
      </c>
      <c r="B122" s="58"/>
      <c r="C122" s="98" t="s">
        <v>1345</v>
      </c>
      <c r="D122" s="118" t="s">
        <v>1304</v>
      </c>
      <c r="E122" s="235" t="s">
        <v>38</v>
      </c>
      <c r="F122" s="139" t="s">
        <v>161</v>
      </c>
      <c r="G122" s="120" t="s">
        <v>1376</v>
      </c>
      <c r="H122" s="242">
        <v>3</v>
      </c>
      <c r="I122" s="121" t="s">
        <v>1995</v>
      </c>
      <c r="J122" s="122">
        <v>46</v>
      </c>
      <c r="K122" s="51" t="s">
        <v>2169</v>
      </c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>
        <v>46</v>
      </c>
      <c r="AQ122" s="51"/>
      <c r="AR122" s="51">
        <v>46</v>
      </c>
      <c r="AS122" s="51"/>
      <c r="AT122" s="51">
        <v>46</v>
      </c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</row>
    <row r="123" spans="1:57" ht="14.25" customHeight="1">
      <c r="A123" s="237">
        <v>120</v>
      </c>
      <c r="B123" s="58"/>
      <c r="C123" s="98" t="s">
        <v>1345</v>
      </c>
      <c r="D123" s="118" t="s">
        <v>1305</v>
      </c>
      <c r="E123" s="235" t="s">
        <v>38</v>
      </c>
      <c r="F123" s="119" t="s">
        <v>95</v>
      </c>
      <c r="G123" s="120" t="s">
        <v>1377</v>
      </c>
      <c r="H123" s="242">
        <v>4</v>
      </c>
      <c r="I123" s="121" t="s">
        <v>1422</v>
      </c>
      <c r="J123" s="122">
        <v>46</v>
      </c>
      <c r="K123" s="51" t="s">
        <v>2203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>
        <v>46</v>
      </c>
      <c r="AZ123" s="51"/>
      <c r="BA123" s="51">
        <v>46</v>
      </c>
      <c r="BB123" s="51"/>
      <c r="BC123" s="51">
        <v>46</v>
      </c>
      <c r="BD123" s="51"/>
      <c r="BE123" s="51">
        <v>46</v>
      </c>
    </row>
    <row r="124" spans="1:57" ht="14.25" customHeight="1">
      <c r="A124" s="237">
        <v>121</v>
      </c>
      <c r="B124" s="58"/>
      <c r="C124" s="98" t="s">
        <v>1345</v>
      </c>
      <c r="D124" s="123" t="s">
        <v>1306</v>
      </c>
      <c r="E124" s="189" t="s">
        <v>35</v>
      </c>
      <c r="F124" s="124" t="s">
        <v>248</v>
      </c>
      <c r="G124" s="124" t="s">
        <v>1378</v>
      </c>
      <c r="H124" s="123">
        <v>1</v>
      </c>
      <c r="I124" s="65" t="s">
        <v>1423</v>
      </c>
      <c r="J124" s="123">
        <v>56</v>
      </c>
      <c r="K124" s="51" t="s">
        <v>2180</v>
      </c>
      <c r="L124" s="51"/>
      <c r="M124" s="51"/>
      <c r="N124" s="51"/>
      <c r="O124" s="51"/>
      <c r="P124" s="51"/>
      <c r="Q124" s="51"/>
      <c r="R124" s="51"/>
      <c r="S124" s="51">
        <v>56</v>
      </c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</row>
    <row r="125" spans="1:57" ht="14.25" customHeight="1">
      <c r="A125" s="237">
        <v>122</v>
      </c>
      <c r="B125" s="58"/>
      <c r="C125" s="98" t="s">
        <v>1345</v>
      </c>
      <c r="D125" s="122" t="s">
        <v>1343</v>
      </c>
      <c r="E125" s="186" t="s">
        <v>1396</v>
      </c>
      <c r="F125" s="121" t="s">
        <v>1397</v>
      </c>
      <c r="G125" s="121" t="s">
        <v>1398</v>
      </c>
      <c r="H125" s="122">
        <v>2</v>
      </c>
      <c r="I125" s="122" t="s">
        <v>1517</v>
      </c>
      <c r="J125" s="122">
        <v>45</v>
      </c>
      <c r="K125" s="51" t="s">
        <v>2258</v>
      </c>
      <c r="L125" s="51"/>
      <c r="M125" s="51"/>
      <c r="N125" s="51"/>
      <c r="O125" s="51"/>
      <c r="P125" s="51"/>
      <c r="Q125" s="51"/>
      <c r="R125" s="51"/>
      <c r="S125" s="51">
        <v>27</v>
      </c>
      <c r="T125" s="51"/>
      <c r="U125" s="51">
        <v>45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</row>
    <row r="126" spans="1:57" ht="14.25" customHeight="1">
      <c r="A126" s="237">
        <v>123</v>
      </c>
      <c r="B126" s="58"/>
      <c r="C126" s="98" t="s">
        <v>1345</v>
      </c>
      <c r="D126" s="123" t="s">
        <v>1307</v>
      </c>
      <c r="E126" s="189" t="s">
        <v>35</v>
      </c>
      <c r="F126" s="124" t="s">
        <v>248</v>
      </c>
      <c r="G126" s="124" t="s">
        <v>1378</v>
      </c>
      <c r="H126" s="123">
        <v>1</v>
      </c>
      <c r="I126" s="65" t="s">
        <v>1424</v>
      </c>
      <c r="J126" s="123">
        <v>55</v>
      </c>
      <c r="K126" s="51" t="s">
        <v>2177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>
        <v>55</v>
      </c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</row>
    <row r="127" spans="1:57" ht="14.25" customHeight="1">
      <c r="A127" s="237">
        <v>124</v>
      </c>
      <c r="B127" s="58"/>
      <c r="C127" s="98" t="s">
        <v>1345</v>
      </c>
      <c r="D127" s="122" t="s">
        <v>1344</v>
      </c>
      <c r="E127" s="186" t="s">
        <v>1396</v>
      </c>
      <c r="F127" s="121" t="s">
        <v>1397</v>
      </c>
      <c r="G127" s="121" t="s">
        <v>1398</v>
      </c>
      <c r="H127" s="122">
        <v>2</v>
      </c>
      <c r="I127" s="122" t="s">
        <v>1518</v>
      </c>
      <c r="J127" s="122">
        <v>45</v>
      </c>
      <c r="K127" s="51" t="s">
        <v>2242</v>
      </c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>
        <v>27</v>
      </c>
      <c r="W127" s="51"/>
      <c r="X127" s="51">
        <v>45</v>
      </c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</row>
    <row r="128" spans="1:57" ht="14.25" customHeight="1">
      <c r="A128" s="237">
        <v>125</v>
      </c>
      <c r="B128" s="58"/>
      <c r="C128" s="98" t="s">
        <v>1345</v>
      </c>
      <c r="D128" s="123" t="s">
        <v>1308</v>
      </c>
      <c r="E128" s="189" t="s">
        <v>35</v>
      </c>
      <c r="F128" s="124" t="s">
        <v>248</v>
      </c>
      <c r="G128" s="124" t="s">
        <v>1378</v>
      </c>
      <c r="H128" s="123">
        <v>1</v>
      </c>
      <c r="I128" s="65" t="s">
        <v>1425</v>
      </c>
      <c r="J128" s="123">
        <v>53</v>
      </c>
      <c r="K128" s="51" t="s">
        <v>2181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>
        <v>53</v>
      </c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</row>
    <row r="129" spans="1:57" ht="14.25" customHeight="1">
      <c r="A129" s="237">
        <v>126</v>
      </c>
      <c r="B129" s="58"/>
      <c r="C129" s="98" t="s">
        <v>1345</v>
      </c>
      <c r="D129" s="123" t="s">
        <v>1309</v>
      </c>
      <c r="E129" s="189" t="s">
        <v>35</v>
      </c>
      <c r="F129" s="124" t="s">
        <v>248</v>
      </c>
      <c r="G129" s="124" t="s">
        <v>1378</v>
      </c>
      <c r="H129" s="124">
        <v>1</v>
      </c>
      <c r="I129" s="65" t="s">
        <v>1426</v>
      </c>
      <c r="J129" s="123">
        <v>55</v>
      </c>
      <c r="K129" s="51" t="s">
        <v>2174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>
        <v>55</v>
      </c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</row>
    <row r="130" spans="1:57" ht="14.25" customHeight="1">
      <c r="A130" s="237">
        <v>127</v>
      </c>
      <c r="B130" s="58"/>
      <c r="C130" s="98" t="s">
        <v>1345</v>
      </c>
      <c r="D130" s="123" t="s">
        <v>1310</v>
      </c>
      <c r="E130" s="189" t="s">
        <v>35</v>
      </c>
      <c r="F130" s="124" t="s">
        <v>248</v>
      </c>
      <c r="G130" s="124" t="s">
        <v>1378</v>
      </c>
      <c r="H130" s="123">
        <v>1</v>
      </c>
      <c r="I130" s="65" t="s">
        <v>1427</v>
      </c>
      <c r="J130" s="123">
        <v>53</v>
      </c>
      <c r="K130" s="51" t="s">
        <v>2178</v>
      </c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>
        <v>53</v>
      </c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</row>
    <row r="131" spans="1:57" ht="14.25" customHeight="1">
      <c r="A131" s="237">
        <v>128</v>
      </c>
      <c r="B131" s="58"/>
      <c r="C131" s="98" t="s">
        <v>1345</v>
      </c>
      <c r="D131" s="123" t="s">
        <v>1311</v>
      </c>
      <c r="E131" s="189" t="s">
        <v>35</v>
      </c>
      <c r="F131" s="124" t="s">
        <v>248</v>
      </c>
      <c r="G131" s="124" t="s">
        <v>1378</v>
      </c>
      <c r="H131" s="123">
        <v>1</v>
      </c>
      <c r="I131" s="65" t="s">
        <v>1428</v>
      </c>
      <c r="J131" s="123">
        <v>55</v>
      </c>
      <c r="K131" s="51" t="s">
        <v>2182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>
        <v>55</v>
      </c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</row>
    <row r="132" spans="1:57" s="160" customFormat="1" ht="14.25" customHeight="1">
      <c r="A132" s="237">
        <v>129</v>
      </c>
      <c r="B132" s="58"/>
      <c r="C132" s="98" t="s">
        <v>1345</v>
      </c>
      <c r="D132" s="123" t="s">
        <v>1312</v>
      </c>
      <c r="E132" s="189" t="s">
        <v>35</v>
      </c>
      <c r="F132" s="124" t="s">
        <v>248</v>
      </c>
      <c r="G132" s="124" t="s">
        <v>1378</v>
      </c>
      <c r="H132" s="123">
        <v>1</v>
      </c>
      <c r="I132" s="65" t="s">
        <v>1429</v>
      </c>
      <c r="J132" s="123">
        <v>56</v>
      </c>
      <c r="K132" s="51" t="s">
        <v>2179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>
        <v>56</v>
      </c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</row>
    <row r="133" spans="1:57" s="160" customFormat="1" ht="14.25" customHeight="1">
      <c r="A133" s="237">
        <v>130</v>
      </c>
      <c r="B133" s="58"/>
      <c r="C133" s="98" t="s">
        <v>1345</v>
      </c>
      <c r="D133" s="123" t="s">
        <v>1306</v>
      </c>
      <c r="E133" s="189" t="s">
        <v>35</v>
      </c>
      <c r="F133" s="123" t="s">
        <v>343</v>
      </c>
      <c r="G133" s="123" t="s">
        <v>1379</v>
      </c>
      <c r="H133" s="123">
        <v>4</v>
      </c>
      <c r="I133" s="65" t="s">
        <v>1430</v>
      </c>
      <c r="J133" s="123">
        <v>56</v>
      </c>
      <c r="K133" s="51" t="s">
        <v>2194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>
        <v>56</v>
      </c>
      <c r="AW133" s="51"/>
      <c r="AX133" s="51">
        <v>56</v>
      </c>
      <c r="AY133" s="51"/>
      <c r="AZ133" s="51">
        <v>56</v>
      </c>
      <c r="BA133" s="51"/>
      <c r="BB133" s="51">
        <v>56</v>
      </c>
      <c r="BC133" s="51"/>
      <c r="BD133" s="51"/>
      <c r="BE133" s="51"/>
    </row>
    <row r="134" spans="1:57" ht="14.25" customHeight="1">
      <c r="A134" s="237">
        <v>131</v>
      </c>
      <c r="B134" s="58"/>
      <c r="C134" s="98" t="s">
        <v>1345</v>
      </c>
      <c r="D134" s="123" t="s">
        <v>1307</v>
      </c>
      <c r="E134" s="189" t="s">
        <v>35</v>
      </c>
      <c r="F134" s="123" t="s">
        <v>343</v>
      </c>
      <c r="G134" s="123" t="s">
        <v>1379</v>
      </c>
      <c r="H134" s="123">
        <v>4</v>
      </c>
      <c r="I134" s="65" t="s">
        <v>1430</v>
      </c>
      <c r="J134" s="123">
        <v>55</v>
      </c>
      <c r="K134" s="51" t="s">
        <v>2187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>
        <v>55</v>
      </c>
      <c r="AX134" s="51"/>
      <c r="AY134" s="51">
        <v>55</v>
      </c>
      <c r="AZ134" s="51"/>
      <c r="BA134" s="51">
        <v>55</v>
      </c>
      <c r="BB134" s="51"/>
      <c r="BC134" s="51">
        <v>55</v>
      </c>
      <c r="BD134" s="51"/>
      <c r="BE134" s="51"/>
    </row>
    <row r="135" spans="1:57" s="160" customFormat="1" ht="14.25" customHeight="1">
      <c r="A135" s="237">
        <v>132</v>
      </c>
      <c r="B135" s="58"/>
      <c r="C135" s="98" t="s">
        <v>1345</v>
      </c>
      <c r="D135" s="122" t="s">
        <v>1319</v>
      </c>
      <c r="E135" s="186" t="s">
        <v>67</v>
      </c>
      <c r="F135" s="121" t="s">
        <v>80</v>
      </c>
      <c r="G135" s="122" t="s">
        <v>1383</v>
      </c>
      <c r="H135" s="122">
        <v>3</v>
      </c>
      <c r="I135" s="121" t="s">
        <v>1441</v>
      </c>
      <c r="J135" s="122">
        <v>37</v>
      </c>
      <c r="K135" s="51" t="s">
        <v>2238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>
        <v>37</v>
      </c>
      <c r="AA135" s="51"/>
      <c r="AB135" s="51">
        <v>37</v>
      </c>
      <c r="AC135" s="51"/>
      <c r="AD135" s="51">
        <v>37</v>
      </c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</row>
    <row r="136" spans="1:57" ht="14.25" customHeight="1">
      <c r="A136" s="237">
        <v>133</v>
      </c>
      <c r="B136" s="58"/>
      <c r="C136" s="98" t="s">
        <v>1345</v>
      </c>
      <c r="D136" s="122" t="s">
        <v>1327</v>
      </c>
      <c r="E136" s="186" t="s">
        <v>39</v>
      </c>
      <c r="F136" s="121" t="s">
        <v>93</v>
      </c>
      <c r="G136" s="121" t="s">
        <v>1390</v>
      </c>
      <c r="H136" s="122">
        <v>4</v>
      </c>
      <c r="I136" s="122" t="s">
        <v>1449</v>
      </c>
      <c r="J136" s="122">
        <v>38</v>
      </c>
      <c r="K136" s="51" t="s">
        <v>2245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>
        <v>45.6</v>
      </c>
      <c r="X136" s="51"/>
      <c r="Y136" s="51"/>
      <c r="Z136" s="51"/>
      <c r="AA136" s="51">
        <v>45.6</v>
      </c>
      <c r="AB136" s="51"/>
      <c r="AC136" s="51">
        <v>45.6</v>
      </c>
      <c r="AD136" s="51"/>
      <c r="AE136" s="51">
        <v>45.6</v>
      </c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</row>
    <row r="137" spans="1:57" ht="14.25" customHeight="1">
      <c r="A137" s="237">
        <v>134</v>
      </c>
      <c r="B137" s="58"/>
      <c r="C137" s="98" t="s">
        <v>1345</v>
      </c>
      <c r="D137" s="122" t="s">
        <v>1342</v>
      </c>
      <c r="E137" s="186" t="s">
        <v>39</v>
      </c>
      <c r="F137" s="121" t="s">
        <v>484</v>
      </c>
      <c r="G137" s="121" t="s">
        <v>1393</v>
      </c>
      <c r="H137" s="122">
        <v>3</v>
      </c>
      <c r="I137" s="122" t="s">
        <v>1469</v>
      </c>
      <c r="J137" s="122">
        <v>45</v>
      </c>
      <c r="K137" s="51" t="s">
        <v>2234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>
        <v>54</v>
      </c>
      <c r="AI137" s="51"/>
      <c r="AJ137" s="51">
        <v>54</v>
      </c>
      <c r="AK137" s="51"/>
      <c r="AL137" s="51">
        <v>54</v>
      </c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</row>
    <row r="138" spans="1:57" ht="14.25" customHeight="1">
      <c r="A138" s="237">
        <v>135</v>
      </c>
      <c r="B138" s="58"/>
      <c r="C138" s="98" t="s">
        <v>1345</v>
      </c>
      <c r="D138" s="122" t="s">
        <v>1342</v>
      </c>
      <c r="E138" s="186" t="s">
        <v>39</v>
      </c>
      <c r="F138" s="121" t="s">
        <v>93</v>
      </c>
      <c r="G138" s="121" t="s">
        <v>1394</v>
      </c>
      <c r="H138" s="122">
        <v>2</v>
      </c>
      <c r="I138" s="122" t="s">
        <v>1470</v>
      </c>
      <c r="J138" s="122">
        <v>45</v>
      </c>
      <c r="K138" s="51" t="s">
        <v>2231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>
        <v>54</v>
      </c>
      <c r="AO138" s="51"/>
      <c r="AP138" s="51">
        <v>54</v>
      </c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</row>
    <row r="139" spans="1:57" ht="14.25" customHeight="1">
      <c r="A139" s="237">
        <v>136</v>
      </c>
      <c r="B139" s="58"/>
      <c r="C139" s="98" t="s">
        <v>1345</v>
      </c>
      <c r="D139" s="122" t="s">
        <v>1342</v>
      </c>
      <c r="E139" s="186" t="s">
        <v>39</v>
      </c>
      <c r="F139" s="121" t="s">
        <v>93</v>
      </c>
      <c r="G139" s="121" t="s">
        <v>1395</v>
      </c>
      <c r="H139" s="122">
        <v>2</v>
      </c>
      <c r="I139" s="122" t="s">
        <v>1471</v>
      </c>
      <c r="J139" s="122">
        <v>45</v>
      </c>
      <c r="K139" s="51" t="s">
        <v>2227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>
        <v>54</v>
      </c>
      <c r="AS139" s="51"/>
      <c r="AT139" s="51">
        <v>54</v>
      </c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</row>
    <row r="140" spans="1:57" ht="14.25" customHeight="1">
      <c r="A140" s="237">
        <v>137</v>
      </c>
      <c r="B140" s="58"/>
      <c r="C140" s="98" t="s">
        <v>1345</v>
      </c>
      <c r="D140" s="125" t="s">
        <v>1340</v>
      </c>
      <c r="E140" s="186" t="s">
        <v>74</v>
      </c>
      <c r="F140" s="125" t="s">
        <v>101</v>
      </c>
      <c r="G140" s="125" t="s">
        <v>1392</v>
      </c>
      <c r="H140" s="125">
        <v>1</v>
      </c>
      <c r="I140" s="126" t="s">
        <v>1468</v>
      </c>
      <c r="J140" s="125">
        <v>43</v>
      </c>
      <c r="K140" s="51" t="s">
        <v>2224</v>
      </c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>
        <v>43</v>
      </c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</row>
    <row r="141" spans="1:57" ht="14.25" customHeight="1">
      <c r="A141" s="237">
        <v>138</v>
      </c>
      <c r="B141" s="58"/>
      <c r="C141" s="98" t="s">
        <v>1345</v>
      </c>
      <c r="D141" s="125" t="s">
        <v>1341</v>
      </c>
      <c r="E141" s="186" t="s">
        <v>74</v>
      </c>
      <c r="F141" s="125" t="s">
        <v>101</v>
      </c>
      <c r="G141" s="125" t="s">
        <v>1392</v>
      </c>
      <c r="H141" s="125">
        <v>1</v>
      </c>
      <c r="I141" s="126" t="s">
        <v>2009</v>
      </c>
      <c r="J141" s="125">
        <v>43</v>
      </c>
      <c r="K141" s="51" t="s">
        <v>2175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>
        <v>43</v>
      </c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</row>
    <row r="142" spans="1:57" ht="14.25" customHeight="1">
      <c r="A142" s="237">
        <v>139</v>
      </c>
      <c r="B142" s="58"/>
      <c r="C142" s="98" t="s">
        <v>1345</v>
      </c>
      <c r="D142" s="121" t="s">
        <v>1321</v>
      </c>
      <c r="E142" s="186" t="s">
        <v>43</v>
      </c>
      <c r="F142" s="121" t="s">
        <v>87</v>
      </c>
      <c r="G142" s="65" t="s">
        <v>1384</v>
      </c>
      <c r="H142" s="121">
        <v>2</v>
      </c>
      <c r="I142" s="121" t="s">
        <v>2021</v>
      </c>
      <c r="J142" s="121">
        <v>45</v>
      </c>
      <c r="K142" s="51" t="s">
        <v>2242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>
        <v>45</v>
      </c>
      <c r="W142" s="51">
        <v>18</v>
      </c>
      <c r="X142" s="51">
        <v>45</v>
      </c>
      <c r="Y142" s="51">
        <v>18</v>
      </c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</row>
    <row r="143" spans="1:57" s="160" customFormat="1" ht="14.25" customHeight="1">
      <c r="A143" s="237">
        <v>140</v>
      </c>
      <c r="B143" s="58"/>
      <c r="C143" s="98" t="s">
        <v>1345</v>
      </c>
      <c r="D143" s="121" t="s">
        <v>1321</v>
      </c>
      <c r="E143" s="186" t="s">
        <v>43</v>
      </c>
      <c r="F143" s="121" t="s">
        <v>87</v>
      </c>
      <c r="G143" s="121" t="s">
        <v>1385</v>
      </c>
      <c r="H143" s="121">
        <v>2</v>
      </c>
      <c r="I143" s="121" t="s">
        <v>2022</v>
      </c>
      <c r="J143" s="121">
        <v>45</v>
      </c>
      <c r="K143" s="51" t="s">
        <v>2241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>
        <v>36</v>
      </c>
      <c r="AG143" s="51">
        <v>18</v>
      </c>
      <c r="AH143" s="51">
        <v>36</v>
      </c>
      <c r="AI143" s="51">
        <v>18</v>
      </c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</row>
    <row r="144" spans="1:57" ht="14.25" customHeight="1">
      <c r="A144" s="237">
        <v>141</v>
      </c>
      <c r="B144" s="58"/>
      <c r="C144" s="98" t="s">
        <v>1345</v>
      </c>
      <c r="D144" s="125" t="s">
        <v>1337</v>
      </c>
      <c r="E144" s="192" t="s">
        <v>43</v>
      </c>
      <c r="F144" s="125" t="s">
        <v>796</v>
      </c>
      <c r="G144" s="125" t="s">
        <v>1391</v>
      </c>
      <c r="H144" s="125">
        <v>1</v>
      </c>
      <c r="I144" s="126" t="s">
        <v>1465</v>
      </c>
      <c r="J144" s="125">
        <v>52</v>
      </c>
      <c r="K144" s="51" t="s">
        <v>2234</v>
      </c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>
        <v>42</v>
      </c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</row>
    <row r="145" spans="1:57" ht="14.25" customHeight="1">
      <c r="A145" s="237">
        <v>142</v>
      </c>
      <c r="B145" s="58"/>
      <c r="C145" s="98" t="s">
        <v>1345</v>
      </c>
      <c r="D145" s="125" t="s">
        <v>1338</v>
      </c>
      <c r="E145" s="192" t="s">
        <v>43</v>
      </c>
      <c r="F145" s="125" t="s">
        <v>796</v>
      </c>
      <c r="G145" s="125" t="s">
        <v>1391</v>
      </c>
      <c r="H145" s="125">
        <v>1</v>
      </c>
      <c r="I145" s="126" t="s">
        <v>1466</v>
      </c>
      <c r="J145" s="125">
        <v>51</v>
      </c>
      <c r="K145" s="51" t="s">
        <v>2247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>
        <v>51</v>
      </c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</row>
    <row r="146" spans="1:57" ht="14.25" customHeight="1">
      <c r="A146" s="237">
        <v>143</v>
      </c>
      <c r="B146" s="58"/>
      <c r="C146" s="98" t="s">
        <v>1345</v>
      </c>
      <c r="D146" s="125" t="s">
        <v>1339</v>
      </c>
      <c r="E146" s="192" t="s">
        <v>43</v>
      </c>
      <c r="F146" s="125" t="s">
        <v>796</v>
      </c>
      <c r="G146" s="125" t="s">
        <v>1391</v>
      </c>
      <c r="H146" s="125">
        <v>1</v>
      </c>
      <c r="I146" s="126" t="s">
        <v>1467</v>
      </c>
      <c r="J146" s="125">
        <v>50</v>
      </c>
      <c r="K146" s="51" t="s">
        <v>2229</v>
      </c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>
        <v>50</v>
      </c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</row>
    <row r="147" spans="1:57" ht="14.25" customHeight="1">
      <c r="A147" s="237">
        <v>144</v>
      </c>
      <c r="B147" s="58"/>
      <c r="C147" s="98" t="s">
        <v>1345</v>
      </c>
      <c r="D147" s="121" t="s">
        <v>1322</v>
      </c>
      <c r="E147" s="186" t="s">
        <v>43</v>
      </c>
      <c r="F147" s="121" t="s">
        <v>994</v>
      </c>
      <c r="G147" s="121" t="s">
        <v>1385</v>
      </c>
      <c r="H147" s="121">
        <v>2</v>
      </c>
      <c r="I147" s="121" t="s">
        <v>1443</v>
      </c>
      <c r="J147" s="121">
        <v>45</v>
      </c>
      <c r="K147" s="51" t="s">
        <v>2227</v>
      </c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>
        <v>36</v>
      </c>
      <c r="AS147" s="51">
        <v>18</v>
      </c>
      <c r="AT147" s="51">
        <v>36</v>
      </c>
      <c r="AU147" s="51">
        <v>18</v>
      </c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</row>
    <row r="148" spans="1:57" ht="14.25" customHeight="1">
      <c r="A148" s="237">
        <v>145</v>
      </c>
      <c r="B148" s="58"/>
      <c r="C148" s="98" t="s">
        <v>1345</v>
      </c>
      <c r="D148" s="86" t="s">
        <v>1287</v>
      </c>
      <c r="E148" s="190" t="s">
        <v>2150</v>
      </c>
      <c r="F148" s="115" t="s">
        <v>2047</v>
      </c>
      <c r="G148" s="86" t="s">
        <v>1346</v>
      </c>
      <c r="H148" s="243">
        <v>12</v>
      </c>
      <c r="I148" s="114" t="s">
        <v>1399</v>
      </c>
      <c r="J148" s="114">
        <v>49</v>
      </c>
      <c r="K148" s="51" t="s">
        <v>2200</v>
      </c>
      <c r="L148" s="51">
        <v>9.8000000000000007</v>
      </c>
      <c r="M148" s="51"/>
      <c r="N148" s="51">
        <v>9.8000000000000007</v>
      </c>
      <c r="O148" s="51"/>
      <c r="P148" s="51">
        <v>9.8000000000000007</v>
      </c>
      <c r="Q148" s="51"/>
      <c r="R148" s="51">
        <v>9.8000000000000007</v>
      </c>
      <c r="S148" s="51"/>
      <c r="T148" s="51">
        <v>9.8000000000000007</v>
      </c>
      <c r="U148" s="51"/>
      <c r="V148" s="51"/>
      <c r="W148" s="51"/>
      <c r="X148" s="51">
        <v>9.8000000000000007</v>
      </c>
      <c r="Y148" s="51"/>
      <c r="Z148" s="51">
        <v>9.8000000000000007</v>
      </c>
      <c r="AA148" s="51"/>
      <c r="AB148" s="51">
        <v>9.8000000000000007</v>
      </c>
      <c r="AC148" s="51"/>
      <c r="AD148" s="51"/>
      <c r="AE148" s="51"/>
      <c r="AF148" s="51">
        <v>9.8000000000000007</v>
      </c>
      <c r="AG148" s="51"/>
      <c r="AH148" s="51">
        <v>9.8000000000000007</v>
      </c>
      <c r="AI148" s="51"/>
      <c r="AJ148" s="51">
        <v>9.8000000000000007</v>
      </c>
      <c r="AK148" s="51"/>
      <c r="AL148" s="51">
        <v>9.8000000000000007</v>
      </c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</row>
    <row r="149" spans="1:57" ht="14.25" customHeight="1">
      <c r="A149" s="237">
        <v>146</v>
      </c>
      <c r="B149" s="58"/>
      <c r="C149" s="98" t="s">
        <v>1345</v>
      </c>
      <c r="D149" s="86" t="s">
        <v>1288</v>
      </c>
      <c r="E149" s="190" t="s">
        <v>2150</v>
      </c>
      <c r="F149" s="115" t="s">
        <v>2047</v>
      </c>
      <c r="G149" s="86" t="s">
        <v>1347</v>
      </c>
      <c r="H149" s="243">
        <v>12</v>
      </c>
      <c r="I149" s="114" t="s">
        <v>1400</v>
      </c>
      <c r="J149" s="114">
        <v>49</v>
      </c>
      <c r="K149" s="51" t="s">
        <v>2200</v>
      </c>
      <c r="L149" s="51">
        <v>9.8000000000000007</v>
      </c>
      <c r="M149" s="51"/>
      <c r="N149" s="51">
        <v>9.8000000000000007</v>
      </c>
      <c r="O149" s="51"/>
      <c r="P149" s="51">
        <v>9.8000000000000007</v>
      </c>
      <c r="Q149" s="51"/>
      <c r="R149" s="51">
        <v>9.8000000000000007</v>
      </c>
      <c r="S149" s="51"/>
      <c r="T149" s="51">
        <v>9.8000000000000007</v>
      </c>
      <c r="U149" s="51"/>
      <c r="V149" s="51"/>
      <c r="W149" s="51"/>
      <c r="X149" s="51">
        <v>9.8000000000000007</v>
      </c>
      <c r="Y149" s="51"/>
      <c r="Z149" s="51">
        <v>9.8000000000000007</v>
      </c>
      <c r="AA149" s="51"/>
      <c r="AB149" s="51">
        <v>9.8000000000000007</v>
      </c>
      <c r="AC149" s="51"/>
      <c r="AD149" s="51"/>
      <c r="AE149" s="51"/>
      <c r="AF149" s="51">
        <v>9.8000000000000007</v>
      </c>
      <c r="AG149" s="51"/>
      <c r="AH149" s="51">
        <v>9.8000000000000007</v>
      </c>
      <c r="AI149" s="51"/>
      <c r="AJ149" s="51">
        <v>9.8000000000000007</v>
      </c>
      <c r="AK149" s="51"/>
      <c r="AL149" s="51">
        <v>9.8000000000000007</v>
      </c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</row>
    <row r="150" spans="1:57" ht="14.25" customHeight="1">
      <c r="A150" s="237">
        <v>147</v>
      </c>
      <c r="B150" s="58"/>
      <c r="C150" s="98" t="s">
        <v>1345</v>
      </c>
      <c r="D150" s="86" t="s">
        <v>1289</v>
      </c>
      <c r="E150" s="190" t="s">
        <v>2150</v>
      </c>
      <c r="F150" s="115" t="s">
        <v>2047</v>
      </c>
      <c r="G150" s="86" t="s">
        <v>1347</v>
      </c>
      <c r="H150" s="243">
        <v>12</v>
      </c>
      <c r="I150" s="114" t="s">
        <v>1401</v>
      </c>
      <c r="J150" s="114">
        <v>49</v>
      </c>
      <c r="K150" s="51" t="s">
        <v>2200</v>
      </c>
      <c r="L150" s="51">
        <v>9.8000000000000007</v>
      </c>
      <c r="M150" s="51"/>
      <c r="N150" s="51">
        <v>9.8000000000000007</v>
      </c>
      <c r="O150" s="51"/>
      <c r="P150" s="51">
        <v>9.8000000000000007</v>
      </c>
      <c r="Q150" s="51"/>
      <c r="R150" s="51">
        <v>9.8000000000000007</v>
      </c>
      <c r="S150" s="51"/>
      <c r="T150" s="51">
        <v>9.8000000000000007</v>
      </c>
      <c r="U150" s="51"/>
      <c r="V150" s="51"/>
      <c r="W150" s="51"/>
      <c r="X150" s="51">
        <v>9.8000000000000007</v>
      </c>
      <c r="Y150" s="51"/>
      <c r="Z150" s="51">
        <v>9.8000000000000007</v>
      </c>
      <c r="AA150" s="51"/>
      <c r="AB150" s="51">
        <v>9.8000000000000007</v>
      </c>
      <c r="AC150" s="51"/>
      <c r="AD150" s="51"/>
      <c r="AE150" s="51"/>
      <c r="AF150" s="51">
        <v>9.8000000000000007</v>
      </c>
      <c r="AG150" s="51"/>
      <c r="AH150" s="51">
        <v>9.8000000000000007</v>
      </c>
      <c r="AI150" s="51"/>
      <c r="AJ150" s="51">
        <v>9.8000000000000007</v>
      </c>
      <c r="AK150" s="51"/>
      <c r="AL150" s="51">
        <v>9.8000000000000007</v>
      </c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</row>
    <row r="151" spans="1:57" ht="14.25" customHeight="1">
      <c r="A151" s="237">
        <v>148</v>
      </c>
      <c r="B151" s="58"/>
      <c r="C151" s="98" t="s">
        <v>1345</v>
      </c>
      <c r="D151" s="86" t="s">
        <v>1290</v>
      </c>
      <c r="E151" s="190" t="s">
        <v>2150</v>
      </c>
      <c r="F151" s="115" t="s">
        <v>2047</v>
      </c>
      <c r="G151" s="86" t="s">
        <v>1347</v>
      </c>
      <c r="H151" s="243">
        <v>12</v>
      </c>
      <c r="I151" s="114" t="s">
        <v>1402</v>
      </c>
      <c r="J151" s="114">
        <v>48</v>
      </c>
      <c r="K151" s="51" t="s">
        <v>2200</v>
      </c>
      <c r="L151" s="51">
        <v>9.6</v>
      </c>
      <c r="M151" s="51"/>
      <c r="N151" s="51">
        <v>9.6</v>
      </c>
      <c r="O151" s="51"/>
      <c r="P151" s="51">
        <v>9.6</v>
      </c>
      <c r="Q151" s="51"/>
      <c r="R151" s="51">
        <v>9.6</v>
      </c>
      <c r="S151" s="51"/>
      <c r="T151" s="51">
        <v>9.6</v>
      </c>
      <c r="U151" s="51"/>
      <c r="V151" s="51"/>
      <c r="W151" s="51"/>
      <c r="X151" s="51">
        <v>9.6</v>
      </c>
      <c r="Y151" s="51"/>
      <c r="Z151" s="51">
        <v>9.6</v>
      </c>
      <c r="AA151" s="51"/>
      <c r="AB151" s="51">
        <v>9.6</v>
      </c>
      <c r="AC151" s="51"/>
      <c r="AD151" s="51"/>
      <c r="AE151" s="51"/>
      <c r="AF151" s="51">
        <v>9.6</v>
      </c>
      <c r="AG151" s="51"/>
      <c r="AH151" s="51">
        <v>9.6</v>
      </c>
      <c r="AI151" s="51"/>
      <c r="AJ151" s="51">
        <v>9.6</v>
      </c>
      <c r="AK151" s="51"/>
      <c r="AL151" s="51">
        <v>9.6</v>
      </c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</row>
    <row r="152" spans="1:57" ht="14.25" customHeight="1">
      <c r="A152" s="237">
        <v>149</v>
      </c>
      <c r="B152" s="58"/>
      <c r="C152" s="98" t="s">
        <v>1345</v>
      </c>
      <c r="D152" s="86" t="s">
        <v>1291</v>
      </c>
      <c r="E152" s="190" t="s">
        <v>2150</v>
      </c>
      <c r="F152" s="115" t="s">
        <v>2047</v>
      </c>
      <c r="G152" s="86" t="s">
        <v>1347</v>
      </c>
      <c r="H152" s="243">
        <v>12</v>
      </c>
      <c r="I152" s="114" t="s">
        <v>2048</v>
      </c>
      <c r="J152" s="114">
        <v>48</v>
      </c>
      <c r="K152" s="51" t="s">
        <v>2200</v>
      </c>
      <c r="L152" s="51">
        <v>9.6</v>
      </c>
      <c r="M152" s="51"/>
      <c r="N152" s="51">
        <v>9.6</v>
      </c>
      <c r="O152" s="51"/>
      <c r="P152" s="51">
        <v>9.6</v>
      </c>
      <c r="Q152" s="51"/>
      <c r="R152" s="51">
        <v>9.6</v>
      </c>
      <c r="S152" s="51"/>
      <c r="T152" s="51">
        <v>9.6</v>
      </c>
      <c r="U152" s="51"/>
      <c r="V152" s="51"/>
      <c r="W152" s="51"/>
      <c r="X152" s="51">
        <v>9.6</v>
      </c>
      <c r="Y152" s="51"/>
      <c r="Z152" s="51">
        <v>9.6</v>
      </c>
      <c r="AA152" s="51"/>
      <c r="AB152" s="51">
        <v>9.6</v>
      </c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>
        <v>9.6</v>
      </c>
      <c r="AO152" s="51"/>
      <c r="AP152" s="51">
        <v>9.6</v>
      </c>
      <c r="AQ152" s="51"/>
      <c r="AR152" s="51">
        <v>9.6</v>
      </c>
      <c r="AS152" s="51"/>
      <c r="AT152" s="51">
        <v>9.6</v>
      </c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</row>
    <row r="153" spans="1:57" s="160" customFormat="1" ht="14.25" customHeight="1">
      <c r="A153" s="237">
        <v>150</v>
      </c>
      <c r="B153" s="58"/>
      <c r="C153" s="98" t="s">
        <v>1345</v>
      </c>
      <c r="D153" s="116" t="s">
        <v>1295</v>
      </c>
      <c r="E153" s="190" t="s">
        <v>2150</v>
      </c>
      <c r="F153" s="86" t="s">
        <v>1353</v>
      </c>
      <c r="G153" s="86" t="s">
        <v>1354</v>
      </c>
      <c r="H153" s="243">
        <v>18</v>
      </c>
      <c r="I153" s="114" t="s">
        <v>1406</v>
      </c>
      <c r="J153" s="117">
        <v>30</v>
      </c>
      <c r="K153" s="51" t="s">
        <v>2200</v>
      </c>
      <c r="L153" s="51">
        <v>6</v>
      </c>
      <c r="M153" s="51"/>
      <c r="N153" s="51">
        <v>6</v>
      </c>
      <c r="O153" s="51"/>
      <c r="P153" s="51">
        <v>6</v>
      </c>
      <c r="Q153" s="51"/>
      <c r="R153" s="51">
        <v>6</v>
      </c>
      <c r="S153" s="51"/>
      <c r="T153" s="51">
        <v>6</v>
      </c>
      <c r="U153" s="51"/>
      <c r="V153" s="51">
        <v>6</v>
      </c>
      <c r="W153" s="51"/>
      <c r="X153" s="51">
        <v>6</v>
      </c>
      <c r="Y153" s="51"/>
      <c r="Z153" s="51">
        <v>6</v>
      </c>
      <c r="AA153" s="51"/>
      <c r="AB153" s="51">
        <v>6</v>
      </c>
      <c r="AC153" s="51"/>
      <c r="AD153" s="51"/>
      <c r="AE153" s="51"/>
      <c r="AF153" s="51">
        <v>6</v>
      </c>
      <c r="AG153" s="51"/>
      <c r="AH153" s="51">
        <v>6</v>
      </c>
      <c r="AI153" s="51"/>
      <c r="AJ153" s="51">
        <v>6</v>
      </c>
      <c r="AK153" s="51"/>
      <c r="AL153" s="51">
        <v>6</v>
      </c>
      <c r="AM153" s="51"/>
      <c r="AN153" s="51">
        <v>6</v>
      </c>
      <c r="AO153" s="51"/>
      <c r="AP153" s="51">
        <v>6</v>
      </c>
      <c r="AQ153" s="51"/>
      <c r="AR153" s="51">
        <v>6</v>
      </c>
      <c r="AS153" s="51"/>
      <c r="AT153" s="51">
        <v>6</v>
      </c>
      <c r="AU153" s="51">
        <v>6</v>
      </c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</row>
    <row r="154" spans="1:57" s="160" customFormat="1" ht="14.25" customHeight="1">
      <c r="A154" s="237">
        <v>151</v>
      </c>
      <c r="B154" s="58"/>
      <c r="C154" s="98" t="s">
        <v>1345</v>
      </c>
      <c r="D154" s="86" t="s">
        <v>1296</v>
      </c>
      <c r="E154" s="190" t="s">
        <v>2150</v>
      </c>
      <c r="F154" s="86" t="s">
        <v>1355</v>
      </c>
      <c r="G154" s="86" t="s">
        <v>1356</v>
      </c>
      <c r="H154" s="243">
        <v>11</v>
      </c>
      <c r="I154" s="114" t="s">
        <v>1407</v>
      </c>
      <c r="J154" s="114">
        <v>38</v>
      </c>
      <c r="K154" s="51" t="s">
        <v>2200</v>
      </c>
      <c r="L154" s="51">
        <v>15.2</v>
      </c>
      <c r="M154" s="51"/>
      <c r="N154" s="51">
        <v>15.2</v>
      </c>
      <c r="O154" s="51"/>
      <c r="P154" s="51">
        <v>15.2</v>
      </c>
      <c r="Q154" s="51"/>
      <c r="R154" s="51">
        <v>15.2</v>
      </c>
      <c r="S154" s="51"/>
      <c r="T154" s="51">
        <v>15.2</v>
      </c>
      <c r="U154" s="51"/>
      <c r="V154" s="51">
        <v>7.6</v>
      </c>
      <c r="W154" s="51"/>
      <c r="X154" s="51">
        <v>7.6</v>
      </c>
      <c r="Y154" s="51"/>
      <c r="Z154" s="51">
        <v>7.6</v>
      </c>
      <c r="AA154" s="51"/>
      <c r="AB154" s="51">
        <v>7.6</v>
      </c>
      <c r="AC154" s="51"/>
      <c r="AD154" s="51"/>
      <c r="AE154" s="51"/>
      <c r="AF154" s="51">
        <v>7.6</v>
      </c>
      <c r="AG154" s="51"/>
      <c r="AH154" s="51">
        <v>7.6</v>
      </c>
      <c r="AI154" s="51"/>
      <c r="AJ154" s="51">
        <v>7.6</v>
      </c>
      <c r="AK154" s="51"/>
      <c r="AL154" s="51">
        <v>7.6</v>
      </c>
      <c r="AM154" s="51"/>
      <c r="AN154" s="51">
        <v>7.6</v>
      </c>
      <c r="AO154" s="51"/>
      <c r="AP154" s="51">
        <v>7.6</v>
      </c>
      <c r="AQ154" s="51"/>
      <c r="AR154" s="51">
        <v>7.6</v>
      </c>
      <c r="AS154" s="51"/>
      <c r="AT154" s="51">
        <v>7.6</v>
      </c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</row>
    <row r="155" spans="1:57" s="160" customFormat="1" ht="14.25" customHeight="1">
      <c r="A155" s="237">
        <v>152</v>
      </c>
      <c r="B155" s="58"/>
      <c r="C155" s="98" t="s">
        <v>1345</v>
      </c>
      <c r="D155" s="115" t="s">
        <v>1296</v>
      </c>
      <c r="E155" s="190" t="s">
        <v>2150</v>
      </c>
      <c r="F155" s="115" t="s">
        <v>956</v>
      </c>
      <c r="G155" s="115" t="s">
        <v>1359</v>
      </c>
      <c r="H155" s="114">
        <v>8</v>
      </c>
      <c r="I155" s="114" t="s">
        <v>2049</v>
      </c>
      <c r="J155" s="114">
        <v>38</v>
      </c>
      <c r="K155" s="51" t="s">
        <v>2200</v>
      </c>
      <c r="L155" s="51">
        <v>7.6</v>
      </c>
      <c r="M155" s="51"/>
      <c r="N155" s="51">
        <v>7.6</v>
      </c>
      <c r="O155" s="51"/>
      <c r="P155" s="51">
        <v>7.6</v>
      </c>
      <c r="Q155" s="51"/>
      <c r="R155" s="51">
        <v>7.6</v>
      </c>
      <c r="S155" s="51"/>
      <c r="T155" s="51">
        <v>7.6</v>
      </c>
      <c r="U155" s="51"/>
      <c r="V155" s="51"/>
      <c r="W155" s="51">
        <v>7.6</v>
      </c>
      <c r="X155" s="51"/>
      <c r="Y155" s="51">
        <v>7.6</v>
      </c>
      <c r="Z155" s="51"/>
      <c r="AA155" s="51">
        <v>7.6</v>
      </c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</row>
    <row r="156" spans="1:57" s="160" customFormat="1" ht="14.25" customHeight="1">
      <c r="A156" s="237">
        <v>153</v>
      </c>
      <c r="B156" s="58"/>
      <c r="C156" s="98" t="s">
        <v>1345</v>
      </c>
      <c r="D156" s="115" t="s">
        <v>1297</v>
      </c>
      <c r="E156" s="190" t="s">
        <v>2150</v>
      </c>
      <c r="F156" s="86" t="s">
        <v>1364</v>
      </c>
      <c r="G156" s="86" t="s">
        <v>1365</v>
      </c>
      <c r="H156" s="243">
        <v>16</v>
      </c>
      <c r="I156" s="114" t="s">
        <v>1411</v>
      </c>
      <c r="J156" s="114">
        <v>51</v>
      </c>
      <c r="K156" s="237" t="s">
        <v>2200</v>
      </c>
      <c r="L156" s="237">
        <v>10.199999999999999</v>
      </c>
      <c r="M156" s="237"/>
      <c r="N156" s="237">
        <v>10.199999999999999</v>
      </c>
      <c r="O156" s="237"/>
      <c r="P156" s="237">
        <v>10.199999999999999</v>
      </c>
      <c r="Q156" s="237"/>
      <c r="R156" s="237">
        <v>10.199999999999999</v>
      </c>
      <c r="S156" s="237"/>
      <c r="T156" s="237">
        <v>10.199999999999999</v>
      </c>
      <c r="U156" s="237"/>
      <c r="V156" s="237">
        <v>10.199999999999999</v>
      </c>
      <c r="W156" s="237"/>
      <c r="X156" s="237">
        <v>10.199999999999999</v>
      </c>
      <c r="Y156" s="237"/>
      <c r="Z156" s="237">
        <v>10.199999999999999</v>
      </c>
      <c r="AA156" s="237"/>
      <c r="AB156" s="237">
        <v>10.199999999999999</v>
      </c>
      <c r="AC156" s="237"/>
      <c r="AD156" s="237"/>
      <c r="AE156" s="237"/>
      <c r="AF156" s="237">
        <v>10.199999999999999</v>
      </c>
      <c r="AG156" s="237"/>
      <c r="AH156" s="237">
        <v>10.199999999999999</v>
      </c>
      <c r="AI156" s="237"/>
      <c r="AJ156" s="237">
        <v>10.199999999999999</v>
      </c>
      <c r="AK156" s="237"/>
      <c r="AL156" s="237">
        <v>10.199999999999999</v>
      </c>
      <c r="AM156" s="51"/>
      <c r="AN156" s="51">
        <v>10.199999999999999</v>
      </c>
      <c r="AO156" s="51"/>
      <c r="AP156" s="51">
        <v>10.199999999999999</v>
      </c>
      <c r="AQ156" s="51"/>
      <c r="AR156" s="51">
        <v>10.199999999999999</v>
      </c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</row>
    <row r="157" spans="1:57" s="160" customFormat="1" ht="14.25" customHeight="1">
      <c r="A157" s="237">
        <v>154</v>
      </c>
      <c r="B157" s="58"/>
      <c r="C157" s="98" t="s">
        <v>1345</v>
      </c>
      <c r="D157" s="115" t="s">
        <v>1298</v>
      </c>
      <c r="E157" s="190" t="s">
        <v>2150</v>
      </c>
      <c r="F157" s="86" t="s">
        <v>1364</v>
      </c>
      <c r="G157" s="86" t="s">
        <v>1366</v>
      </c>
      <c r="H157" s="243">
        <v>16</v>
      </c>
      <c r="I157" s="114" t="s">
        <v>1412</v>
      </c>
      <c r="J157" s="114">
        <v>41</v>
      </c>
      <c r="K157" s="237" t="s">
        <v>2200</v>
      </c>
      <c r="L157" s="237">
        <v>8.1999999999999993</v>
      </c>
      <c r="M157" s="237"/>
      <c r="N157" s="237">
        <v>8.1999999999999993</v>
      </c>
      <c r="O157" s="237"/>
      <c r="P157" s="237">
        <v>8.1999999999999993</v>
      </c>
      <c r="Q157" s="237"/>
      <c r="R157" s="237">
        <v>8.1999999999999993</v>
      </c>
      <c r="S157" s="237"/>
      <c r="T157" s="237">
        <v>8.1999999999999993</v>
      </c>
      <c r="U157" s="237"/>
      <c r="V157" s="237">
        <v>8.1999999999999993</v>
      </c>
      <c r="W157" s="237"/>
      <c r="X157" s="237">
        <v>8.1999999999999993</v>
      </c>
      <c r="Y157" s="237"/>
      <c r="Z157" s="237">
        <v>8.1999999999999993</v>
      </c>
      <c r="AA157" s="237"/>
      <c r="AB157" s="237">
        <v>8.1999999999999993</v>
      </c>
      <c r="AC157" s="237"/>
      <c r="AD157" s="237"/>
      <c r="AE157" s="237"/>
      <c r="AF157" s="237">
        <v>8.1999999999999993</v>
      </c>
      <c r="AG157" s="237"/>
      <c r="AH157" s="237">
        <v>8.1999999999999993</v>
      </c>
      <c r="AI157" s="237"/>
      <c r="AJ157" s="237">
        <v>8.1999999999999993</v>
      </c>
      <c r="AK157" s="237"/>
      <c r="AL157" s="237">
        <v>8.1999999999999993</v>
      </c>
      <c r="AM157" s="51"/>
      <c r="AN157" s="51">
        <v>8.1999999999999993</v>
      </c>
      <c r="AO157" s="51"/>
      <c r="AP157" s="51">
        <v>8.1999999999999993</v>
      </c>
      <c r="AQ157" s="51"/>
      <c r="AR157" s="51">
        <v>8.1999999999999993</v>
      </c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</row>
    <row r="158" spans="1:57" s="160" customFormat="1" ht="14.25" customHeight="1">
      <c r="A158" s="237">
        <v>155</v>
      </c>
      <c r="B158" s="58"/>
      <c r="C158" s="98" t="s">
        <v>1345</v>
      </c>
      <c r="D158" s="86" t="s">
        <v>1301</v>
      </c>
      <c r="E158" s="190" t="s">
        <v>2150</v>
      </c>
      <c r="F158" s="86" t="s">
        <v>1355</v>
      </c>
      <c r="G158" s="86" t="s">
        <v>1373</v>
      </c>
      <c r="H158" s="243">
        <v>16</v>
      </c>
      <c r="I158" s="114" t="s">
        <v>1418</v>
      </c>
      <c r="J158" s="114">
        <v>43</v>
      </c>
      <c r="K158" s="51" t="s">
        <v>2200</v>
      </c>
      <c r="L158" s="51">
        <v>8.6</v>
      </c>
      <c r="M158" s="51"/>
      <c r="N158" s="51">
        <v>8.6</v>
      </c>
      <c r="O158" s="51"/>
      <c r="P158" s="51">
        <v>8.6</v>
      </c>
      <c r="Q158" s="51"/>
      <c r="R158" s="51">
        <v>8.6</v>
      </c>
      <c r="S158" s="51"/>
      <c r="T158" s="51">
        <v>8.6</v>
      </c>
      <c r="U158" s="51"/>
      <c r="V158" s="51">
        <v>8.6</v>
      </c>
      <c r="W158" s="51"/>
      <c r="X158" s="51">
        <v>8.6</v>
      </c>
      <c r="Y158" s="51"/>
      <c r="Z158" s="51">
        <v>8.6</v>
      </c>
      <c r="AA158" s="51"/>
      <c r="AB158" s="51">
        <v>8.6</v>
      </c>
      <c r="AC158" s="51"/>
      <c r="AD158" s="51"/>
      <c r="AE158" s="51"/>
      <c r="AF158" s="51">
        <v>8.6</v>
      </c>
      <c r="AG158" s="51"/>
      <c r="AH158" s="51">
        <v>8.6</v>
      </c>
      <c r="AI158" s="51"/>
      <c r="AJ158" s="51">
        <v>8.6</v>
      </c>
      <c r="AK158" s="51"/>
      <c r="AL158" s="51">
        <v>8.6</v>
      </c>
      <c r="AM158" s="51"/>
      <c r="AN158" s="51">
        <v>8.6</v>
      </c>
      <c r="AO158" s="51"/>
      <c r="AP158" s="51">
        <v>8.6</v>
      </c>
      <c r="AQ158" s="51"/>
      <c r="AR158" s="51">
        <v>8.6</v>
      </c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</row>
    <row r="159" spans="1:57" ht="14.25" customHeight="1">
      <c r="A159" s="237">
        <v>156</v>
      </c>
      <c r="B159" s="58"/>
      <c r="C159" s="98" t="s">
        <v>1345</v>
      </c>
      <c r="D159" s="115" t="s">
        <v>1300</v>
      </c>
      <c r="E159" s="190" t="s">
        <v>2150</v>
      </c>
      <c r="F159" s="86" t="s">
        <v>1353</v>
      </c>
      <c r="G159" s="86" t="s">
        <v>1371</v>
      </c>
      <c r="H159" s="243">
        <v>12</v>
      </c>
      <c r="I159" s="114" t="s">
        <v>1416</v>
      </c>
      <c r="J159" s="114">
        <v>30</v>
      </c>
      <c r="K159" s="51" t="s">
        <v>2202</v>
      </c>
      <c r="L159" s="51"/>
      <c r="M159" s="51">
        <v>6</v>
      </c>
      <c r="N159" s="51"/>
      <c r="O159" s="51">
        <v>6</v>
      </c>
      <c r="P159" s="51"/>
      <c r="Q159" s="51">
        <v>6</v>
      </c>
      <c r="R159" s="51"/>
      <c r="S159" s="51">
        <v>6</v>
      </c>
      <c r="T159" s="51"/>
      <c r="U159" s="51">
        <v>6</v>
      </c>
      <c r="V159" s="51"/>
      <c r="W159" s="51"/>
      <c r="X159" s="51"/>
      <c r="Y159" s="51">
        <v>6</v>
      </c>
      <c r="Z159" s="51"/>
      <c r="AA159" s="51"/>
      <c r="AB159" s="51"/>
      <c r="AC159" s="51"/>
      <c r="AD159" s="51"/>
      <c r="AE159" s="51"/>
      <c r="AF159" s="51"/>
      <c r="AG159" s="51">
        <v>6</v>
      </c>
      <c r="AH159" s="51"/>
      <c r="AI159" s="51">
        <v>6</v>
      </c>
      <c r="AJ159" s="51"/>
      <c r="AK159" s="51">
        <v>6</v>
      </c>
      <c r="AL159" s="51"/>
      <c r="AM159" s="51">
        <v>6</v>
      </c>
      <c r="AN159" s="51"/>
      <c r="AO159" s="51">
        <v>6</v>
      </c>
      <c r="AP159" s="51"/>
      <c r="AQ159" s="51">
        <v>6</v>
      </c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</row>
    <row r="160" spans="1:57" ht="14.25" customHeight="1">
      <c r="A160" s="237">
        <v>157</v>
      </c>
      <c r="B160" s="58"/>
      <c r="C160" s="98" t="s">
        <v>1345</v>
      </c>
      <c r="D160" s="86" t="s">
        <v>1301</v>
      </c>
      <c r="E160" s="190" t="s">
        <v>2150</v>
      </c>
      <c r="F160" s="86" t="s">
        <v>1355</v>
      </c>
      <c r="G160" s="86" t="s">
        <v>1372</v>
      </c>
      <c r="H160" s="243">
        <v>16</v>
      </c>
      <c r="I160" s="114" t="s">
        <v>1417</v>
      </c>
      <c r="J160" s="114">
        <v>43</v>
      </c>
      <c r="K160" s="51" t="s">
        <v>2202</v>
      </c>
      <c r="L160" s="51"/>
      <c r="M160" s="51">
        <v>8.6</v>
      </c>
      <c r="N160" s="51"/>
      <c r="O160" s="51">
        <v>8.6</v>
      </c>
      <c r="P160" s="51"/>
      <c r="Q160" s="51">
        <v>8.6</v>
      </c>
      <c r="R160" s="51"/>
      <c r="S160" s="51">
        <v>8.6</v>
      </c>
      <c r="T160" s="51"/>
      <c r="U160" s="51">
        <v>8.6</v>
      </c>
      <c r="V160" s="51"/>
      <c r="W160" s="51">
        <v>8.6</v>
      </c>
      <c r="X160" s="51"/>
      <c r="Y160" s="51">
        <v>8.6</v>
      </c>
      <c r="Z160" s="51"/>
      <c r="AA160" s="51">
        <v>8.6</v>
      </c>
      <c r="AB160" s="51"/>
      <c r="AC160" s="51">
        <v>8.6</v>
      </c>
      <c r="AD160" s="51"/>
      <c r="AE160" s="51"/>
      <c r="AF160" s="51"/>
      <c r="AG160" s="51">
        <v>8.6</v>
      </c>
      <c r="AH160" s="51"/>
      <c r="AI160" s="51">
        <v>8.6</v>
      </c>
      <c r="AJ160" s="51"/>
      <c r="AK160" s="51">
        <v>8.6</v>
      </c>
      <c r="AL160" s="51"/>
      <c r="AM160" s="51">
        <v>8.6</v>
      </c>
      <c r="AN160" s="51"/>
      <c r="AO160" s="51">
        <v>8.6</v>
      </c>
      <c r="AP160" s="51"/>
      <c r="AQ160" s="51">
        <v>8.6</v>
      </c>
      <c r="AR160" s="51"/>
      <c r="AS160" s="51">
        <v>8.6</v>
      </c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</row>
    <row r="161" spans="1:57" ht="14.25" customHeight="1">
      <c r="A161" s="237">
        <v>158</v>
      </c>
      <c r="B161" s="58"/>
      <c r="C161" s="98" t="s">
        <v>1345</v>
      </c>
      <c r="D161" s="86" t="s">
        <v>1302</v>
      </c>
      <c r="E161" s="190" t="s">
        <v>2150</v>
      </c>
      <c r="F161" s="115" t="s">
        <v>962</v>
      </c>
      <c r="G161" s="86" t="s">
        <v>1347</v>
      </c>
      <c r="H161" s="243">
        <v>12</v>
      </c>
      <c r="I161" s="114" t="s">
        <v>1420</v>
      </c>
      <c r="J161" s="114">
        <v>54</v>
      </c>
      <c r="K161" s="51" t="s">
        <v>2202</v>
      </c>
      <c r="L161" s="51"/>
      <c r="M161" s="51">
        <v>10.8</v>
      </c>
      <c r="N161" s="51"/>
      <c r="O161" s="51">
        <v>10.8</v>
      </c>
      <c r="P161" s="51"/>
      <c r="Q161" s="51">
        <v>10.8</v>
      </c>
      <c r="R161" s="51"/>
      <c r="S161" s="51">
        <v>10.8</v>
      </c>
      <c r="T161" s="51"/>
      <c r="U161" s="51">
        <v>10.8</v>
      </c>
      <c r="V161" s="51"/>
      <c r="W161" s="51"/>
      <c r="X161" s="51"/>
      <c r="Y161" s="51">
        <v>10.8</v>
      </c>
      <c r="Z161" s="51"/>
      <c r="AA161" s="51">
        <v>10.8</v>
      </c>
      <c r="AB161" s="51"/>
      <c r="AC161" s="51">
        <v>10.8</v>
      </c>
      <c r="AD161" s="51"/>
      <c r="AE161" s="51"/>
      <c r="AF161" s="51"/>
      <c r="AG161" s="51">
        <v>10.8</v>
      </c>
      <c r="AH161" s="51"/>
      <c r="AI161" s="51">
        <v>10.8</v>
      </c>
      <c r="AJ161" s="51"/>
      <c r="AK161" s="51">
        <v>10.8</v>
      </c>
      <c r="AL161" s="51"/>
      <c r="AM161" s="51">
        <v>10.8</v>
      </c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</row>
    <row r="162" spans="1:57" s="160" customFormat="1" ht="14.25" customHeight="1">
      <c r="A162" s="237">
        <v>159</v>
      </c>
      <c r="B162" s="58"/>
      <c r="C162" s="98" t="s">
        <v>1345</v>
      </c>
      <c r="D162" s="115" t="s">
        <v>1292</v>
      </c>
      <c r="E162" s="190" t="s">
        <v>2150</v>
      </c>
      <c r="F162" s="86" t="s">
        <v>1348</v>
      </c>
      <c r="G162" s="86" t="s">
        <v>1349</v>
      </c>
      <c r="H162" s="243">
        <v>4</v>
      </c>
      <c r="I162" s="65" t="s">
        <v>1403</v>
      </c>
      <c r="J162" s="114">
        <v>49</v>
      </c>
      <c r="K162" s="51" t="s">
        <v>2161</v>
      </c>
      <c r="L162" s="51"/>
      <c r="M162" s="51"/>
      <c r="N162" s="51">
        <v>49</v>
      </c>
      <c r="O162" s="51"/>
      <c r="P162" s="51">
        <v>49</v>
      </c>
      <c r="Q162" s="51"/>
      <c r="R162" s="51">
        <v>49</v>
      </c>
      <c r="S162" s="51"/>
      <c r="T162" s="51">
        <v>49</v>
      </c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</row>
    <row r="163" spans="1:57" s="160" customFormat="1" ht="14.25" customHeight="1">
      <c r="A163" s="237">
        <v>160</v>
      </c>
      <c r="B163" s="58"/>
      <c r="C163" s="98" t="s">
        <v>1345</v>
      </c>
      <c r="D163" s="115" t="s">
        <v>1294</v>
      </c>
      <c r="E163" s="190" t="s">
        <v>2150</v>
      </c>
      <c r="F163" s="86" t="s">
        <v>1351</v>
      </c>
      <c r="G163" s="86" t="s">
        <v>1352</v>
      </c>
      <c r="H163" s="243">
        <v>12</v>
      </c>
      <c r="I163" s="114" t="s">
        <v>1405</v>
      </c>
      <c r="J163" s="114">
        <v>29</v>
      </c>
      <c r="K163" s="51" t="s">
        <v>2193</v>
      </c>
      <c r="L163" s="51"/>
      <c r="M163" s="51"/>
      <c r="N163" s="51"/>
      <c r="O163" s="51"/>
      <c r="P163" s="51">
        <v>11.6</v>
      </c>
      <c r="Q163" s="51"/>
      <c r="R163" s="51">
        <v>11.6</v>
      </c>
      <c r="S163" s="51"/>
      <c r="T163" s="51">
        <v>11.6</v>
      </c>
      <c r="U163" s="51"/>
      <c r="V163" s="51">
        <v>11.6</v>
      </c>
      <c r="W163" s="51"/>
      <c r="X163" s="51">
        <v>11.6</v>
      </c>
      <c r="Y163" s="51"/>
      <c r="Z163" s="51">
        <v>11.6</v>
      </c>
      <c r="AA163" s="51"/>
      <c r="AB163" s="51">
        <v>11.6</v>
      </c>
      <c r="AC163" s="51"/>
      <c r="AD163" s="51"/>
      <c r="AE163" s="51"/>
      <c r="AF163" s="51">
        <v>11.6</v>
      </c>
      <c r="AG163" s="51"/>
      <c r="AH163" s="51">
        <v>11.6</v>
      </c>
      <c r="AI163" s="51"/>
      <c r="AJ163" s="51">
        <v>11.6</v>
      </c>
      <c r="AK163" s="51"/>
      <c r="AL163" s="51">
        <v>11.6</v>
      </c>
      <c r="AM163" s="51"/>
      <c r="AN163" s="51">
        <v>11.6</v>
      </c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</row>
    <row r="164" spans="1:57" s="160" customFormat="1" ht="14.25" customHeight="1">
      <c r="A164" s="237">
        <v>161</v>
      </c>
      <c r="B164" s="58"/>
      <c r="C164" s="98" t="s">
        <v>1345</v>
      </c>
      <c r="D164" s="115" t="s">
        <v>1296</v>
      </c>
      <c r="E164" s="190" t="s">
        <v>2150</v>
      </c>
      <c r="F164" s="86" t="s">
        <v>1360</v>
      </c>
      <c r="G164" s="86" t="s">
        <v>1361</v>
      </c>
      <c r="H164" s="243">
        <v>10</v>
      </c>
      <c r="I164" s="114" t="s">
        <v>1409</v>
      </c>
      <c r="J164" s="114">
        <v>38</v>
      </c>
      <c r="K164" s="237" t="s">
        <v>2176</v>
      </c>
      <c r="L164" s="237"/>
      <c r="M164" s="237"/>
      <c r="N164" s="51"/>
      <c r="O164" s="51"/>
      <c r="P164" s="51"/>
      <c r="Q164" s="51">
        <v>7.6</v>
      </c>
      <c r="R164" s="51"/>
      <c r="S164" s="51">
        <v>7.6</v>
      </c>
      <c r="T164" s="51"/>
      <c r="U164" s="51">
        <v>7.6</v>
      </c>
      <c r="V164" s="51"/>
      <c r="W164" s="51">
        <v>7.6</v>
      </c>
      <c r="X164" s="51"/>
      <c r="Y164" s="51">
        <v>7.6</v>
      </c>
      <c r="Z164" s="51"/>
      <c r="AA164" s="51">
        <v>7.6</v>
      </c>
      <c r="AB164" s="51"/>
      <c r="AC164" s="51">
        <v>7.6</v>
      </c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>
        <v>7.6</v>
      </c>
      <c r="AP164" s="51"/>
      <c r="AQ164" s="51">
        <v>7.6</v>
      </c>
      <c r="AR164" s="51"/>
      <c r="AS164" s="51">
        <v>7.6</v>
      </c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</row>
    <row r="165" spans="1:57" s="160" customFormat="1" ht="14.25" customHeight="1">
      <c r="A165" s="237">
        <v>162</v>
      </c>
      <c r="B165" s="58"/>
      <c r="C165" s="98" t="s">
        <v>1345</v>
      </c>
      <c r="D165" s="115" t="s">
        <v>1296</v>
      </c>
      <c r="E165" s="190" t="s">
        <v>2150</v>
      </c>
      <c r="F165" s="86" t="s">
        <v>1362</v>
      </c>
      <c r="G165" s="86" t="s">
        <v>1363</v>
      </c>
      <c r="H165" s="243">
        <v>10</v>
      </c>
      <c r="I165" s="114" t="s">
        <v>1410</v>
      </c>
      <c r="J165" s="114">
        <v>38</v>
      </c>
      <c r="K165" s="237" t="s">
        <v>2176</v>
      </c>
      <c r="L165" s="237"/>
      <c r="M165" s="237"/>
      <c r="N165" s="237"/>
      <c r="O165" s="237"/>
      <c r="P165" s="237"/>
      <c r="Q165" s="237">
        <v>7.6</v>
      </c>
      <c r="R165" s="237"/>
      <c r="S165" s="237">
        <v>7.6</v>
      </c>
      <c r="T165" s="237"/>
      <c r="U165" s="237">
        <v>7.6</v>
      </c>
      <c r="V165" s="237"/>
      <c r="W165" s="237"/>
      <c r="X165" s="237"/>
      <c r="Y165" s="237">
        <v>7.6</v>
      </c>
      <c r="Z165" s="237"/>
      <c r="AA165" s="237">
        <v>7.6</v>
      </c>
      <c r="AB165" s="237"/>
      <c r="AC165" s="237">
        <v>7.6</v>
      </c>
      <c r="AD165" s="237"/>
      <c r="AE165" s="237"/>
      <c r="AF165" s="237"/>
      <c r="AG165" s="237">
        <v>7.6</v>
      </c>
      <c r="AH165" s="237"/>
      <c r="AI165" s="237">
        <v>7.6</v>
      </c>
      <c r="AJ165" s="237"/>
      <c r="AK165" s="237">
        <v>7.6</v>
      </c>
      <c r="AL165" s="237"/>
      <c r="AM165" s="237">
        <v>7.6</v>
      </c>
      <c r="AN165" s="237"/>
      <c r="AO165" s="237"/>
      <c r="AP165" s="237"/>
      <c r="AQ165" s="237"/>
      <c r="AR165" s="237"/>
      <c r="AS165" s="237"/>
      <c r="AT165" s="237"/>
      <c r="AU165" s="237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</row>
    <row r="166" spans="1:57" s="160" customFormat="1" ht="14.25" customHeight="1">
      <c r="A166" s="237">
        <v>163</v>
      </c>
      <c r="B166" s="58"/>
      <c r="C166" s="98" t="s">
        <v>1345</v>
      </c>
      <c r="D166" s="115" t="s">
        <v>1299</v>
      </c>
      <c r="E166" s="190" t="s">
        <v>2150</v>
      </c>
      <c r="F166" s="86" t="s">
        <v>1357</v>
      </c>
      <c r="G166" s="86" t="s">
        <v>1367</v>
      </c>
      <c r="H166" s="243">
        <v>12</v>
      </c>
      <c r="I166" s="114" t="s">
        <v>1413</v>
      </c>
      <c r="J166" s="114">
        <v>30</v>
      </c>
      <c r="K166" s="237" t="s">
        <v>2177</v>
      </c>
      <c r="L166" s="237"/>
      <c r="M166" s="237"/>
      <c r="N166" s="237"/>
      <c r="O166" s="237"/>
      <c r="P166" s="237"/>
      <c r="Q166" s="237"/>
      <c r="R166" s="237"/>
      <c r="S166" s="237"/>
      <c r="T166" s="237"/>
      <c r="U166" s="237">
        <v>6</v>
      </c>
      <c r="V166" s="237"/>
      <c r="W166" s="237">
        <v>6</v>
      </c>
      <c r="X166" s="237"/>
      <c r="Y166" s="237">
        <v>6</v>
      </c>
      <c r="Z166" s="237"/>
      <c r="AA166" s="237">
        <v>6</v>
      </c>
      <c r="AB166" s="237"/>
      <c r="AC166" s="237">
        <v>6</v>
      </c>
      <c r="AD166" s="237"/>
      <c r="AE166" s="237"/>
      <c r="AF166" s="237"/>
      <c r="AG166" s="237">
        <v>6</v>
      </c>
      <c r="AH166" s="237"/>
      <c r="AI166" s="237">
        <v>6</v>
      </c>
      <c r="AJ166" s="237"/>
      <c r="AK166" s="237">
        <v>6</v>
      </c>
      <c r="AL166" s="237"/>
      <c r="AM166" s="237">
        <v>6</v>
      </c>
      <c r="AN166" s="237"/>
      <c r="AO166" s="237">
        <v>6</v>
      </c>
      <c r="AP166" s="237"/>
      <c r="AQ166" s="237">
        <v>6</v>
      </c>
      <c r="AR166" s="237"/>
      <c r="AS166" s="237">
        <v>6</v>
      </c>
      <c r="AT166" s="237"/>
      <c r="AU166" s="237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</row>
    <row r="167" spans="1:57" s="160" customFormat="1" ht="14.25" customHeight="1">
      <c r="A167" s="237">
        <v>164</v>
      </c>
      <c r="B167" s="58"/>
      <c r="C167" s="98" t="s">
        <v>1345</v>
      </c>
      <c r="D167" s="86" t="s">
        <v>1299</v>
      </c>
      <c r="E167" s="190" t="s">
        <v>2150</v>
      </c>
      <c r="F167" s="115" t="s">
        <v>805</v>
      </c>
      <c r="G167" s="115" t="s">
        <v>1369</v>
      </c>
      <c r="H167" s="243">
        <v>2</v>
      </c>
      <c r="I167" s="65" t="s">
        <v>1414</v>
      </c>
      <c r="J167" s="114">
        <v>30</v>
      </c>
      <c r="K167" s="237" t="s">
        <v>2168</v>
      </c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>
        <v>30</v>
      </c>
      <c r="W167" s="237"/>
      <c r="X167" s="237">
        <v>30</v>
      </c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</row>
    <row r="168" spans="1:57" ht="14.25" customHeight="1">
      <c r="A168" s="237">
        <v>165</v>
      </c>
      <c r="B168" s="58"/>
      <c r="C168" s="98" t="s">
        <v>1345</v>
      </c>
      <c r="D168" s="115" t="s">
        <v>1300</v>
      </c>
      <c r="E168" s="190" t="s">
        <v>2150</v>
      </c>
      <c r="F168" s="86" t="s">
        <v>1353</v>
      </c>
      <c r="G168" s="86" t="s">
        <v>1368</v>
      </c>
      <c r="H168" s="243">
        <v>2</v>
      </c>
      <c r="I168" s="65" t="s">
        <v>1414</v>
      </c>
      <c r="J168" s="114">
        <v>30</v>
      </c>
      <c r="K168" s="237" t="s">
        <v>2181</v>
      </c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>
        <v>30</v>
      </c>
      <c r="X168" s="237"/>
      <c r="Y168" s="237">
        <v>30</v>
      </c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</row>
    <row r="169" spans="1:57" ht="14.25" customHeight="1">
      <c r="A169" s="237">
        <v>166</v>
      </c>
      <c r="B169" s="58"/>
      <c r="C169" s="98" t="s">
        <v>1345</v>
      </c>
      <c r="D169" s="86" t="s">
        <v>1300</v>
      </c>
      <c r="E169" s="190" t="s">
        <v>2150</v>
      </c>
      <c r="F169" s="115" t="s">
        <v>805</v>
      </c>
      <c r="G169" s="115" t="s">
        <v>1370</v>
      </c>
      <c r="H169" s="243">
        <v>2</v>
      </c>
      <c r="I169" s="65" t="s">
        <v>1415</v>
      </c>
      <c r="J169" s="114">
        <v>30</v>
      </c>
      <c r="K169" s="237" t="s">
        <v>2201</v>
      </c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>
        <v>30</v>
      </c>
      <c r="AA169" s="237"/>
      <c r="AB169" s="237">
        <v>30</v>
      </c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51"/>
      <c r="AY169" s="51"/>
      <c r="AZ169" s="51"/>
      <c r="BA169" s="51"/>
      <c r="BB169" s="51"/>
      <c r="BC169" s="51"/>
      <c r="BD169" s="51"/>
      <c r="BE169" s="51"/>
    </row>
    <row r="170" spans="1:57" ht="14.25" customHeight="1">
      <c r="A170" s="237">
        <v>167</v>
      </c>
      <c r="B170" s="58"/>
      <c r="C170" s="98" t="s">
        <v>1345</v>
      </c>
      <c r="D170" s="115" t="s">
        <v>1296</v>
      </c>
      <c r="E170" s="190" t="s">
        <v>2150</v>
      </c>
      <c r="F170" s="86" t="s">
        <v>1357</v>
      </c>
      <c r="G170" s="86" t="s">
        <v>1358</v>
      </c>
      <c r="H170" s="243">
        <v>8</v>
      </c>
      <c r="I170" s="114" t="s">
        <v>1408</v>
      </c>
      <c r="J170" s="114">
        <v>38</v>
      </c>
      <c r="K170" s="51" t="s">
        <v>2191</v>
      </c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>
        <v>7.6</v>
      </c>
      <c r="AC170" s="237"/>
      <c r="AD170" s="237"/>
      <c r="AE170" s="237"/>
      <c r="AF170" s="237">
        <v>7.6</v>
      </c>
      <c r="AG170" s="237"/>
      <c r="AH170" s="237">
        <v>7.6</v>
      </c>
      <c r="AI170" s="237"/>
      <c r="AJ170" s="237">
        <v>7.6</v>
      </c>
      <c r="AK170" s="237"/>
      <c r="AL170" s="237">
        <v>7.6</v>
      </c>
      <c r="AM170" s="237"/>
      <c r="AN170" s="237">
        <v>7.6</v>
      </c>
      <c r="AO170" s="237"/>
      <c r="AP170" s="237">
        <v>7.6</v>
      </c>
      <c r="AQ170" s="237"/>
      <c r="AR170" s="237">
        <v>7.6</v>
      </c>
      <c r="AS170" s="237"/>
      <c r="AT170" s="237"/>
      <c r="AU170" s="237"/>
      <c r="AV170" s="237"/>
      <c r="AW170" s="237"/>
      <c r="AX170" s="51"/>
      <c r="AY170" s="51"/>
      <c r="AZ170" s="51"/>
      <c r="BA170" s="51"/>
      <c r="BB170" s="51"/>
      <c r="BC170" s="51"/>
      <c r="BD170" s="51"/>
      <c r="BE170" s="51"/>
    </row>
    <row r="171" spans="1:57" ht="14.25" customHeight="1">
      <c r="A171" s="237">
        <v>168</v>
      </c>
      <c r="B171" s="58"/>
      <c r="C171" s="98" t="s">
        <v>1345</v>
      </c>
      <c r="D171" s="115" t="s">
        <v>1293</v>
      </c>
      <c r="E171" s="190" t="s">
        <v>2150</v>
      </c>
      <c r="F171" s="86" t="s">
        <v>805</v>
      </c>
      <c r="G171" s="86" t="s">
        <v>1350</v>
      </c>
      <c r="H171" s="243">
        <v>4</v>
      </c>
      <c r="I171" s="65" t="s">
        <v>1404</v>
      </c>
      <c r="J171" s="114">
        <v>49</v>
      </c>
      <c r="K171" s="51" t="s">
        <v>2171</v>
      </c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>
        <v>49</v>
      </c>
      <c r="AG171" s="237"/>
      <c r="AH171" s="237">
        <v>49</v>
      </c>
      <c r="AI171" s="237"/>
      <c r="AJ171" s="237">
        <v>49</v>
      </c>
      <c r="AK171" s="237"/>
      <c r="AL171" s="237">
        <v>49</v>
      </c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51"/>
      <c r="AY171" s="51"/>
      <c r="AZ171" s="51"/>
      <c r="BA171" s="51"/>
      <c r="BB171" s="51"/>
      <c r="BC171" s="51"/>
      <c r="BD171" s="51"/>
      <c r="BE171" s="51"/>
    </row>
    <row r="172" spans="1:57" ht="14.25" customHeight="1">
      <c r="A172" s="237">
        <v>169</v>
      </c>
      <c r="B172" s="58"/>
      <c r="C172" s="98" t="s">
        <v>1345</v>
      </c>
      <c r="D172" s="115" t="s">
        <v>1302</v>
      </c>
      <c r="E172" s="190" t="s">
        <v>2150</v>
      </c>
      <c r="F172" s="86" t="s">
        <v>805</v>
      </c>
      <c r="G172" s="86" t="s">
        <v>1374</v>
      </c>
      <c r="H172" s="243">
        <v>1</v>
      </c>
      <c r="I172" s="65" t="s">
        <v>1419</v>
      </c>
      <c r="J172" s="114">
        <v>54</v>
      </c>
      <c r="K172" s="237" t="s">
        <v>2173</v>
      </c>
      <c r="L172" s="237"/>
      <c r="M172" s="237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>
        <v>54</v>
      </c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</row>
    <row r="173" spans="1:57" ht="14.25" customHeight="1">
      <c r="A173" s="237">
        <v>170</v>
      </c>
      <c r="B173" s="58"/>
      <c r="C173" s="98" t="s">
        <v>1345</v>
      </c>
      <c r="D173" s="121" t="s">
        <v>1320</v>
      </c>
      <c r="E173" s="190" t="s">
        <v>2150</v>
      </c>
      <c r="F173" s="121" t="s">
        <v>2002</v>
      </c>
      <c r="G173" s="65" t="s">
        <v>1384</v>
      </c>
      <c r="H173" s="121">
        <v>2</v>
      </c>
      <c r="I173" s="121" t="s">
        <v>1442</v>
      </c>
      <c r="J173" s="121">
        <v>50</v>
      </c>
      <c r="K173" s="237" t="s">
        <v>2231</v>
      </c>
      <c r="L173" s="237"/>
      <c r="M173" s="237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>
        <v>50</v>
      </c>
      <c r="AO173" s="51">
        <v>20</v>
      </c>
      <c r="AP173" s="51">
        <v>50</v>
      </c>
      <c r="AQ173" s="51">
        <v>20</v>
      </c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</row>
    <row r="174" spans="1:57" ht="14.25" customHeight="1">
      <c r="A174" s="237">
        <v>171</v>
      </c>
      <c r="B174" s="59"/>
      <c r="C174" s="88" t="s">
        <v>893</v>
      </c>
      <c r="D174" s="94" t="s">
        <v>738</v>
      </c>
      <c r="E174" s="121" t="s">
        <v>912</v>
      </c>
      <c r="F174" s="149" t="s">
        <v>2001</v>
      </c>
      <c r="G174" s="90" t="s">
        <v>784</v>
      </c>
      <c r="H174" s="92">
        <v>2</v>
      </c>
      <c r="I174" s="90" t="s">
        <v>850</v>
      </c>
      <c r="J174" s="95">
        <v>45</v>
      </c>
      <c r="K174" s="237" t="s">
        <v>2220</v>
      </c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>
        <v>45</v>
      </c>
      <c r="AC174" s="237"/>
      <c r="AD174" s="237"/>
      <c r="AE174" s="237">
        <v>45</v>
      </c>
      <c r="AF174" s="237"/>
      <c r="AG174" s="237"/>
      <c r="AH174" s="237"/>
      <c r="AI174" s="237"/>
      <c r="AJ174" s="237"/>
      <c r="AK174" s="237"/>
      <c r="AL174" s="51"/>
      <c r="AM174" s="51"/>
      <c r="AN174" s="51"/>
      <c r="AO174" s="51"/>
      <c r="AP174" s="237"/>
      <c r="AQ174" s="237"/>
      <c r="AR174" s="237"/>
      <c r="AS174" s="237"/>
      <c r="AT174" s="237"/>
      <c r="AU174" s="237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</row>
    <row r="175" spans="1:57" ht="14.25" customHeight="1">
      <c r="A175" s="237">
        <v>172</v>
      </c>
      <c r="B175" s="59"/>
      <c r="C175" s="88" t="s">
        <v>893</v>
      </c>
      <c r="D175" s="94" t="s">
        <v>739</v>
      </c>
      <c r="E175" s="121" t="s">
        <v>912</v>
      </c>
      <c r="F175" s="149" t="s">
        <v>2001</v>
      </c>
      <c r="G175" s="90" t="s">
        <v>784</v>
      </c>
      <c r="H175" s="92">
        <v>2</v>
      </c>
      <c r="I175" s="90" t="s">
        <v>851</v>
      </c>
      <c r="J175" s="95">
        <v>45</v>
      </c>
      <c r="K175" s="237" t="s">
        <v>2182</v>
      </c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>
        <v>45</v>
      </c>
      <c r="AD175" s="237">
        <v>45</v>
      </c>
      <c r="AE175" s="237"/>
      <c r="AF175" s="237"/>
      <c r="AG175" s="237"/>
      <c r="AH175" s="237"/>
      <c r="AI175" s="237"/>
      <c r="AJ175" s="237"/>
      <c r="AK175" s="237"/>
      <c r="AL175" s="51"/>
      <c r="AM175" s="51"/>
      <c r="AN175" s="51"/>
      <c r="AO175" s="51"/>
      <c r="AP175" s="237"/>
      <c r="AQ175" s="237"/>
      <c r="AR175" s="237"/>
      <c r="AS175" s="237"/>
      <c r="AT175" s="237"/>
      <c r="AU175" s="257"/>
      <c r="AV175" s="51"/>
      <c r="AW175" s="69"/>
      <c r="AX175" s="51"/>
      <c r="AY175" s="51"/>
      <c r="AZ175" s="51"/>
      <c r="BA175" s="51"/>
      <c r="BB175" s="51"/>
      <c r="BC175" s="51"/>
      <c r="BD175" s="51"/>
      <c r="BE175" s="51"/>
    </row>
    <row r="176" spans="1:57" ht="14.25" customHeight="1">
      <c r="A176" s="237">
        <v>173</v>
      </c>
      <c r="B176" s="59"/>
      <c r="C176" s="88" t="s">
        <v>893</v>
      </c>
      <c r="D176" s="92" t="s">
        <v>763</v>
      </c>
      <c r="E176" s="188" t="s">
        <v>819</v>
      </c>
      <c r="F176" s="90" t="s">
        <v>820</v>
      </c>
      <c r="G176" s="90" t="s">
        <v>821</v>
      </c>
      <c r="H176" s="92">
        <v>2</v>
      </c>
      <c r="I176" s="90" t="s">
        <v>881</v>
      </c>
      <c r="J176" s="92">
        <v>42</v>
      </c>
      <c r="K176" s="51" t="s">
        <v>2182</v>
      </c>
      <c r="L176" s="237"/>
      <c r="M176" s="158"/>
      <c r="N176" s="158"/>
      <c r="O176" s="158"/>
      <c r="P176" s="158"/>
      <c r="Q176" s="158"/>
      <c r="R176" s="237"/>
      <c r="S176" s="158"/>
      <c r="T176" s="237"/>
      <c r="U176" s="158"/>
      <c r="V176" s="237"/>
      <c r="W176" s="158"/>
      <c r="X176" s="237"/>
      <c r="Y176" s="158"/>
      <c r="Z176" s="237"/>
      <c r="AA176" s="158"/>
      <c r="AB176" s="257"/>
      <c r="AC176" s="158">
        <v>42</v>
      </c>
      <c r="AD176" s="237"/>
      <c r="AE176" s="158">
        <v>42</v>
      </c>
      <c r="AF176" s="237"/>
      <c r="AG176" s="158"/>
      <c r="AH176" s="237"/>
      <c r="AI176" s="158"/>
      <c r="AJ176" s="237"/>
      <c r="AK176" s="158"/>
      <c r="AL176" s="237"/>
      <c r="AM176" s="158"/>
      <c r="AN176" s="237"/>
      <c r="AO176" s="158"/>
      <c r="AP176" s="237"/>
      <c r="AQ176" s="158"/>
      <c r="AR176" s="237"/>
      <c r="AS176" s="158"/>
      <c r="AT176" s="237"/>
      <c r="AU176" s="158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</row>
    <row r="177" spans="1:57" ht="14.25" customHeight="1">
      <c r="A177" s="237">
        <v>174</v>
      </c>
      <c r="B177" s="59"/>
      <c r="C177" s="88" t="s">
        <v>893</v>
      </c>
      <c r="D177" s="92" t="s">
        <v>763</v>
      </c>
      <c r="E177" s="188" t="s">
        <v>819</v>
      </c>
      <c r="F177" s="90" t="s">
        <v>822</v>
      </c>
      <c r="G177" s="90" t="s">
        <v>823</v>
      </c>
      <c r="H177" s="92">
        <v>2</v>
      </c>
      <c r="I177" s="90" t="s">
        <v>881</v>
      </c>
      <c r="J177" s="92">
        <v>42</v>
      </c>
      <c r="K177" s="237" t="s">
        <v>2182</v>
      </c>
      <c r="L177" s="237"/>
      <c r="M177" s="158"/>
      <c r="N177" s="237"/>
      <c r="O177" s="158"/>
      <c r="P177" s="237"/>
      <c r="Q177" s="158"/>
      <c r="R177" s="237"/>
      <c r="S177" s="158"/>
      <c r="T177" s="237"/>
      <c r="U177" s="158"/>
      <c r="V177" s="237"/>
      <c r="W177" s="158"/>
      <c r="X177" s="237"/>
      <c r="Y177" s="158"/>
      <c r="Z177" s="237"/>
      <c r="AA177" s="158"/>
      <c r="AB177" s="237"/>
      <c r="AC177" s="158">
        <v>42</v>
      </c>
      <c r="AD177" s="237"/>
      <c r="AE177" s="158">
        <v>42</v>
      </c>
      <c r="AF177" s="237"/>
      <c r="AG177" s="158"/>
      <c r="AH177" s="237"/>
      <c r="AI177" s="158"/>
      <c r="AJ177" s="237"/>
      <c r="AK177" s="158"/>
      <c r="AL177" s="237"/>
      <c r="AM177" s="158"/>
      <c r="AN177" s="237"/>
      <c r="AO177" s="158"/>
      <c r="AP177" s="237"/>
      <c r="AQ177" s="158"/>
      <c r="AR177" s="237"/>
      <c r="AS177" s="158"/>
      <c r="AT177" s="237"/>
      <c r="AU177" s="158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</row>
    <row r="178" spans="1:57" ht="14.25" customHeight="1">
      <c r="A178" s="237">
        <v>175</v>
      </c>
      <c r="B178" s="59"/>
      <c r="C178" s="88" t="s">
        <v>893</v>
      </c>
      <c r="D178" s="92" t="s">
        <v>764</v>
      </c>
      <c r="E178" s="188" t="s">
        <v>819</v>
      </c>
      <c r="F178" s="90" t="s">
        <v>820</v>
      </c>
      <c r="G178" s="90" t="s">
        <v>821</v>
      </c>
      <c r="H178" s="92">
        <v>2</v>
      </c>
      <c r="I178" s="90" t="s">
        <v>2031</v>
      </c>
      <c r="J178" s="92">
        <v>47</v>
      </c>
      <c r="K178" s="51" t="s">
        <v>2234</v>
      </c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>
        <v>47</v>
      </c>
      <c r="AI178" s="51"/>
      <c r="AJ178" s="51">
        <v>47</v>
      </c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</row>
    <row r="179" spans="1:57" ht="14.25" customHeight="1">
      <c r="A179" s="237">
        <v>176</v>
      </c>
      <c r="B179" s="59"/>
      <c r="C179" s="88" t="s">
        <v>893</v>
      </c>
      <c r="D179" s="92" t="s">
        <v>764</v>
      </c>
      <c r="E179" s="188" t="s">
        <v>819</v>
      </c>
      <c r="F179" s="90" t="s">
        <v>822</v>
      </c>
      <c r="G179" s="90" t="s">
        <v>823</v>
      </c>
      <c r="H179" s="92">
        <v>2</v>
      </c>
      <c r="I179" s="90" t="s">
        <v>2055</v>
      </c>
      <c r="J179" s="92">
        <v>47</v>
      </c>
      <c r="K179" s="158" t="s">
        <v>2234</v>
      </c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>
        <v>47</v>
      </c>
      <c r="AI179" s="51"/>
      <c r="AJ179" s="51">
        <v>47</v>
      </c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</row>
    <row r="180" spans="1:57" ht="14.25" customHeight="1">
      <c r="A180" s="237">
        <v>177</v>
      </c>
      <c r="B180" s="59"/>
      <c r="C180" s="88" t="s">
        <v>893</v>
      </c>
      <c r="D180" s="92" t="s">
        <v>756</v>
      </c>
      <c r="E180" s="188" t="s">
        <v>35</v>
      </c>
      <c r="F180" s="150" t="s">
        <v>353</v>
      </c>
      <c r="G180" s="90" t="s">
        <v>813</v>
      </c>
      <c r="H180" s="92">
        <v>3</v>
      </c>
      <c r="I180" s="93" t="s">
        <v>531</v>
      </c>
      <c r="J180" s="92">
        <v>42</v>
      </c>
      <c r="K180" s="51" t="s">
        <v>2222</v>
      </c>
      <c r="L180" s="51"/>
      <c r="M180" s="51"/>
      <c r="N180" s="51">
        <v>42</v>
      </c>
      <c r="O180" s="51"/>
      <c r="P180" s="51">
        <v>42</v>
      </c>
      <c r="Q180" s="51"/>
      <c r="R180" s="51">
        <v>42</v>
      </c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</row>
    <row r="181" spans="1:57" ht="14.25" customHeight="1">
      <c r="A181" s="237">
        <v>178</v>
      </c>
      <c r="B181" s="59"/>
      <c r="C181" s="88" t="s">
        <v>893</v>
      </c>
      <c r="D181" s="104" t="s">
        <v>769</v>
      </c>
      <c r="E181" s="103" t="s">
        <v>35</v>
      </c>
      <c r="F181" s="93" t="s">
        <v>247</v>
      </c>
      <c r="G181" s="93" t="s">
        <v>830</v>
      </c>
      <c r="H181" s="101">
        <v>2</v>
      </c>
      <c r="I181" s="93" t="s">
        <v>503</v>
      </c>
      <c r="J181" s="101">
        <v>53</v>
      </c>
      <c r="K181" s="237" t="s">
        <v>2205</v>
      </c>
      <c r="L181" s="51"/>
      <c r="M181" s="51"/>
      <c r="N181" s="51"/>
      <c r="O181" s="51"/>
      <c r="P181" s="51"/>
      <c r="Q181" s="51"/>
      <c r="R181" s="105">
        <v>53</v>
      </c>
      <c r="S181" s="51"/>
      <c r="T181" s="105">
        <v>53</v>
      </c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</row>
    <row r="182" spans="1:57" ht="14.25" customHeight="1">
      <c r="A182" s="237">
        <v>179</v>
      </c>
      <c r="B182" s="58"/>
      <c r="C182" s="88" t="s">
        <v>893</v>
      </c>
      <c r="D182" s="89" t="s">
        <v>253</v>
      </c>
      <c r="E182" s="190" t="s">
        <v>35</v>
      </c>
      <c r="F182" s="91" t="s">
        <v>458</v>
      </c>
      <c r="G182" s="91" t="s">
        <v>797</v>
      </c>
      <c r="H182" s="89">
        <v>3</v>
      </c>
      <c r="I182" s="91" t="s">
        <v>862</v>
      </c>
      <c r="J182" s="89">
        <v>55</v>
      </c>
      <c r="K182" s="51" t="s">
        <v>2236</v>
      </c>
      <c r="L182" s="51"/>
      <c r="M182" s="51"/>
      <c r="N182" s="51"/>
      <c r="O182" s="51"/>
      <c r="P182" s="51"/>
      <c r="Q182" s="51"/>
      <c r="R182" s="51"/>
      <c r="S182" s="51"/>
      <c r="T182" s="51">
        <v>55</v>
      </c>
      <c r="U182" s="51"/>
      <c r="V182" s="51">
        <v>55</v>
      </c>
      <c r="W182" s="51"/>
      <c r="X182" s="51">
        <v>55</v>
      </c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</row>
    <row r="183" spans="1:57" ht="14.25" customHeight="1">
      <c r="A183" s="237">
        <v>180</v>
      </c>
      <c r="B183" s="59"/>
      <c r="C183" s="88" t="s">
        <v>893</v>
      </c>
      <c r="D183" s="92" t="s">
        <v>757</v>
      </c>
      <c r="E183" s="188" t="s">
        <v>35</v>
      </c>
      <c r="F183" s="150" t="s">
        <v>353</v>
      </c>
      <c r="G183" s="90" t="s">
        <v>813</v>
      </c>
      <c r="H183" s="92">
        <v>3</v>
      </c>
      <c r="I183" s="93" t="s">
        <v>1501</v>
      </c>
      <c r="J183" s="92">
        <v>45</v>
      </c>
      <c r="K183" s="237" t="s">
        <v>2236</v>
      </c>
      <c r="L183" s="51"/>
      <c r="M183" s="51"/>
      <c r="N183" s="51"/>
      <c r="O183" s="51"/>
      <c r="P183" s="51"/>
      <c r="Q183" s="51"/>
      <c r="R183" s="51"/>
      <c r="S183" s="51"/>
      <c r="T183" s="51">
        <v>45</v>
      </c>
      <c r="U183" s="51"/>
      <c r="V183" s="51">
        <v>45</v>
      </c>
      <c r="W183" s="51"/>
      <c r="X183" s="51">
        <v>45</v>
      </c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</row>
    <row r="184" spans="1:57" ht="16.5" customHeight="1">
      <c r="A184" s="237">
        <v>181</v>
      </c>
      <c r="B184" s="58"/>
      <c r="C184" s="88" t="s">
        <v>893</v>
      </c>
      <c r="D184" s="89" t="s">
        <v>254</v>
      </c>
      <c r="E184" s="190" t="s">
        <v>35</v>
      </c>
      <c r="F184" s="91" t="s">
        <v>458</v>
      </c>
      <c r="G184" s="91" t="s">
        <v>797</v>
      </c>
      <c r="H184" s="89">
        <v>3</v>
      </c>
      <c r="I184" s="91" t="s">
        <v>863</v>
      </c>
      <c r="J184" s="89">
        <v>55</v>
      </c>
      <c r="K184" s="51" t="s">
        <v>2237</v>
      </c>
      <c r="L184" s="51"/>
      <c r="M184" s="51"/>
      <c r="N184" s="51"/>
      <c r="O184" s="51"/>
      <c r="P184" s="51"/>
      <c r="Q184" s="51"/>
      <c r="R184" s="51"/>
      <c r="S184" s="51"/>
      <c r="T184" s="51"/>
      <c r="U184" s="51">
        <v>55</v>
      </c>
      <c r="V184" s="51"/>
      <c r="W184" s="51">
        <v>55</v>
      </c>
      <c r="X184" s="51"/>
      <c r="Y184" s="51">
        <v>55</v>
      </c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</row>
    <row r="185" spans="1:57" ht="18" customHeight="1">
      <c r="A185" s="237">
        <v>182</v>
      </c>
      <c r="B185" s="59"/>
      <c r="C185" s="88" t="s">
        <v>893</v>
      </c>
      <c r="D185" s="89" t="s">
        <v>760</v>
      </c>
      <c r="E185" s="190" t="s">
        <v>816</v>
      </c>
      <c r="F185" s="91" t="s">
        <v>817</v>
      </c>
      <c r="G185" s="91" t="s">
        <v>818</v>
      </c>
      <c r="H185" s="89">
        <v>1</v>
      </c>
      <c r="I185" s="108" t="s">
        <v>1502</v>
      </c>
      <c r="J185" s="89">
        <v>43</v>
      </c>
      <c r="K185" s="51" t="s">
        <v>2242</v>
      </c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>
        <v>43</v>
      </c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</row>
    <row r="186" spans="1:57" ht="15.75" customHeight="1">
      <c r="A186" s="237">
        <v>183</v>
      </c>
      <c r="B186" s="59"/>
      <c r="C186" s="88" t="s">
        <v>893</v>
      </c>
      <c r="D186" s="104" t="s">
        <v>770</v>
      </c>
      <c r="E186" s="103" t="s">
        <v>35</v>
      </c>
      <c r="F186" s="93" t="s">
        <v>247</v>
      </c>
      <c r="G186" s="93" t="s">
        <v>830</v>
      </c>
      <c r="H186" s="101">
        <v>2</v>
      </c>
      <c r="I186" s="93" t="s">
        <v>890</v>
      </c>
      <c r="J186" s="101">
        <v>52</v>
      </c>
      <c r="K186" s="51" t="s">
        <v>2242</v>
      </c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>
        <v>52</v>
      </c>
      <c r="W186" s="51"/>
      <c r="X186" s="51">
        <v>52</v>
      </c>
      <c r="Y186" s="51"/>
      <c r="Z186" s="51"/>
      <c r="AA186" s="51"/>
      <c r="AB186" s="51"/>
      <c r="AC186" s="51"/>
      <c r="AD186" s="51"/>
      <c r="AE186" s="51"/>
      <c r="AF186" s="51"/>
      <c r="AG186" s="51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</row>
    <row r="187" spans="1:57" ht="15.75" customHeight="1">
      <c r="A187" s="237">
        <v>184</v>
      </c>
      <c r="B187" s="59"/>
      <c r="C187" s="88" t="s">
        <v>893</v>
      </c>
      <c r="D187" s="89" t="s">
        <v>761</v>
      </c>
      <c r="E187" s="190" t="s">
        <v>816</v>
      </c>
      <c r="F187" s="91" t="s">
        <v>817</v>
      </c>
      <c r="G187" s="91" t="s">
        <v>818</v>
      </c>
      <c r="H187" s="89">
        <v>1</v>
      </c>
      <c r="I187" s="108" t="s">
        <v>1503</v>
      </c>
      <c r="J187" s="89">
        <v>40</v>
      </c>
      <c r="K187" s="51" t="s">
        <v>2170</v>
      </c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>
        <v>40</v>
      </c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</row>
    <row r="188" spans="1:57" ht="15.75" customHeight="1">
      <c r="A188" s="237">
        <v>185</v>
      </c>
      <c r="B188" s="59"/>
      <c r="C188" s="88" t="s">
        <v>893</v>
      </c>
      <c r="D188" s="89" t="s">
        <v>268</v>
      </c>
      <c r="E188" s="190" t="s">
        <v>35</v>
      </c>
      <c r="F188" s="91" t="s">
        <v>458</v>
      </c>
      <c r="G188" s="91" t="s">
        <v>797</v>
      </c>
      <c r="H188" s="89">
        <v>3</v>
      </c>
      <c r="I188" s="91" t="s">
        <v>864</v>
      </c>
      <c r="J188" s="89">
        <v>48</v>
      </c>
      <c r="K188" s="51" t="s">
        <v>2238</v>
      </c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>
        <v>48</v>
      </c>
      <c r="AA188" s="51"/>
      <c r="AB188" s="51">
        <v>48</v>
      </c>
      <c r="AC188" s="51"/>
      <c r="AD188" s="51">
        <v>48</v>
      </c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</row>
    <row r="189" spans="1:57" ht="15.75" customHeight="1">
      <c r="A189" s="237">
        <v>186</v>
      </c>
      <c r="B189" s="58"/>
      <c r="C189" s="88" t="s">
        <v>893</v>
      </c>
      <c r="D189" s="91" t="s">
        <v>750</v>
      </c>
      <c r="E189" s="190" t="s">
        <v>35</v>
      </c>
      <c r="F189" s="91" t="s">
        <v>343</v>
      </c>
      <c r="G189" s="91" t="s">
        <v>35</v>
      </c>
      <c r="H189" s="89">
        <v>2</v>
      </c>
      <c r="I189" s="91" t="s">
        <v>1528</v>
      </c>
      <c r="J189" s="89">
        <v>28</v>
      </c>
      <c r="K189" s="51" t="s">
        <v>2238</v>
      </c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>
        <v>28</v>
      </c>
      <c r="AA189" s="51"/>
      <c r="AB189" s="51">
        <v>28</v>
      </c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</row>
    <row r="190" spans="1:57" s="160" customFormat="1" ht="15.75" customHeight="1">
      <c r="A190" s="237">
        <v>187</v>
      </c>
      <c r="B190" s="59"/>
      <c r="C190" s="88" t="s">
        <v>893</v>
      </c>
      <c r="D190" s="92" t="s">
        <v>758</v>
      </c>
      <c r="E190" s="188" t="s">
        <v>35</v>
      </c>
      <c r="F190" s="150" t="s">
        <v>353</v>
      </c>
      <c r="G190" s="90" t="s">
        <v>813</v>
      </c>
      <c r="H190" s="92">
        <v>3</v>
      </c>
      <c r="I190" s="93" t="s">
        <v>578</v>
      </c>
      <c r="J190" s="92">
        <v>45</v>
      </c>
      <c r="K190" s="51" t="s">
        <v>2238</v>
      </c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>
        <v>45</v>
      </c>
      <c r="AA190" s="51"/>
      <c r="AB190" s="51">
        <v>45</v>
      </c>
      <c r="AC190" s="51"/>
      <c r="AD190" s="51">
        <v>45</v>
      </c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</row>
    <row r="191" spans="1:57" ht="15.75" customHeight="1">
      <c r="A191" s="237">
        <v>188</v>
      </c>
      <c r="B191" s="59"/>
      <c r="C191" s="88" t="s">
        <v>893</v>
      </c>
      <c r="D191" s="89" t="s">
        <v>762</v>
      </c>
      <c r="E191" s="190" t="s">
        <v>816</v>
      </c>
      <c r="F191" s="91" t="s">
        <v>817</v>
      </c>
      <c r="G191" s="91" t="s">
        <v>818</v>
      </c>
      <c r="H191" s="89">
        <v>1</v>
      </c>
      <c r="I191" s="108" t="s">
        <v>1504</v>
      </c>
      <c r="J191" s="89">
        <v>40</v>
      </c>
      <c r="K191" s="51" t="s">
        <v>2238</v>
      </c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>
        <v>40</v>
      </c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</row>
    <row r="192" spans="1:57" ht="14.25" customHeight="1">
      <c r="A192" s="237">
        <v>189</v>
      </c>
      <c r="B192" s="58"/>
      <c r="C192" s="88" t="s">
        <v>893</v>
      </c>
      <c r="D192" s="89" t="s">
        <v>269</v>
      </c>
      <c r="E192" s="190" t="s">
        <v>35</v>
      </c>
      <c r="F192" s="91" t="s">
        <v>458</v>
      </c>
      <c r="G192" s="91" t="s">
        <v>797</v>
      </c>
      <c r="H192" s="89">
        <v>3</v>
      </c>
      <c r="I192" s="91" t="s">
        <v>865</v>
      </c>
      <c r="J192" s="89">
        <v>49</v>
      </c>
      <c r="K192" s="51" t="s">
        <v>2239</v>
      </c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>
        <v>49</v>
      </c>
      <c r="AB192" s="51"/>
      <c r="AC192" s="51">
        <v>49</v>
      </c>
      <c r="AD192" s="51"/>
      <c r="AE192" s="51">
        <v>49</v>
      </c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</row>
    <row r="193" spans="1:57" ht="14.25" customHeight="1">
      <c r="A193" s="237">
        <v>190</v>
      </c>
      <c r="B193" s="59"/>
      <c r="C193" s="88" t="s">
        <v>893</v>
      </c>
      <c r="D193" s="92" t="s">
        <v>759</v>
      </c>
      <c r="E193" s="188" t="s">
        <v>35</v>
      </c>
      <c r="F193" s="90" t="s">
        <v>458</v>
      </c>
      <c r="G193" s="90" t="s">
        <v>813</v>
      </c>
      <c r="H193" s="92">
        <v>3</v>
      </c>
      <c r="I193" s="93" t="s">
        <v>571</v>
      </c>
      <c r="J193" s="92">
        <v>48</v>
      </c>
      <c r="K193" s="237" t="s">
        <v>2241</v>
      </c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>
        <v>48</v>
      </c>
      <c r="AG193" s="237"/>
      <c r="AH193" s="237">
        <v>48</v>
      </c>
      <c r="AI193" s="237"/>
      <c r="AJ193" s="51">
        <v>45</v>
      </c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</row>
    <row r="194" spans="1:57" ht="14.25" customHeight="1">
      <c r="A194" s="237">
        <v>191</v>
      </c>
      <c r="B194" s="59"/>
      <c r="C194" s="88" t="s">
        <v>893</v>
      </c>
      <c r="D194" s="92" t="s">
        <v>270</v>
      </c>
      <c r="E194" s="188" t="s">
        <v>35</v>
      </c>
      <c r="F194" s="90" t="s">
        <v>73</v>
      </c>
      <c r="G194" s="91" t="s">
        <v>783</v>
      </c>
      <c r="H194" s="92">
        <v>2</v>
      </c>
      <c r="I194" s="93" t="s">
        <v>1484</v>
      </c>
      <c r="J194" s="92">
        <v>46</v>
      </c>
      <c r="K194" s="51" t="s">
        <v>2215</v>
      </c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75"/>
      <c r="AC194" s="75"/>
      <c r="AD194" s="51"/>
      <c r="AE194" s="51"/>
      <c r="AF194" s="51"/>
      <c r="AG194" s="51"/>
      <c r="AH194" s="51"/>
      <c r="AI194" s="51"/>
      <c r="AJ194" s="51"/>
      <c r="AK194" s="51"/>
      <c r="AL194" s="51">
        <v>46</v>
      </c>
      <c r="AM194" s="51"/>
      <c r="AN194" s="51"/>
      <c r="AO194" s="51">
        <v>46</v>
      </c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</row>
    <row r="195" spans="1:57" ht="14.25" customHeight="1">
      <c r="A195" s="237">
        <v>192</v>
      </c>
      <c r="B195" s="59"/>
      <c r="C195" s="88" t="s">
        <v>893</v>
      </c>
      <c r="D195" s="92" t="s">
        <v>271</v>
      </c>
      <c r="E195" s="188" t="s">
        <v>35</v>
      </c>
      <c r="F195" s="90" t="s">
        <v>73</v>
      </c>
      <c r="G195" s="91" t="s">
        <v>783</v>
      </c>
      <c r="H195" s="92">
        <v>2</v>
      </c>
      <c r="I195" s="93" t="s">
        <v>1486</v>
      </c>
      <c r="J195" s="92">
        <v>46</v>
      </c>
      <c r="K195" s="51" t="s">
        <v>2259</v>
      </c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>
        <v>46</v>
      </c>
      <c r="AN195" s="51">
        <v>46</v>
      </c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</row>
    <row r="196" spans="1:57" ht="14.25" customHeight="1">
      <c r="A196" s="237">
        <v>193</v>
      </c>
      <c r="B196" s="59"/>
      <c r="C196" s="88" t="s">
        <v>893</v>
      </c>
      <c r="D196" s="92" t="s">
        <v>270</v>
      </c>
      <c r="E196" s="188" t="s">
        <v>35</v>
      </c>
      <c r="F196" s="90" t="s">
        <v>73</v>
      </c>
      <c r="G196" s="91" t="s">
        <v>782</v>
      </c>
      <c r="H196" s="92">
        <v>4</v>
      </c>
      <c r="I196" s="93" t="s">
        <v>1483</v>
      </c>
      <c r="J196" s="92">
        <v>46</v>
      </c>
      <c r="K196" s="51" t="s">
        <v>2214</v>
      </c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>
        <v>46</v>
      </c>
      <c r="AQ196" s="51"/>
      <c r="AR196" s="51"/>
      <c r="AS196" s="51">
        <v>46</v>
      </c>
      <c r="AT196" s="51">
        <v>46</v>
      </c>
      <c r="AU196" s="51"/>
      <c r="AV196" s="51"/>
      <c r="AW196" s="51">
        <v>46</v>
      </c>
      <c r="AX196" s="51"/>
      <c r="AY196" s="51"/>
      <c r="AZ196" s="51"/>
      <c r="BA196" s="51"/>
      <c r="BB196" s="51"/>
      <c r="BC196" s="51"/>
      <c r="BD196" s="51"/>
      <c r="BE196" s="51"/>
    </row>
    <row r="197" spans="1:57" ht="14.25" customHeight="1">
      <c r="A197" s="237">
        <v>194</v>
      </c>
      <c r="B197" s="59"/>
      <c r="C197" s="88" t="s">
        <v>893</v>
      </c>
      <c r="D197" s="92" t="s">
        <v>271</v>
      </c>
      <c r="E197" s="188" t="s">
        <v>35</v>
      </c>
      <c r="F197" s="90" t="s">
        <v>73</v>
      </c>
      <c r="G197" s="91" t="s">
        <v>782</v>
      </c>
      <c r="H197" s="92">
        <v>4</v>
      </c>
      <c r="I197" s="93" t="s">
        <v>1485</v>
      </c>
      <c r="J197" s="92">
        <v>46</v>
      </c>
      <c r="K197" s="51" t="s">
        <v>2216</v>
      </c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>
        <v>46</v>
      </c>
      <c r="AR197" s="51">
        <v>46</v>
      </c>
      <c r="AS197" s="51"/>
      <c r="AT197" s="51"/>
      <c r="AU197" s="51">
        <v>46</v>
      </c>
      <c r="AV197" s="51">
        <v>46</v>
      </c>
      <c r="AW197" s="51"/>
      <c r="AX197" s="51"/>
      <c r="AY197" s="51"/>
      <c r="AZ197" s="51"/>
      <c r="BA197" s="51"/>
      <c r="BB197" s="51"/>
      <c r="BC197" s="51"/>
      <c r="BD197" s="51"/>
      <c r="BE197" s="51"/>
    </row>
    <row r="198" spans="1:57" ht="14.25" customHeight="1">
      <c r="A198" s="237">
        <v>195</v>
      </c>
      <c r="B198" s="59"/>
      <c r="C198" s="88" t="s">
        <v>893</v>
      </c>
      <c r="D198" s="104" t="s">
        <v>214</v>
      </c>
      <c r="E198" s="103" t="s">
        <v>85</v>
      </c>
      <c r="F198" s="93" t="s">
        <v>86</v>
      </c>
      <c r="G198" s="93" t="s">
        <v>827</v>
      </c>
      <c r="H198" s="101">
        <v>18</v>
      </c>
      <c r="I198" s="93" t="s">
        <v>1510</v>
      </c>
      <c r="J198" s="101">
        <v>46</v>
      </c>
      <c r="K198" s="237" t="s">
        <v>2222</v>
      </c>
      <c r="L198" s="237"/>
      <c r="M198" s="237"/>
      <c r="N198" s="237">
        <v>9.1999999999999993</v>
      </c>
      <c r="O198" s="237"/>
      <c r="P198" s="237">
        <v>9.1999999999999993</v>
      </c>
      <c r="Q198" s="237"/>
      <c r="R198" s="237">
        <v>9.1999999999999993</v>
      </c>
      <c r="S198" s="237"/>
      <c r="T198" s="237">
        <v>9.1999999999999993</v>
      </c>
      <c r="U198" s="237"/>
      <c r="V198" s="237">
        <v>9.1999999999999993</v>
      </c>
      <c r="W198" s="237"/>
      <c r="X198" s="237">
        <v>9.1999999999999993</v>
      </c>
      <c r="Y198" s="237"/>
      <c r="Z198" s="237">
        <v>9.1999999999999993</v>
      </c>
      <c r="AA198" s="237"/>
      <c r="AB198" s="237">
        <v>9.1999999999999993</v>
      </c>
      <c r="AC198" s="237"/>
      <c r="AD198" s="237">
        <v>9.1999999999999993</v>
      </c>
      <c r="AE198" s="237"/>
      <c r="AF198" s="237">
        <v>9.1999999999999993</v>
      </c>
      <c r="AG198" s="237"/>
      <c r="AH198" s="237">
        <v>9.1999999999999993</v>
      </c>
      <c r="AI198" s="237"/>
      <c r="AJ198" s="51">
        <v>9.1999999999999993</v>
      </c>
      <c r="AK198" s="51"/>
      <c r="AL198" s="51">
        <v>9.1999999999999993</v>
      </c>
      <c r="AM198" s="51"/>
      <c r="AN198" s="51">
        <v>9.1999999999999993</v>
      </c>
      <c r="AO198" s="51"/>
      <c r="AP198" s="51">
        <v>9.1999999999999993</v>
      </c>
      <c r="AQ198" s="51"/>
      <c r="AR198" s="51">
        <v>9.1999999999999993</v>
      </c>
      <c r="AS198" s="51"/>
      <c r="AT198" s="51">
        <v>9.1999999999999993</v>
      </c>
      <c r="AU198" s="51"/>
      <c r="AV198" s="51">
        <v>9.1999999999999993</v>
      </c>
      <c r="AW198" s="51"/>
      <c r="AX198" s="51"/>
      <c r="AY198" s="51"/>
      <c r="AZ198" s="51"/>
      <c r="BA198" s="51"/>
      <c r="BB198" s="51"/>
      <c r="BC198" s="51"/>
      <c r="BD198" s="51"/>
      <c r="BE198" s="51"/>
    </row>
    <row r="199" spans="1:57" ht="14.25" customHeight="1">
      <c r="A199" s="237">
        <v>196</v>
      </c>
      <c r="B199" s="59"/>
      <c r="C199" s="88" t="s">
        <v>893</v>
      </c>
      <c r="D199" s="104" t="s">
        <v>216</v>
      </c>
      <c r="E199" s="103" t="s">
        <v>85</v>
      </c>
      <c r="F199" s="93" t="s">
        <v>86</v>
      </c>
      <c r="G199" s="93" t="s">
        <v>827</v>
      </c>
      <c r="H199" s="101">
        <v>18</v>
      </c>
      <c r="I199" s="93" t="s">
        <v>1509</v>
      </c>
      <c r="J199" s="101">
        <v>45</v>
      </c>
      <c r="K199" s="237" t="s">
        <v>2222</v>
      </c>
      <c r="L199" s="237"/>
      <c r="M199" s="237"/>
      <c r="N199" s="237">
        <v>9</v>
      </c>
      <c r="O199" s="237"/>
      <c r="P199" s="237">
        <v>9</v>
      </c>
      <c r="Q199" s="51"/>
      <c r="R199" s="51">
        <v>9</v>
      </c>
      <c r="S199" s="51"/>
      <c r="T199" s="51">
        <v>9</v>
      </c>
      <c r="U199" s="51"/>
      <c r="V199" s="51">
        <v>9</v>
      </c>
      <c r="W199" s="51"/>
      <c r="X199" s="51">
        <v>9</v>
      </c>
      <c r="Y199" s="51"/>
      <c r="Z199" s="51">
        <v>9</v>
      </c>
      <c r="AA199" s="51"/>
      <c r="AB199" s="51">
        <v>9</v>
      </c>
      <c r="AC199" s="51"/>
      <c r="AD199" s="51">
        <v>9</v>
      </c>
      <c r="AE199" s="51"/>
      <c r="AF199" s="51">
        <v>9</v>
      </c>
      <c r="AG199" s="51"/>
      <c r="AH199" s="51">
        <v>9</v>
      </c>
      <c r="AI199" s="51"/>
      <c r="AJ199" s="51">
        <v>9</v>
      </c>
      <c r="AK199" s="51"/>
      <c r="AL199" s="51">
        <v>9</v>
      </c>
      <c r="AM199" s="51"/>
      <c r="AN199" s="51">
        <v>9</v>
      </c>
      <c r="AO199" s="51"/>
      <c r="AP199" s="51">
        <v>9</v>
      </c>
      <c r="AQ199" s="51"/>
      <c r="AR199" s="51">
        <v>9</v>
      </c>
      <c r="AS199" s="51"/>
      <c r="AT199" s="51">
        <v>9</v>
      </c>
      <c r="AU199" s="51"/>
      <c r="AV199" s="51">
        <v>9</v>
      </c>
      <c r="AW199" s="51"/>
      <c r="AX199" s="51"/>
      <c r="AY199" s="51"/>
      <c r="AZ199" s="51"/>
      <c r="BA199" s="51"/>
      <c r="BB199" s="51"/>
      <c r="BC199" s="51"/>
      <c r="BD199" s="51"/>
      <c r="BE199" s="51"/>
    </row>
    <row r="200" spans="1:57" ht="14.25" customHeight="1">
      <c r="A200" s="237">
        <v>197</v>
      </c>
      <c r="B200" s="59"/>
      <c r="C200" s="88" t="s">
        <v>893</v>
      </c>
      <c r="D200" s="104" t="s">
        <v>215</v>
      </c>
      <c r="E200" s="103" t="s">
        <v>85</v>
      </c>
      <c r="F200" s="93" t="s">
        <v>86</v>
      </c>
      <c r="G200" s="93" t="s">
        <v>828</v>
      </c>
      <c r="H200" s="101">
        <v>18</v>
      </c>
      <c r="I200" s="93" t="s">
        <v>1511</v>
      </c>
      <c r="J200" s="101">
        <v>45</v>
      </c>
      <c r="K200" s="51" t="s">
        <v>2222</v>
      </c>
      <c r="L200" s="237"/>
      <c r="M200" s="237"/>
      <c r="N200" s="237">
        <v>9</v>
      </c>
      <c r="O200" s="237"/>
      <c r="P200" s="51">
        <v>9</v>
      </c>
      <c r="Q200" s="51"/>
      <c r="R200" s="51">
        <v>9</v>
      </c>
      <c r="S200" s="51"/>
      <c r="T200" s="51">
        <v>9</v>
      </c>
      <c r="U200" s="51"/>
      <c r="V200" s="51">
        <v>9</v>
      </c>
      <c r="W200" s="51"/>
      <c r="X200" s="51">
        <v>9</v>
      </c>
      <c r="Y200" s="51"/>
      <c r="Z200" s="51">
        <v>9</v>
      </c>
      <c r="AA200" s="51"/>
      <c r="AB200" s="51">
        <v>9</v>
      </c>
      <c r="AC200" s="51"/>
      <c r="AD200" s="51">
        <v>9</v>
      </c>
      <c r="AE200" s="51"/>
      <c r="AF200" s="51">
        <v>9</v>
      </c>
      <c r="AG200" s="51"/>
      <c r="AH200" s="51">
        <v>9</v>
      </c>
      <c r="AI200" s="51"/>
      <c r="AJ200" s="51">
        <v>9</v>
      </c>
      <c r="AK200" s="51"/>
      <c r="AL200" s="51">
        <v>9</v>
      </c>
      <c r="AM200" s="51"/>
      <c r="AN200" s="51">
        <v>9</v>
      </c>
      <c r="AO200" s="51"/>
      <c r="AP200" s="51">
        <v>9</v>
      </c>
      <c r="AQ200" s="51"/>
      <c r="AR200" s="51">
        <v>9</v>
      </c>
      <c r="AS200" s="51"/>
      <c r="AT200" s="51">
        <v>9</v>
      </c>
      <c r="AU200" s="51"/>
      <c r="AV200" s="51">
        <v>9</v>
      </c>
      <c r="AW200" s="51"/>
      <c r="AX200" s="51"/>
      <c r="AY200" s="51"/>
      <c r="AZ200" s="51"/>
      <c r="BA200" s="51"/>
      <c r="BB200" s="51"/>
      <c r="BC200" s="51"/>
      <c r="BD200" s="51"/>
      <c r="BE200" s="51"/>
    </row>
    <row r="201" spans="1:57" ht="14.25" customHeight="1">
      <c r="A201" s="237">
        <v>198</v>
      </c>
      <c r="B201" s="59"/>
      <c r="C201" s="88" t="s">
        <v>893</v>
      </c>
      <c r="D201" s="104" t="s">
        <v>769</v>
      </c>
      <c r="E201" s="103" t="s">
        <v>85</v>
      </c>
      <c r="F201" s="93" t="s">
        <v>86</v>
      </c>
      <c r="G201" s="93" t="s">
        <v>829</v>
      </c>
      <c r="H201" s="101">
        <v>18</v>
      </c>
      <c r="I201" s="93" t="s">
        <v>1512</v>
      </c>
      <c r="J201" s="101">
        <v>53</v>
      </c>
      <c r="K201" s="237" t="s">
        <v>2222</v>
      </c>
      <c r="L201" s="237"/>
      <c r="M201" s="237"/>
      <c r="N201" s="256">
        <v>10.4</v>
      </c>
      <c r="O201" s="237"/>
      <c r="P201" s="105">
        <v>10.4</v>
      </c>
      <c r="Q201" s="237"/>
      <c r="R201" s="105">
        <v>10.4</v>
      </c>
      <c r="S201" s="237"/>
      <c r="T201" s="105">
        <v>10.4</v>
      </c>
      <c r="U201" s="237"/>
      <c r="V201" s="105">
        <v>10.4</v>
      </c>
      <c r="W201" s="237"/>
      <c r="X201" s="105">
        <v>10.4</v>
      </c>
      <c r="Y201" s="237"/>
      <c r="Z201" s="105">
        <v>10.4</v>
      </c>
      <c r="AA201" s="237"/>
      <c r="AB201" s="105">
        <v>10.4</v>
      </c>
      <c r="AC201" s="237"/>
      <c r="AD201" s="105">
        <v>10.4</v>
      </c>
      <c r="AE201" s="237"/>
      <c r="AF201" s="105">
        <v>10.4</v>
      </c>
      <c r="AG201" s="237"/>
      <c r="AH201" s="105">
        <v>10.4</v>
      </c>
      <c r="AI201" s="237"/>
      <c r="AJ201" s="105">
        <v>10.4</v>
      </c>
      <c r="AK201" s="237"/>
      <c r="AL201" s="105">
        <v>10.4</v>
      </c>
      <c r="AM201" s="237"/>
      <c r="AN201" s="105">
        <v>10.4</v>
      </c>
      <c r="AO201" s="237"/>
      <c r="AP201" s="105">
        <v>10.4</v>
      </c>
      <c r="AQ201" s="237"/>
      <c r="AR201" s="105">
        <v>10.4</v>
      </c>
      <c r="AS201" s="237"/>
      <c r="AT201" s="105">
        <v>10.4</v>
      </c>
      <c r="AU201" s="237"/>
      <c r="AV201" s="105">
        <v>10.4</v>
      </c>
      <c r="AW201" s="237"/>
      <c r="AX201" s="62"/>
      <c r="AY201" s="51"/>
      <c r="AZ201" s="62"/>
      <c r="BA201" s="62"/>
      <c r="BB201" s="62"/>
      <c r="BC201" s="62"/>
      <c r="BD201" s="62"/>
      <c r="BE201" s="51"/>
    </row>
    <row r="202" spans="1:57" ht="14.25" customHeight="1">
      <c r="A202" s="237">
        <v>199</v>
      </c>
      <c r="B202" s="59"/>
      <c r="C202" s="88" t="s">
        <v>893</v>
      </c>
      <c r="D202" s="104" t="s">
        <v>770</v>
      </c>
      <c r="E202" s="103" t="s">
        <v>85</v>
      </c>
      <c r="F202" s="93" t="s">
        <v>86</v>
      </c>
      <c r="G202" s="93" t="s">
        <v>829</v>
      </c>
      <c r="H202" s="101">
        <v>18</v>
      </c>
      <c r="I202" s="93" t="s">
        <v>1513</v>
      </c>
      <c r="J202" s="101">
        <v>52</v>
      </c>
      <c r="K202" s="51" t="s">
        <v>2222</v>
      </c>
      <c r="L202" s="237"/>
      <c r="M202" s="237"/>
      <c r="N202" s="256">
        <v>10.6</v>
      </c>
      <c r="O202" s="237"/>
      <c r="P202" s="105">
        <v>10.6</v>
      </c>
      <c r="Q202" s="237"/>
      <c r="R202" s="105">
        <v>10.6</v>
      </c>
      <c r="S202" s="237"/>
      <c r="T202" s="105">
        <v>10.6</v>
      </c>
      <c r="U202" s="237"/>
      <c r="V202" s="105">
        <v>10.6</v>
      </c>
      <c r="W202" s="237"/>
      <c r="X202" s="105">
        <v>10.6</v>
      </c>
      <c r="Y202" s="237"/>
      <c r="Z202" s="105">
        <v>10.6</v>
      </c>
      <c r="AA202" s="237"/>
      <c r="AB202" s="105">
        <v>10.6</v>
      </c>
      <c r="AC202" s="237"/>
      <c r="AD202" s="105">
        <v>10.6</v>
      </c>
      <c r="AE202" s="237"/>
      <c r="AF202" s="105">
        <v>10.6</v>
      </c>
      <c r="AG202" s="237"/>
      <c r="AH202" s="105">
        <v>10.6</v>
      </c>
      <c r="AI202" s="237"/>
      <c r="AJ202" s="105">
        <v>10.6</v>
      </c>
      <c r="AK202" s="237"/>
      <c r="AL202" s="105">
        <v>10.6</v>
      </c>
      <c r="AM202" s="237"/>
      <c r="AN202" s="105">
        <v>10.6</v>
      </c>
      <c r="AO202" s="237"/>
      <c r="AP202" s="105">
        <v>10.6</v>
      </c>
      <c r="AQ202" s="237"/>
      <c r="AR202" s="105">
        <v>10.6</v>
      </c>
      <c r="AS202" s="237"/>
      <c r="AT202" s="105">
        <v>10.6</v>
      </c>
      <c r="AU202" s="237"/>
      <c r="AV202" s="105">
        <v>10.6</v>
      </c>
      <c r="AW202" s="237"/>
      <c r="AX202" s="62"/>
      <c r="AY202" s="51"/>
      <c r="AZ202" s="62"/>
      <c r="BA202" s="62"/>
      <c r="BB202" s="62"/>
      <c r="BC202" s="62"/>
      <c r="BD202" s="62"/>
      <c r="BE202" s="51"/>
    </row>
    <row r="203" spans="1:57" ht="14.25" customHeight="1">
      <c r="A203" s="237">
        <v>200</v>
      </c>
      <c r="B203" s="59"/>
      <c r="C203" s="88" t="s">
        <v>893</v>
      </c>
      <c r="D203" s="104" t="s">
        <v>215</v>
      </c>
      <c r="E203" s="103" t="s">
        <v>85</v>
      </c>
      <c r="F203" s="93" t="s">
        <v>86</v>
      </c>
      <c r="G203" s="93" t="s">
        <v>827</v>
      </c>
      <c r="H203" s="101">
        <v>18</v>
      </c>
      <c r="I203" s="93" t="s">
        <v>2044</v>
      </c>
      <c r="J203" s="101">
        <v>45</v>
      </c>
      <c r="K203" s="237" t="s">
        <v>2226</v>
      </c>
      <c r="L203" s="237"/>
      <c r="M203" s="51"/>
      <c r="N203" s="237"/>
      <c r="O203" s="51">
        <v>9</v>
      </c>
      <c r="P203" s="237"/>
      <c r="Q203" s="51">
        <v>9</v>
      </c>
      <c r="R203" s="237"/>
      <c r="S203" s="51"/>
      <c r="T203" s="237"/>
      <c r="U203" s="51"/>
      <c r="V203" s="51"/>
      <c r="W203" s="51"/>
      <c r="X203" s="51"/>
      <c r="Y203" s="51">
        <v>9</v>
      </c>
      <c r="Z203" s="51"/>
      <c r="AA203" s="51">
        <v>9</v>
      </c>
      <c r="AB203" s="51"/>
      <c r="AC203" s="51">
        <v>9</v>
      </c>
      <c r="AD203" s="51"/>
      <c r="AE203" s="51">
        <v>9</v>
      </c>
      <c r="AF203" s="51"/>
      <c r="AG203" s="51">
        <v>9</v>
      </c>
      <c r="AH203" s="51"/>
      <c r="AI203" s="51">
        <v>9</v>
      </c>
      <c r="AJ203" s="51"/>
      <c r="AK203" s="51">
        <v>9</v>
      </c>
      <c r="AL203" s="51"/>
      <c r="AM203" s="51">
        <v>9</v>
      </c>
      <c r="AN203" s="51"/>
      <c r="AO203" s="51">
        <v>9</v>
      </c>
      <c r="AP203" s="51"/>
      <c r="AQ203" s="51">
        <v>9</v>
      </c>
      <c r="AR203" s="51"/>
      <c r="AS203" s="51">
        <v>9</v>
      </c>
      <c r="AT203" s="51"/>
      <c r="AU203" s="51">
        <v>9</v>
      </c>
      <c r="AV203" s="51"/>
      <c r="AW203" s="51">
        <v>9</v>
      </c>
      <c r="AX203" s="51"/>
      <c r="AY203" s="51"/>
      <c r="AZ203" s="51"/>
      <c r="BA203" s="51"/>
      <c r="BB203" s="51"/>
      <c r="BC203" s="51"/>
      <c r="BD203" s="51"/>
      <c r="BE203" s="51"/>
    </row>
    <row r="204" spans="1:57" ht="14.25" customHeight="1">
      <c r="A204" s="237">
        <v>201</v>
      </c>
      <c r="B204" s="59"/>
      <c r="C204" s="88" t="s">
        <v>893</v>
      </c>
      <c r="D204" s="104" t="s">
        <v>214</v>
      </c>
      <c r="E204" s="103" t="s">
        <v>85</v>
      </c>
      <c r="F204" s="93" t="s">
        <v>86</v>
      </c>
      <c r="G204" s="93" t="s">
        <v>828</v>
      </c>
      <c r="H204" s="101">
        <v>18</v>
      </c>
      <c r="I204" s="93" t="s">
        <v>2045</v>
      </c>
      <c r="J204" s="101">
        <v>46</v>
      </c>
      <c r="K204" s="51" t="s">
        <v>2226</v>
      </c>
      <c r="L204" s="237"/>
      <c r="M204" s="51"/>
      <c r="N204" s="237"/>
      <c r="O204" s="51">
        <v>9.1999999999999993</v>
      </c>
      <c r="P204" s="237"/>
      <c r="Q204" s="51">
        <v>9.1999999999999993</v>
      </c>
      <c r="R204" s="237"/>
      <c r="S204" s="51"/>
      <c r="T204" s="237"/>
      <c r="U204" s="51"/>
      <c r="V204" s="51"/>
      <c r="W204" s="51"/>
      <c r="X204" s="51"/>
      <c r="Y204" s="51">
        <v>9.1999999999999993</v>
      </c>
      <c r="Z204" s="51"/>
      <c r="AA204" s="51">
        <v>9.1999999999999993</v>
      </c>
      <c r="AB204" s="51"/>
      <c r="AC204" s="51">
        <v>9.1999999999999993</v>
      </c>
      <c r="AD204" s="51"/>
      <c r="AE204" s="51">
        <v>9.1999999999999993</v>
      </c>
      <c r="AF204" s="51"/>
      <c r="AG204" s="51">
        <v>9.1999999999999993</v>
      </c>
      <c r="AH204" s="51"/>
      <c r="AI204" s="51">
        <v>9.1999999999999993</v>
      </c>
      <c r="AJ204" s="51"/>
      <c r="AK204" s="51">
        <v>9.1999999999999993</v>
      </c>
      <c r="AL204" s="51"/>
      <c r="AM204" s="51">
        <v>9.1999999999999993</v>
      </c>
      <c r="AN204" s="51"/>
      <c r="AO204" s="51">
        <v>9.1999999999999993</v>
      </c>
      <c r="AP204" s="51"/>
      <c r="AQ204" s="51">
        <v>9.1999999999999993</v>
      </c>
      <c r="AR204" s="51"/>
      <c r="AS204" s="51">
        <v>9.1999999999999993</v>
      </c>
      <c r="AT204" s="51"/>
      <c r="AU204" s="51">
        <v>9.1999999999999993</v>
      </c>
      <c r="AV204" s="51"/>
      <c r="AW204" s="51">
        <v>9.1999999999999993</v>
      </c>
      <c r="AX204" s="51"/>
      <c r="AY204" s="51"/>
      <c r="AZ204" s="51"/>
      <c r="BA204" s="51"/>
      <c r="BB204" s="51"/>
      <c r="BC204" s="51"/>
      <c r="BD204" s="51"/>
      <c r="BE204" s="51"/>
    </row>
    <row r="205" spans="1:57" ht="14.25" customHeight="1">
      <c r="A205" s="237">
        <v>202</v>
      </c>
      <c r="B205" s="59"/>
      <c r="C205" s="88" t="s">
        <v>893</v>
      </c>
      <c r="D205" s="104" t="s">
        <v>216</v>
      </c>
      <c r="E205" s="103" t="s">
        <v>85</v>
      </c>
      <c r="F205" s="93" t="s">
        <v>86</v>
      </c>
      <c r="G205" s="93" t="s">
        <v>828</v>
      </c>
      <c r="H205" s="101">
        <v>18</v>
      </c>
      <c r="I205" s="93" t="s">
        <v>2046</v>
      </c>
      <c r="J205" s="101">
        <v>45</v>
      </c>
      <c r="K205" s="237" t="s">
        <v>2226</v>
      </c>
      <c r="L205" s="51"/>
      <c r="M205" s="237"/>
      <c r="N205" s="237"/>
      <c r="O205" s="237">
        <v>9</v>
      </c>
      <c r="P205" s="237"/>
      <c r="Q205" s="237">
        <v>9</v>
      </c>
      <c r="R205" s="51"/>
      <c r="S205" s="237"/>
      <c r="T205" s="51"/>
      <c r="U205" s="237"/>
      <c r="V205" s="51"/>
      <c r="W205" s="237"/>
      <c r="X205" s="51"/>
      <c r="Y205" s="237">
        <v>9</v>
      </c>
      <c r="Z205" s="51"/>
      <c r="AA205" s="237">
        <v>9</v>
      </c>
      <c r="AB205" s="51"/>
      <c r="AC205" s="237">
        <v>9</v>
      </c>
      <c r="AD205" s="51"/>
      <c r="AE205" s="237">
        <v>9</v>
      </c>
      <c r="AF205" s="51"/>
      <c r="AG205" s="237">
        <v>9</v>
      </c>
      <c r="AH205" s="51"/>
      <c r="AI205" s="237">
        <v>9</v>
      </c>
      <c r="AJ205" s="51"/>
      <c r="AK205" s="237">
        <v>9</v>
      </c>
      <c r="AL205" s="51"/>
      <c r="AM205" s="237">
        <v>9</v>
      </c>
      <c r="AN205" s="51"/>
      <c r="AO205" s="237">
        <v>9</v>
      </c>
      <c r="AP205" s="51"/>
      <c r="AQ205" s="237">
        <v>9</v>
      </c>
      <c r="AR205" s="51"/>
      <c r="AS205" s="237">
        <v>9</v>
      </c>
      <c r="AT205" s="51"/>
      <c r="AU205" s="237">
        <v>9</v>
      </c>
      <c r="AV205" s="51"/>
      <c r="AW205" s="51">
        <v>9</v>
      </c>
      <c r="AX205" s="62"/>
      <c r="AY205" s="51"/>
      <c r="AZ205" s="51"/>
      <c r="BA205" s="51"/>
      <c r="BB205" s="51"/>
      <c r="BC205" s="51"/>
      <c r="BD205" s="51"/>
      <c r="BE205" s="51"/>
    </row>
    <row r="206" spans="1:57" ht="14.25" customHeight="1">
      <c r="A206" s="237">
        <v>203</v>
      </c>
      <c r="B206" s="59"/>
      <c r="C206" s="103" t="s">
        <v>893</v>
      </c>
      <c r="D206" s="104" t="s">
        <v>214</v>
      </c>
      <c r="E206" s="103" t="s">
        <v>85</v>
      </c>
      <c r="F206" s="93" t="s">
        <v>86</v>
      </c>
      <c r="G206" s="93" t="s">
        <v>826</v>
      </c>
      <c r="H206" s="101">
        <v>1</v>
      </c>
      <c r="I206" s="93" t="s">
        <v>532</v>
      </c>
      <c r="J206" s="101">
        <v>46</v>
      </c>
      <c r="K206" s="62" t="s">
        <v>2244</v>
      </c>
      <c r="L206" s="62"/>
      <c r="M206" s="64"/>
      <c r="N206" s="62"/>
      <c r="O206" s="64"/>
      <c r="P206" s="62"/>
      <c r="Q206" s="64"/>
      <c r="R206" s="62"/>
      <c r="S206" s="64">
        <v>46</v>
      </c>
      <c r="T206" s="62"/>
      <c r="U206" s="64"/>
      <c r="V206" s="62"/>
      <c r="W206" s="64"/>
      <c r="X206" s="62"/>
      <c r="Y206" s="64"/>
      <c r="Z206" s="62"/>
      <c r="AA206" s="64"/>
      <c r="AB206" s="62"/>
      <c r="AC206" s="64"/>
      <c r="AD206" s="62"/>
      <c r="AE206" s="64"/>
      <c r="AF206" s="62"/>
      <c r="AG206" s="64"/>
      <c r="AH206" s="62"/>
      <c r="AI206" s="64"/>
      <c r="AJ206" s="62"/>
      <c r="AK206" s="64"/>
      <c r="AL206" s="62"/>
      <c r="AM206" s="64"/>
      <c r="AN206" s="62"/>
      <c r="AO206" s="64"/>
      <c r="AP206" s="62"/>
      <c r="AQ206" s="64"/>
      <c r="AR206" s="62"/>
      <c r="AS206" s="64"/>
      <c r="AT206" s="62"/>
      <c r="AU206" s="64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</row>
    <row r="207" spans="1:57" ht="14.25" customHeight="1">
      <c r="A207" s="237">
        <v>204</v>
      </c>
      <c r="B207" s="59"/>
      <c r="C207" s="103" t="s">
        <v>893</v>
      </c>
      <c r="D207" s="104" t="s">
        <v>215</v>
      </c>
      <c r="E207" s="103" t="s">
        <v>85</v>
      </c>
      <c r="F207" s="93" t="s">
        <v>86</v>
      </c>
      <c r="G207" s="93" t="s">
        <v>826</v>
      </c>
      <c r="H207" s="101">
        <v>1</v>
      </c>
      <c r="I207" s="93" t="s">
        <v>521</v>
      </c>
      <c r="J207" s="101">
        <v>45</v>
      </c>
      <c r="K207" s="64" t="s">
        <v>2237</v>
      </c>
      <c r="L207" s="64"/>
      <c r="M207" s="64"/>
      <c r="N207" s="64"/>
      <c r="O207" s="64"/>
      <c r="P207" s="62"/>
      <c r="Q207" s="62"/>
      <c r="R207" s="62"/>
      <c r="S207" s="62"/>
      <c r="T207" s="62"/>
      <c r="U207" s="62">
        <v>45</v>
      </c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</row>
    <row r="208" spans="1:57" ht="14.25" customHeight="1">
      <c r="A208" s="237">
        <v>205</v>
      </c>
      <c r="B208" s="59"/>
      <c r="C208" s="103" t="s">
        <v>893</v>
      </c>
      <c r="D208" s="104" t="s">
        <v>216</v>
      </c>
      <c r="E208" s="103" t="s">
        <v>85</v>
      </c>
      <c r="F208" s="93" t="s">
        <v>86</v>
      </c>
      <c r="G208" s="93" t="s">
        <v>826</v>
      </c>
      <c r="H208" s="101">
        <v>1</v>
      </c>
      <c r="I208" s="93" t="s">
        <v>537</v>
      </c>
      <c r="J208" s="101">
        <v>45</v>
      </c>
      <c r="K208" s="64" t="s">
        <v>2245</v>
      </c>
      <c r="L208" s="64"/>
      <c r="M208" s="64"/>
      <c r="N208" s="62"/>
      <c r="O208" s="62"/>
      <c r="P208" s="62"/>
      <c r="Q208" s="62"/>
      <c r="R208" s="62"/>
      <c r="S208" s="62"/>
      <c r="T208" s="62"/>
      <c r="U208" s="62"/>
      <c r="V208" s="62"/>
      <c r="W208" s="62">
        <v>45</v>
      </c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</row>
    <row r="209" spans="1:57" ht="14.25" customHeight="1">
      <c r="A209" s="237">
        <v>206</v>
      </c>
      <c r="B209" s="59"/>
      <c r="C209" s="88" t="s">
        <v>893</v>
      </c>
      <c r="D209" s="89" t="s">
        <v>729</v>
      </c>
      <c r="E209" s="188" t="s">
        <v>67</v>
      </c>
      <c r="F209" s="90" t="s">
        <v>68</v>
      </c>
      <c r="G209" s="91" t="s">
        <v>773</v>
      </c>
      <c r="H209" s="92">
        <v>2</v>
      </c>
      <c r="I209" s="90" t="s">
        <v>832</v>
      </c>
      <c r="J209" s="92">
        <v>23</v>
      </c>
      <c r="K209" s="51" t="s">
        <v>2206</v>
      </c>
      <c r="L209" s="237"/>
      <c r="M209" s="237"/>
      <c r="N209" s="237">
        <v>9.1999999999999993</v>
      </c>
      <c r="O209" s="237"/>
      <c r="P209" s="237">
        <v>9.1999999999999993</v>
      </c>
      <c r="Q209" s="237"/>
      <c r="R209" s="237"/>
      <c r="S209" s="237"/>
      <c r="T209" s="237"/>
      <c r="U209" s="237"/>
      <c r="V209" s="237"/>
      <c r="W209" s="237"/>
      <c r="X209" s="51"/>
      <c r="Y209" s="237"/>
      <c r="Z209" s="237"/>
      <c r="AA209" s="237"/>
      <c r="AB209" s="51"/>
      <c r="AC209" s="237"/>
      <c r="AD209" s="51"/>
      <c r="AE209" s="237"/>
      <c r="AF209" s="51"/>
      <c r="AG209" s="237"/>
      <c r="AH209" s="51"/>
      <c r="AI209" s="237"/>
      <c r="AJ209" s="51"/>
      <c r="AK209" s="237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</row>
    <row r="210" spans="1:57" ht="14.25" customHeight="1">
      <c r="A210" s="237">
        <v>207</v>
      </c>
      <c r="B210" s="59"/>
      <c r="C210" s="88" t="s">
        <v>893</v>
      </c>
      <c r="D210" s="89" t="s">
        <v>731</v>
      </c>
      <c r="E210" s="188" t="s">
        <v>67</v>
      </c>
      <c r="F210" s="90" t="s">
        <v>68</v>
      </c>
      <c r="G210" s="91" t="s">
        <v>773</v>
      </c>
      <c r="H210" s="92">
        <v>2</v>
      </c>
      <c r="I210" s="90" t="s">
        <v>834</v>
      </c>
      <c r="J210" s="92">
        <v>35</v>
      </c>
      <c r="K210" s="237" t="s">
        <v>2206</v>
      </c>
      <c r="L210" s="237"/>
      <c r="M210" s="237"/>
      <c r="N210" s="237">
        <v>14</v>
      </c>
      <c r="O210" s="51"/>
      <c r="P210" s="237">
        <v>14</v>
      </c>
      <c r="Q210" s="51"/>
      <c r="R210" s="237"/>
      <c r="S210" s="51"/>
      <c r="T210" s="237"/>
      <c r="U210" s="51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</row>
    <row r="211" spans="1:57" ht="14.25" customHeight="1">
      <c r="A211" s="237">
        <v>208</v>
      </c>
      <c r="B211" s="58"/>
      <c r="C211" s="88" t="s">
        <v>893</v>
      </c>
      <c r="D211" s="89" t="s">
        <v>730</v>
      </c>
      <c r="E211" s="188" t="s">
        <v>67</v>
      </c>
      <c r="F211" s="90" t="s">
        <v>778</v>
      </c>
      <c r="G211" s="91" t="s">
        <v>779</v>
      </c>
      <c r="H211" s="92">
        <v>7</v>
      </c>
      <c r="I211" s="90" t="s">
        <v>841</v>
      </c>
      <c r="J211" s="92">
        <v>30</v>
      </c>
      <c r="K211" s="51" t="s">
        <v>2206</v>
      </c>
      <c r="L211" s="237"/>
      <c r="M211" s="237"/>
      <c r="N211" s="237">
        <v>12</v>
      </c>
      <c r="O211" s="51"/>
      <c r="P211" s="237">
        <v>12</v>
      </c>
      <c r="Q211" s="237"/>
      <c r="R211" s="237">
        <v>12</v>
      </c>
      <c r="S211" s="237"/>
      <c r="T211" s="237">
        <v>12</v>
      </c>
      <c r="U211" s="237"/>
      <c r="V211" s="237">
        <v>12</v>
      </c>
      <c r="W211" s="237"/>
      <c r="X211" s="237">
        <v>12</v>
      </c>
      <c r="Y211" s="237"/>
      <c r="Z211" s="237">
        <v>12</v>
      </c>
      <c r="AA211" s="237"/>
      <c r="AB211" s="237"/>
      <c r="AC211" s="237"/>
      <c r="AD211" s="237"/>
      <c r="AE211" s="237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</row>
    <row r="212" spans="1:57" ht="14.25" customHeight="1">
      <c r="A212" s="237">
        <v>209</v>
      </c>
      <c r="B212" s="59"/>
      <c r="C212" s="88" t="s">
        <v>893</v>
      </c>
      <c r="D212" s="89" t="s">
        <v>731</v>
      </c>
      <c r="E212" s="188" t="s">
        <v>67</v>
      </c>
      <c r="F212" s="90" t="s">
        <v>78</v>
      </c>
      <c r="G212" s="91" t="s">
        <v>779</v>
      </c>
      <c r="H212" s="92">
        <v>7</v>
      </c>
      <c r="I212" s="90" t="s">
        <v>842</v>
      </c>
      <c r="J212" s="92">
        <v>35</v>
      </c>
      <c r="K212" s="237" t="s">
        <v>2206</v>
      </c>
      <c r="L212" s="237"/>
      <c r="M212" s="237"/>
      <c r="N212" s="237">
        <v>14</v>
      </c>
      <c r="O212" s="237"/>
      <c r="P212" s="237">
        <v>14</v>
      </c>
      <c r="Q212" s="237"/>
      <c r="R212" s="237">
        <v>14</v>
      </c>
      <c r="S212" s="237"/>
      <c r="T212" s="237">
        <v>14</v>
      </c>
      <c r="U212" s="237"/>
      <c r="V212" s="237">
        <v>14</v>
      </c>
      <c r="W212" s="237"/>
      <c r="X212" s="237">
        <v>14</v>
      </c>
      <c r="Y212" s="237"/>
      <c r="Z212" s="237">
        <v>14</v>
      </c>
      <c r="AA212" s="237"/>
      <c r="AB212" s="237"/>
      <c r="AC212" s="237"/>
      <c r="AD212" s="237"/>
      <c r="AE212" s="237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</row>
    <row r="213" spans="1:57">
      <c r="A213" s="237">
        <v>210</v>
      </c>
      <c r="B213" s="58"/>
      <c r="C213" s="88" t="s">
        <v>893</v>
      </c>
      <c r="D213" s="89" t="s">
        <v>740</v>
      </c>
      <c r="E213" s="190" t="s">
        <v>67</v>
      </c>
      <c r="F213" s="91" t="s">
        <v>272</v>
      </c>
      <c r="G213" s="91" t="s">
        <v>785</v>
      </c>
      <c r="H213" s="89">
        <v>6</v>
      </c>
      <c r="I213" s="108" t="s">
        <v>1487</v>
      </c>
      <c r="J213" s="96">
        <v>38</v>
      </c>
      <c r="K213" s="62" t="s">
        <v>2222</v>
      </c>
      <c r="L213" s="62"/>
      <c r="M213" s="62"/>
      <c r="N213" s="62">
        <v>15.2</v>
      </c>
      <c r="O213" s="62"/>
      <c r="P213" s="62">
        <v>15.2</v>
      </c>
      <c r="Q213" s="62"/>
      <c r="R213" s="62">
        <v>15.2</v>
      </c>
      <c r="S213" s="62"/>
      <c r="T213" s="62">
        <v>15.2</v>
      </c>
      <c r="U213" s="62"/>
      <c r="V213" s="62">
        <v>15.2</v>
      </c>
      <c r="W213" s="62"/>
      <c r="X213" s="62">
        <v>15.2</v>
      </c>
      <c r="Y213" s="62"/>
      <c r="Z213" s="62">
        <v>15.2</v>
      </c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</row>
    <row r="214" spans="1:57">
      <c r="A214" s="237">
        <v>211</v>
      </c>
      <c r="B214" s="59"/>
      <c r="C214" s="88" t="s">
        <v>893</v>
      </c>
      <c r="D214" s="89" t="s">
        <v>741</v>
      </c>
      <c r="E214" s="190" t="s">
        <v>67</v>
      </c>
      <c r="F214" s="91" t="s">
        <v>272</v>
      </c>
      <c r="G214" s="91" t="s">
        <v>785</v>
      </c>
      <c r="H214" s="89">
        <v>6</v>
      </c>
      <c r="I214" s="108" t="s">
        <v>1489</v>
      </c>
      <c r="J214" s="96">
        <v>38</v>
      </c>
      <c r="K214" s="237" t="s">
        <v>2222</v>
      </c>
      <c r="L214" s="62"/>
      <c r="M214" s="51"/>
      <c r="N214" s="62">
        <v>15.2</v>
      </c>
      <c r="O214" s="51"/>
      <c r="P214" s="62">
        <v>15.2</v>
      </c>
      <c r="Q214" s="51"/>
      <c r="R214" s="62">
        <v>15.2</v>
      </c>
      <c r="S214" s="51"/>
      <c r="T214" s="62">
        <v>15.2</v>
      </c>
      <c r="U214" s="51"/>
      <c r="V214" s="62">
        <v>15.2</v>
      </c>
      <c r="W214" s="51"/>
      <c r="X214" s="62">
        <v>15.2</v>
      </c>
      <c r="Y214" s="51"/>
      <c r="Z214" s="105">
        <v>15.2</v>
      </c>
      <c r="AA214" s="51"/>
      <c r="AB214" s="62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</row>
    <row r="215" spans="1:57">
      <c r="A215" s="237">
        <v>212</v>
      </c>
      <c r="B215" s="58"/>
      <c r="C215" s="88" t="s">
        <v>893</v>
      </c>
      <c r="D215" s="89" t="s">
        <v>743</v>
      </c>
      <c r="E215" s="190" t="s">
        <v>67</v>
      </c>
      <c r="F215" s="91" t="s">
        <v>272</v>
      </c>
      <c r="G215" s="91" t="s">
        <v>789</v>
      </c>
      <c r="H215" s="89">
        <v>12</v>
      </c>
      <c r="I215" s="108" t="s">
        <v>1495</v>
      </c>
      <c r="J215" s="89">
        <v>45</v>
      </c>
      <c r="K215" s="51" t="s">
        <v>2222</v>
      </c>
      <c r="L215" s="51"/>
      <c r="M215" s="51"/>
      <c r="N215" s="51">
        <v>9</v>
      </c>
      <c r="O215" s="51"/>
      <c r="P215" s="51">
        <v>9</v>
      </c>
      <c r="Q215" s="51"/>
      <c r="R215" s="51">
        <v>9</v>
      </c>
      <c r="S215" s="51"/>
      <c r="T215" s="51">
        <v>9</v>
      </c>
      <c r="U215" s="51"/>
      <c r="V215" s="51">
        <v>9</v>
      </c>
      <c r="W215" s="51"/>
      <c r="X215" s="51">
        <v>9</v>
      </c>
      <c r="Y215" s="51"/>
      <c r="Z215" s="51">
        <v>9</v>
      </c>
      <c r="AA215" s="51"/>
      <c r="AB215" s="51">
        <v>9</v>
      </c>
      <c r="AC215" s="51"/>
      <c r="AD215" s="51">
        <v>9</v>
      </c>
      <c r="AE215" s="51"/>
      <c r="AF215" s="51">
        <v>9</v>
      </c>
      <c r="AG215" s="51"/>
      <c r="AH215" s="51">
        <v>9</v>
      </c>
      <c r="AI215" s="51"/>
      <c r="AJ215" s="51">
        <v>9</v>
      </c>
      <c r="AK215" s="51"/>
      <c r="AL215" s="51">
        <v>9</v>
      </c>
      <c r="AM215" s="51"/>
      <c r="AN215" s="51">
        <v>9</v>
      </c>
      <c r="AO215" s="51"/>
      <c r="AP215" s="51">
        <v>9</v>
      </c>
      <c r="AQ215" s="51"/>
      <c r="AR215" s="51">
        <v>9</v>
      </c>
      <c r="AS215" s="51"/>
      <c r="AT215" s="51">
        <v>9</v>
      </c>
      <c r="AU215" s="51"/>
      <c r="AV215" s="51">
        <v>9</v>
      </c>
      <c r="AW215" s="51"/>
      <c r="AX215" s="51"/>
      <c r="AY215" s="51"/>
      <c r="AZ215" s="51"/>
      <c r="BA215" s="51"/>
      <c r="BB215" s="51"/>
      <c r="BC215" s="51"/>
      <c r="BD215" s="51"/>
      <c r="BE215" s="51"/>
    </row>
    <row r="216" spans="1:57">
      <c r="A216" s="237">
        <v>213</v>
      </c>
      <c r="B216" s="59"/>
      <c r="C216" s="88" t="s">
        <v>893</v>
      </c>
      <c r="D216" s="96" t="s">
        <v>745</v>
      </c>
      <c r="E216" s="190" t="s">
        <v>67</v>
      </c>
      <c r="F216" s="91" t="s">
        <v>272</v>
      </c>
      <c r="G216" s="91" t="s">
        <v>789</v>
      </c>
      <c r="H216" s="89">
        <v>12</v>
      </c>
      <c r="I216" s="108" t="s">
        <v>1497</v>
      </c>
      <c r="J216" s="89">
        <v>38</v>
      </c>
      <c r="K216" s="51" t="s">
        <v>2222</v>
      </c>
      <c r="L216" s="51"/>
      <c r="M216" s="51"/>
      <c r="N216" s="51">
        <v>7.6</v>
      </c>
      <c r="O216" s="51"/>
      <c r="P216" s="51">
        <v>7.6</v>
      </c>
      <c r="Q216" s="51"/>
      <c r="R216" s="51">
        <v>7.6</v>
      </c>
      <c r="S216" s="51"/>
      <c r="T216" s="51">
        <v>7.6</v>
      </c>
      <c r="U216" s="51"/>
      <c r="V216" s="51">
        <v>7.6</v>
      </c>
      <c r="W216" s="51"/>
      <c r="X216" s="51">
        <v>7.6</v>
      </c>
      <c r="Y216" s="51"/>
      <c r="Z216" s="51">
        <v>7.6</v>
      </c>
      <c r="AA216" s="51"/>
      <c r="AB216" s="51">
        <v>7.6</v>
      </c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</row>
    <row r="217" spans="1:57">
      <c r="A217" s="237">
        <v>214</v>
      </c>
      <c r="B217" s="58"/>
      <c r="C217" s="88" t="s">
        <v>893</v>
      </c>
      <c r="D217" s="96" t="s">
        <v>731</v>
      </c>
      <c r="E217" s="190" t="s">
        <v>67</v>
      </c>
      <c r="F217" s="91" t="s">
        <v>272</v>
      </c>
      <c r="G217" s="91" t="s">
        <v>789</v>
      </c>
      <c r="H217" s="89">
        <v>12</v>
      </c>
      <c r="I217" s="108" t="s">
        <v>1499</v>
      </c>
      <c r="J217" s="89">
        <v>38</v>
      </c>
      <c r="K217" s="51" t="s">
        <v>2222</v>
      </c>
      <c r="L217" s="51"/>
      <c r="M217" s="62"/>
      <c r="N217" s="51">
        <v>7.6</v>
      </c>
      <c r="O217" s="62"/>
      <c r="P217" s="51">
        <v>7.6</v>
      </c>
      <c r="Q217" s="62"/>
      <c r="R217" s="51">
        <v>7.6</v>
      </c>
      <c r="S217" s="62"/>
      <c r="T217" s="51">
        <v>7.6</v>
      </c>
      <c r="U217" s="62"/>
      <c r="V217" s="51">
        <v>7.6</v>
      </c>
      <c r="W217" s="62"/>
      <c r="X217" s="51">
        <v>7.6</v>
      </c>
      <c r="Y217" s="62"/>
      <c r="Z217" s="51">
        <v>7.6</v>
      </c>
      <c r="AA217" s="62"/>
      <c r="AB217" s="51">
        <v>7.6</v>
      </c>
      <c r="AC217" s="62"/>
      <c r="AD217" s="51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</row>
    <row r="218" spans="1:57">
      <c r="A218" s="237">
        <v>215</v>
      </c>
      <c r="B218" s="59"/>
      <c r="C218" s="88" t="s">
        <v>893</v>
      </c>
      <c r="D218" s="89" t="s">
        <v>730</v>
      </c>
      <c r="E218" s="188" t="s">
        <v>67</v>
      </c>
      <c r="F218" s="90" t="s">
        <v>68</v>
      </c>
      <c r="G218" s="91" t="s">
        <v>773</v>
      </c>
      <c r="H218" s="92">
        <v>2</v>
      </c>
      <c r="I218" s="90" t="s">
        <v>833</v>
      </c>
      <c r="J218" s="92">
        <v>30</v>
      </c>
      <c r="K218" s="51" t="s">
        <v>2207</v>
      </c>
      <c r="L218" s="51"/>
      <c r="M218" s="51"/>
      <c r="N218" s="51"/>
      <c r="O218" s="51">
        <v>12</v>
      </c>
      <c r="P218" s="51"/>
      <c r="Q218" s="51">
        <v>12</v>
      </c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</row>
    <row r="219" spans="1:57">
      <c r="A219" s="237">
        <v>216</v>
      </c>
      <c r="B219" s="58"/>
      <c r="C219" s="88" t="s">
        <v>893</v>
      </c>
      <c r="D219" s="89" t="s">
        <v>732</v>
      </c>
      <c r="E219" s="188" t="s">
        <v>67</v>
      </c>
      <c r="F219" s="90" t="s">
        <v>68</v>
      </c>
      <c r="G219" s="91" t="s">
        <v>773</v>
      </c>
      <c r="H219" s="92">
        <v>2</v>
      </c>
      <c r="I219" s="90" t="s">
        <v>835</v>
      </c>
      <c r="J219" s="92">
        <v>30</v>
      </c>
      <c r="K219" s="51" t="s">
        <v>2207</v>
      </c>
      <c r="L219" s="51"/>
      <c r="M219" s="51"/>
      <c r="N219" s="51"/>
      <c r="O219" s="51">
        <v>14</v>
      </c>
      <c r="P219" s="51"/>
      <c r="Q219" s="51">
        <v>14</v>
      </c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</row>
    <row r="220" spans="1:57" ht="14.25" customHeight="1">
      <c r="A220" s="237">
        <v>217</v>
      </c>
      <c r="B220" s="59"/>
      <c r="C220" s="88" t="s">
        <v>893</v>
      </c>
      <c r="D220" s="89" t="s">
        <v>732</v>
      </c>
      <c r="E220" s="188" t="s">
        <v>67</v>
      </c>
      <c r="F220" s="90" t="s">
        <v>78</v>
      </c>
      <c r="G220" s="91" t="s">
        <v>779</v>
      </c>
      <c r="H220" s="92">
        <v>7</v>
      </c>
      <c r="I220" s="90" t="s">
        <v>2026</v>
      </c>
      <c r="J220" s="92">
        <v>30</v>
      </c>
      <c r="K220" s="51" t="s">
        <v>2207</v>
      </c>
      <c r="L220" s="51"/>
      <c r="M220" s="51"/>
      <c r="N220" s="51"/>
      <c r="O220" s="51">
        <v>12</v>
      </c>
      <c r="P220" s="51"/>
      <c r="Q220" s="51">
        <v>12</v>
      </c>
      <c r="R220" s="51"/>
      <c r="S220" s="51">
        <v>12</v>
      </c>
      <c r="T220" s="51"/>
      <c r="U220" s="51">
        <v>12</v>
      </c>
      <c r="V220" s="51"/>
      <c r="W220" s="51">
        <v>12</v>
      </c>
      <c r="X220" s="51"/>
      <c r="Y220" s="51">
        <v>12</v>
      </c>
      <c r="Z220" s="51"/>
      <c r="AA220" s="51">
        <v>12</v>
      </c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</row>
    <row r="221" spans="1:57" ht="14.25" customHeight="1">
      <c r="A221" s="237">
        <v>218</v>
      </c>
      <c r="B221" s="59"/>
      <c r="C221" s="88" t="s">
        <v>893</v>
      </c>
      <c r="D221" s="89" t="s">
        <v>744</v>
      </c>
      <c r="E221" s="190" t="s">
        <v>67</v>
      </c>
      <c r="F221" s="91" t="s">
        <v>272</v>
      </c>
      <c r="G221" s="91" t="s">
        <v>789</v>
      </c>
      <c r="H221" s="89">
        <v>12</v>
      </c>
      <c r="I221" s="108" t="s">
        <v>1496</v>
      </c>
      <c r="J221" s="89">
        <v>45</v>
      </c>
      <c r="K221" s="51" t="s">
        <v>2226</v>
      </c>
      <c r="L221" s="51"/>
      <c r="M221" s="51"/>
      <c r="N221" s="51"/>
      <c r="O221" s="51">
        <v>9</v>
      </c>
      <c r="P221" s="51"/>
      <c r="Q221" s="51">
        <v>9</v>
      </c>
      <c r="R221" s="51"/>
      <c r="S221" s="51">
        <v>9</v>
      </c>
      <c r="T221" s="51"/>
      <c r="U221" s="51">
        <v>9</v>
      </c>
      <c r="V221" s="51"/>
      <c r="W221" s="51">
        <v>9</v>
      </c>
      <c r="X221" s="51"/>
      <c r="Y221" s="51">
        <v>9</v>
      </c>
      <c r="Z221" s="51"/>
      <c r="AA221" s="51">
        <v>9</v>
      </c>
      <c r="AB221" s="51"/>
      <c r="AC221" s="51">
        <v>9</v>
      </c>
      <c r="AD221" s="51"/>
      <c r="AE221" s="51">
        <v>9</v>
      </c>
      <c r="AF221" s="51"/>
      <c r="AG221" s="51">
        <v>9</v>
      </c>
      <c r="AH221" s="51"/>
      <c r="AI221" s="51">
        <v>9</v>
      </c>
      <c r="AJ221" s="51"/>
      <c r="AK221" s="51">
        <v>9</v>
      </c>
      <c r="AL221" s="51"/>
      <c r="AM221" s="51">
        <v>9</v>
      </c>
      <c r="AN221" s="51"/>
      <c r="AO221" s="51">
        <v>9</v>
      </c>
      <c r="AP221" s="51"/>
      <c r="AQ221" s="51">
        <v>9</v>
      </c>
      <c r="AR221" s="51"/>
      <c r="AS221" s="51">
        <v>9</v>
      </c>
      <c r="AT221" s="51"/>
      <c r="AU221" s="51">
        <v>9</v>
      </c>
      <c r="AV221" s="51"/>
      <c r="AW221" s="51">
        <v>9</v>
      </c>
      <c r="AX221" s="51"/>
      <c r="AY221" s="51"/>
      <c r="AZ221" s="51"/>
      <c r="BA221" s="51"/>
      <c r="BB221" s="51"/>
      <c r="BC221" s="51"/>
      <c r="BD221" s="51"/>
      <c r="BE221" s="51"/>
    </row>
    <row r="222" spans="1:57" ht="14.25" customHeight="1">
      <c r="A222" s="237">
        <v>219</v>
      </c>
      <c r="B222" s="58"/>
      <c r="C222" s="88" t="s">
        <v>893</v>
      </c>
      <c r="D222" s="96" t="s">
        <v>730</v>
      </c>
      <c r="E222" s="190" t="s">
        <v>67</v>
      </c>
      <c r="F222" s="91" t="s">
        <v>272</v>
      </c>
      <c r="G222" s="91" t="s">
        <v>789</v>
      </c>
      <c r="H222" s="89">
        <v>12</v>
      </c>
      <c r="I222" s="108" t="s">
        <v>1498</v>
      </c>
      <c r="J222" s="89">
        <v>38</v>
      </c>
      <c r="K222" s="51" t="s">
        <v>2226</v>
      </c>
      <c r="L222" s="51"/>
      <c r="M222" s="51"/>
      <c r="N222" s="51"/>
      <c r="O222" s="51">
        <v>7.6</v>
      </c>
      <c r="P222" s="51"/>
      <c r="Q222" s="51">
        <v>7.6</v>
      </c>
      <c r="R222" s="51"/>
      <c r="S222" s="51">
        <v>7.6</v>
      </c>
      <c r="T222" s="51"/>
      <c r="U222" s="51">
        <v>7.6</v>
      </c>
      <c r="V222" s="51"/>
      <c r="W222" s="51">
        <v>7.6</v>
      </c>
      <c r="X222" s="51"/>
      <c r="Y222" s="51">
        <v>7.6</v>
      </c>
      <c r="Z222" s="51"/>
      <c r="AA222" s="51">
        <v>7.6</v>
      </c>
      <c r="AB222" s="51"/>
      <c r="AC222" s="51">
        <v>7.6</v>
      </c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</row>
    <row r="223" spans="1:57" ht="14.25" customHeight="1">
      <c r="A223" s="237">
        <v>220</v>
      </c>
      <c r="B223" s="59"/>
      <c r="C223" s="88" t="s">
        <v>893</v>
      </c>
      <c r="D223" s="96" t="s">
        <v>732</v>
      </c>
      <c r="E223" s="190" t="s">
        <v>67</v>
      </c>
      <c r="F223" s="91" t="s">
        <v>272</v>
      </c>
      <c r="G223" s="91" t="s">
        <v>789</v>
      </c>
      <c r="H223" s="89">
        <v>12</v>
      </c>
      <c r="I223" s="108" t="s">
        <v>1500</v>
      </c>
      <c r="J223" s="89">
        <v>38</v>
      </c>
      <c r="K223" s="51" t="s">
        <v>2226</v>
      </c>
      <c r="L223" s="62"/>
      <c r="M223" s="51"/>
      <c r="N223" s="62"/>
      <c r="O223" s="51">
        <v>7.6</v>
      </c>
      <c r="P223" s="62"/>
      <c r="Q223" s="51">
        <v>7.6</v>
      </c>
      <c r="R223" s="62"/>
      <c r="S223" s="51">
        <v>7.6</v>
      </c>
      <c r="T223" s="62"/>
      <c r="U223" s="51">
        <v>7.6</v>
      </c>
      <c r="V223" s="62"/>
      <c r="W223" s="51">
        <v>7.6</v>
      </c>
      <c r="X223" s="62"/>
      <c r="Y223" s="51">
        <v>7.6</v>
      </c>
      <c r="Z223" s="62"/>
      <c r="AA223" s="51">
        <v>7.6</v>
      </c>
      <c r="AB223" s="62"/>
      <c r="AC223" s="51">
        <v>7.6</v>
      </c>
      <c r="AD223" s="62"/>
      <c r="AE223" s="51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</row>
    <row r="224" spans="1:57" ht="14.25" customHeight="1">
      <c r="A224" s="237">
        <v>221</v>
      </c>
      <c r="B224" s="59"/>
      <c r="C224" s="88" t="s">
        <v>893</v>
      </c>
      <c r="D224" s="89" t="s">
        <v>735</v>
      </c>
      <c r="E224" s="188" t="s">
        <v>67</v>
      </c>
      <c r="F224" s="90" t="s">
        <v>81</v>
      </c>
      <c r="G224" s="91" t="s">
        <v>781</v>
      </c>
      <c r="H224" s="92">
        <v>15</v>
      </c>
      <c r="I224" s="90" t="s">
        <v>2025</v>
      </c>
      <c r="J224" s="92">
        <v>36</v>
      </c>
      <c r="K224" s="51" t="s">
        <v>2211</v>
      </c>
      <c r="L224" s="51"/>
      <c r="M224" s="51"/>
      <c r="N224" s="51"/>
      <c r="O224" s="51"/>
      <c r="P224" s="51">
        <v>36</v>
      </c>
      <c r="Q224" s="51">
        <v>36</v>
      </c>
      <c r="R224" s="51"/>
      <c r="S224" s="51">
        <v>36</v>
      </c>
      <c r="T224" s="51">
        <v>36</v>
      </c>
      <c r="U224" s="51"/>
      <c r="V224" s="51">
        <v>36</v>
      </c>
      <c r="W224" s="51">
        <v>36</v>
      </c>
      <c r="X224" s="51"/>
      <c r="Y224" s="51">
        <v>36</v>
      </c>
      <c r="Z224" s="51"/>
      <c r="AA224" s="51"/>
      <c r="AB224" s="51"/>
      <c r="AC224" s="51">
        <v>36</v>
      </c>
      <c r="AD224" s="51"/>
      <c r="AE224" s="51"/>
      <c r="AF224" s="51"/>
      <c r="AG224" s="51">
        <v>36</v>
      </c>
      <c r="AH224" s="51"/>
      <c r="AI224" s="51"/>
      <c r="AJ224" s="51">
        <v>36</v>
      </c>
      <c r="AK224" s="51">
        <v>36</v>
      </c>
      <c r="AL224" s="51"/>
      <c r="AM224" s="51"/>
      <c r="AN224" s="51">
        <v>36</v>
      </c>
      <c r="AO224" s="51">
        <v>36</v>
      </c>
      <c r="AP224" s="51"/>
      <c r="AQ224" s="51">
        <v>36</v>
      </c>
      <c r="AR224" s="51">
        <v>36</v>
      </c>
      <c r="AS224" s="51">
        <v>36</v>
      </c>
      <c r="AT224" s="51">
        <v>36</v>
      </c>
      <c r="AU224" s="51">
        <v>36</v>
      </c>
      <c r="AV224" s="51">
        <v>36</v>
      </c>
      <c r="AW224" s="51">
        <v>36</v>
      </c>
      <c r="AX224" s="51"/>
      <c r="AY224" s="51"/>
      <c r="AZ224" s="51"/>
      <c r="BA224" s="51"/>
      <c r="BB224" s="51"/>
      <c r="BC224" s="51"/>
      <c r="BD224" s="51"/>
      <c r="BE224" s="51"/>
    </row>
    <row r="225" spans="1:57" ht="14.25" customHeight="1">
      <c r="A225" s="237">
        <v>222</v>
      </c>
      <c r="B225" s="59"/>
      <c r="C225" s="88" t="s">
        <v>893</v>
      </c>
      <c r="D225" s="89" t="s">
        <v>729</v>
      </c>
      <c r="E225" s="188" t="s">
        <v>67</v>
      </c>
      <c r="F225" s="90" t="s">
        <v>69</v>
      </c>
      <c r="G225" s="91" t="s">
        <v>774</v>
      </c>
      <c r="H225" s="92">
        <v>3</v>
      </c>
      <c r="I225" s="90" t="s">
        <v>836</v>
      </c>
      <c r="J225" s="92">
        <v>23</v>
      </c>
      <c r="K225" s="51" t="s">
        <v>2205</v>
      </c>
      <c r="L225" s="51"/>
      <c r="M225" s="51"/>
      <c r="N225" s="51"/>
      <c r="O225" s="51"/>
      <c r="P225" s="51"/>
      <c r="Q225" s="51"/>
      <c r="R225" s="51">
        <v>23</v>
      </c>
      <c r="S225" s="51"/>
      <c r="T225" s="51">
        <v>23</v>
      </c>
      <c r="U225" s="51"/>
      <c r="V225" s="51">
        <v>23</v>
      </c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</row>
    <row r="226" spans="1:57" ht="14.25" customHeight="1">
      <c r="A226" s="237">
        <v>223</v>
      </c>
      <c r="B226" s="59"/>
      <c r="C226" s="88" t="s">
        <v>893</v>
      </c>
      <c r="D226" s="89" t="s">
        <v>731</v>
      </c>
      <c r="E226" s="188" t="s">
        <v>67</v>
      </c>
      <c r="F226" s="90" t="s">
        <v>69</v>
      </c>
      <c r="G226" s="91" t="s">
        <v>774</v>
      </c>
      <c r="H226" s="92">
        <v>7</v>
      </c>
      <c r="I226" s="90" t="s">
        <v>839</v>
      </c>
      <c r="J226" s="92">
        <v>35</v>
      </c>
      <c r="K226" s="51" t="s">
        <v>2205</v>
      </c>
      <c r="L226" s="51"/>
      <c r="M226" s="51"/>
      <c r="N226" s="51"/>
      <c r="O226" s="51"/>
      <c r="P226" s="51"/>
      <c r="Q226" s="51"/>
      <c r="R226" s="51">
        <v>35</v>
      </c>
      <c r="S226" s="51"/>
      <c r="T226" s="51">
        <v>35</v>
      </c>
      <c r="U226" s="51"/>
      <c r="V226" s="51">
        <v>35</v>
      </c>
      <c r="W226" s="51"/>
      <c r="X226" s="51">
        <v>35</v>
      </c>
      <c r="Y226" s="51"/>
      <c r="Z226" s="51">
        <v>35</v>
      </c>
      <c r="AA226" s="51"/>
      <c r="AB226" s="51">
        <v>35</v>
      </c>
      <c r="AC226" s="51"/>
      <c r="AD226" s="51">
        <v>35</v>
      </c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</row>
    <row r="227" spans="1:57" ht="14.25" customHeight="1">
      <c r="A227" s="237">
        <v>224</v>
      </c>
      <c r="B227" s="59"/>
      <c r="C227" s="88" t="s">
        <v>893</v>
      </c>
      <c r="D227" s="89" t="s">
        <v>731</v>
      </c>
      <c r="E227" s="188" t="s">
        <v>67</v>
      </c>
      <c r="F227" s="90" t="s">
        <v>80</v>
      </c>
      <c r="G227" s="91" t="s">
        <v>775</v>
      </c>
      <c r="H227" s="92">
        <v>7</v>
      </c>
      <c r="I227" s="90" t="s">
        <v>839</v>
      </c>
      <c r="J227" s="92">
        <v>35</v>
      </c>
      <c r="K227" s="51" t="s">
        <v>2205</v>
      </c>
      <c r="L227" s="51"/>
      <c r="M227" s="51"/>
      <c r="N227" s="51"/>
      <c r="O227" s="51"/>
      <c r="P227" s="51"/>
      <c r="Q227" s="51"/>
      <c r="R227" s="51">
        <v>35</v>
      </c>
      <c r="S227" s="51"/>
      <c r="T227" s="51">
        <v>35</v>
      </c>
      <c r="U227" s="51"/>
      <c r="V227" s="51">
        <v>35</v>
      </c>
      <c r="W227" s="51"/>
      <c r="X227" s="51">
        <v>35</v>
      </c>
      <c r="Y227" s="51"/>
      <c r="Z227" s="51">
        <v>35</v>
      </c>
      <c r="AA227" s="51"/>
      <c r="AB227" s="51">
        <v>35</v>
      </c>
      <c r="AC227" s="51"/>
      <c r="AD227" s="51">
        <v>35</v>
      </c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</row>
    <row r="228" spans="1:57">
      <c r="A228" s="237">
        <v>225</v>
      </c>
      <c r="B228" s="58"/>
      <c r="C228" s="88" t="s">
        <v>893</v>
      </c>
      <c r="D228" s="89" t="s">
        <v>731</v>
      </c>
      <c r="E228" s="188" t="s">
        <v>67</v>
      </c>
      <c r="F228" s="90" t="s">
        <v>84</v>
      </c>
      <c r="G228" s="91" t="s">
        <v>776</v>
      </c>
      <c r="H228" s="92">
        <v>7</v>
      </c>
      <c r="I228" s="90" t="s">
        <v>839</v>
      </c>
      <c r="J228" s="92">
        <v>35</v>
      </c>
      <c r="K228" s="51" t="s">
        <v>2205</v>
      </c>
      <c r="L228" s="51"/>
      <c r="M228" s="51"/>
      <c r="N228" s="51"/>
      <c r="O228" s="51"/>
      <c r="P228" s="51"/>
      <c r="Q228" s="51"/>
      <c r="R228" s="51">
        <v>35</v>
      </c>
      <c r="S228" s="51"/>
      <c r="T228" s="51">
        <v>35</v>
      </c>
      <c r="U228" s="51"/>
      <c r="V228" s="51">
        <v>35</v>
      </c>
      <c r="W228" s="51"/>
      <c r="X228" s="51">
        <v>35</v>
      </c>
      <c r="Y228" s="51"/>
      <c r="Z228" s="51">
        <v>35</v>
      </c>
      <c r="AA228" s="51"/>
      <c r="AB228" s="51">
        <v>35</v>
      </c>
      <c r="AC228" s="51"/>
      <c r="AD228" s="51">
        <v>35</v>
      </c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</row>
    <row r="229" spans="1:57">
      <c r="A229" s="237">
        <v>226</v>
      </c>
      <c r="B229" s="58"/>
      <c r="C229" s="88" t="s">
        <v>893</v>
      </c>
      <c r="D229" s="89" t="s">
        <v>731</v>
      </c>
      <c r="E229" s="188" t="s">
        <v>67</v>
      </c>
      <c r="F229" s="90" t="s">
        <v>68</v>
      </c>
      <c r="G229" s="91" t="s">
        <v>773</v>
      </c>
      <c r="H229" s="92">
        <v>7</v>
      </c>
      <c r="I229" s="90" t="s">
        <v>840</v>
      </c>
      <c r="J229" s="92">
        <v>35</v>
      </c>
      <c r="K229" s="51" t="s">
        <v>2205</v>
      </c>
      <c r="L229" s="51"/>
      <c r="M229" s="51"/>
      <c r="N229" s="51"/>
      <c r="O229" s="51"/>
      <c r="P229" s="51"/>
      <c r="Q229" s="51"/>
      <c r="R229" s="51">
        <v>35</v>
      </c>
      <c r="S229" s="51"/>
      <c r="T229" s="51">
        <v>35</v>
      </c>
      <c r="U229" s="51"/>
      <c r="V229" s="51">
        <v>35</v>
      </c>
      <c r="W229" s="51"/>
      <c r="X229" s="51">
        <v>35</v>
      </c>
      <c r="Y229" s="51"/>
      <c r="Z229" s="51">
        <v>35</v>
      </c>
      <c r="AA229" s="51"/>
      <c r="AB229" s="51">
        <v>35</v>
      </c>
      <c r="AC229" s="51"/>
      <c r="AD229" s="51">
        <v>35</v>
      </c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</row>
    <row r="230" spans="1:57">
      <c r="A230" s="237">
        <v>227</v>
      </c>
      <c r="B230" s="59"/>
      <c r="C230" s="88" t="s">
        <v>893</v>
      </c>
      <c r="D230" s="89" t="s">
        <v>733</v>
      </c>
      <c r="E230" s="188" t="s">
        <v>67</v>
      </c>
      <c r="F230" s="90" t="s">
        <v>79</v>
      </c>
      <c r="G230" s="91" t="s">
        <v>780</v>
      </c>
      <c r="H230" s="92">
        <v>17</v>
      </c>
      <c r="I230" s="90" t="s">
        <v>847</v>
      </c>
      <c r="J230" s="92">
        <v>36</v>
      </c>
      <c r="K230" s="51" t="s">
        <v>2205</v>
      </c>
      <c r="L230" s="51"/>
      <c r="M230" s="51"/>
      <c r="N230" s="80"/>
      <c r="O230" s="51"/>
      <c r="P230" s="51"/>
      <c r="Q230" s="51"/>
      <c r="R230" s="51">
        <v>36</v>
      </c>
      <c r="S230" s="51">
        <v>36</v>
      </c>
      <c r="T230" s="51">
        <v>36</v>
      </c>
      <c r="U230" s="51">
        <v>36</v>
      </c>
      <c r="V230" s="51">
        <v>36</v>
      </c>
      <c r="W230" s="51">
        <v>36</v>
      </c>
      <c r="X230" s="51">
        <v>36</v>
      </c>
      <c r="Y230" s="51">
        <v>36</v>
      </c>
      <c r="Z230" s="51">
        <v>36</v>
      </c>
      <c r="AA230" s="51">
        <v>36</v>
      </c>
      <c r="AB230" s="51">
        <v>36</v>
      </c>
      <c r="AC230" s="51">
        <v>36</v>
      </c>
      <c r="AD230" s="51">
        <v>36</v>
      </c>
      <c r="AE230" s="51">
        <v>36</v>
      </c>
      <c r="AF230" s="51">
        <v>36</v>
      </c>
      <c r="AG230" s="51">
        <v>36</v>
      </c>
      <c r="AH230" s="51">
        <v>36</v>
      </c>
      <c r="AI230" s="51">
        <v>36</v>
      </c>
      <c r="AJ230" s="51">
        <v>36</v>
      </c>
      <c r="AK230" s="51">
        <v>36</v>
      </c>
      <c r="AL230" s="51">
        <v>36</v>
      </c>
      <c r="AM230" s="51">
        <v>36</v>
      </c>
      <c r="AN230" s="51">
        <v>36</v>
      </c>
      <c r="AO230" s="51">
        <v>36</v>
      </c>
      <c r="AP230" s="51">
        <v>36</v>
      </c>
      <c r="AQ230" s="51">
        <v>36</v>
      </c>
      <c r="AR230" s="51">
        <v>36</v>
      </c>
      <c r="AS230" s="51">
        <v>36</v>
      </c>
      <c r="AT230" s="51">
        <v>36</v>
      </c>
      <c r="AU230" s="51">
        <v>36</v>
      </c>
      <c r="AV230" s="51">
        <v>36</v>
      </c>
      <c r="AW230" s="51">
        <v>36</v>
      </c>
      <c r="AX230" s="51"/>
      <c r="AY230" s="51"/>
      <c r="AZ230" s="51"/>
      <c r="BA230" s="51"/>
      <c r="BB230" s="51"/>
      <c r="BC230" s="51"/>
      <c r="BD230" s="51"/>
      <c r="BE230" s="51"/>
    </row>
    <row r="231" spans="1:57">
      <c r="A231" s="237">
        <v>228</v>
      </c>
      <c r="B231" s="59"/>
      <c r="C231" s="88" t="s">
        <v>893</v>
      </c>
      <c r="D231" s="91" t="s">
        <v>734</v>
      </c>
      <c r="E231" s="188" t="s">
        <v>67</v>
      </c>
      <c r="F231" s="90" t="s">
        <v>82</v>
      </c>
      <c r="G231" s="91" t="s">
        <v>780</v>
      </c>
      <c r="H231" s="92">
        <v>17</v>
      </c>
      <c r="I231" s="90" t="s">
        <v>847</v>
      </c>
      <c r="J231" s="92">
        <v>36</v>
      </c>
      <c r="K231" s="51" t="s">
        <v>2205</v>
      </c>
      <c r="L231" s="51"/>
      <c r="M231" s="51"/>
      <c r="N231" s="51"/>
      <c r="O231" s="51"/>
      <c r="P231" s="51"/>
      <c r="Q231" s="51"/>
      <c r="R231" s="51">
        <v>36</v>
      </c>
      <c r="S231" s="51">
        <v>36</v>
      </c>
      <c r="T231" s="51">
        <v>36</v>
      </c>
      <c r="U231" s="51">
        <v>36</v>
      </c>
      <c r="V231" s="51">
        <v>36</v>
      </c>
      <c r="W231" s="51">
        <v>36</v>
      </c>
      <c r="X231" s="51">
        <v>36</v>
      </c>
      <c r="Y231" s="51">
        <v>36</v>
      </c>
      <c r="Z231" s="51">
        <v>36</v>
      </c>
      <c r="AA231" s="51">
        <v>36</v>
      </c>
      <c r="AB231" s="51">
        <v>36</v>
      </c>
      <c r="AC231" s="51">
        <v>36</v>
      </c>
      <c r="AD231" s="51">
        <v>36</v>
      </c>
      <c r="AE231" s="51">
        <v>36</v>
      </c>
      <c r="AF231" s="51">
        <v>36</v>
      </c>
      <c r="AG231" s="51">
        <v>36</v>
      </c>
      <c r="AH231" s="51">
        <v>36</v>
      </c>
      <c r="AI231" s="51">
        <v>36</v>
      </c>
      <c r="AJ231" s="51">
        <v>36</v>
      </c>
      <c r="AK231" s="51">
        <v>36</v>
      </c>
      <c r="AL231" s="51">
        <v>36</v>
      </c>
      <c r="AM231" s="51">
        <v>36</v>
      </c>
      <c r="AN231" s="51">
        <v>36</v>
      </c>
      <c r="AO231" s="51">
        <v>36</v>
      </c>
      <c r="AP231" s="51">
        <v>36</v>
      </c>
      <c r="AQ231" s="51">
        <v>36</v>
      </c>
      <c r="AR231" s="51">
        <v>36</v>
      </c>
      <c r="AS231" s="51">
        <v>36</v>
      </c>
      <c r="AT231" s="51">
        <v>36</v>
      </c>
      <c r="AU231" s="51">
        <v>36</v>
      </c>
      <c r="AV231" s="51">
        <v>36</v>
      </c>
      <c r="AW231" s="51">
        <v>36</v>
      </c>
      <c r="AX231" s="51"/>
      <c r="AY231" s="51"/>
      <c r="AZ231" s="51"/>
      <c r="BA231" s="51"/>
      <c r="BB231" s="51"/>
      <c r="BC231" s="51"/>
      <c r="BD231" s="51"/>
      <c r="BE231" s="51"/>
    </row>
    <row r="232" spans="1:57">
      <c r="A232" s="237">
        <v>229</v>
      </c>
      <c r="B232" s="59"/>
      <c r="C232" s="88" t="s">
        <v>893</v>
      </c>
      <c r="D232" s="89" t="s">
        <v>730</v>
      </c>
      <c r="E232" s="188" t="s">
        <v>67</v>
      </c>
      <c r="F232" s="90" t="s">
        <v>69</v>
      </c>
      <c r="G232" s="91" t="s">
        <v>774</v>
      </c>
      <c r="H232" s="92">
        <v>7</v>
      </c>
      <c r="I232" s="90" t="s">
        <v>837</v>
      </c>
      <c r="J232" s="92">
        <v>30</v>
      </c>
      <c r="K232" s="51" t="s">
        <v>2204</v>
      </c>
      <c r="L232" s="51"/>
      <c r="M232" s="51"/>
      <c r="N232" s="51"/>
      <c r="O232" s="51"/>
      <c r="P232" s="51"/>
      <c r="Q232" s="51"/>
      <c r="R232" s="51"/>
      <c r="S232" s="51">
        <v>30</v>
      </c>
      <c r="T232" s="51"/>
      <c r="U232" s="51">
        <v>30</v>
      </c>
      <c r="V232" s="51"/>
      <c r="W232" s="51">
        <v>30</v>
      </c>
      <c r="X232" s="51"/>
      <c r="Y232" s="51">
        <v>30</v>
      </c>
      <c r="Z232" s="51"/>
      <c r="AA232" s="51">
        <v>30</v>
      </c>
      <c r="AB232" s="51"/>
      <c r="AC232" s="51">
        <v>30</v>
      </c>
      <c r="AD232" s="51"/>
      <c r="AE232" s="51">
        <v>30</v>
      </c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</row>
    <row r="233" spans="1:57" ht="14.25" customHeight="1">
      <c r="A233" s="237">
        <v>230</v>
      </c>
      <c r="B233" s="59"/>
      <c r="C233" s="88" t="s">
        <v>893</v>
      </c>
      <c r="D233" s="89" t="s">
        <v>730</v>
      </c>
      <c r="E233" s="188" t="s">
        <v>67</v>
      </c>
      <c r="F233" s="90" t="s">
        <v>80</v>
      </c>
      <c r="G233" s="91" t="s">
        <v>775</v>
      </c>
      <c r="H233" s="92">
        <v>7</v>
      </c>
      <c r="I233" s="90" t="s">
        <v>837</v>
      </c>
      <c r="J233" s="92">
        <v>30</v>
      </c>
      <c r="K233" s="51" t="s">
        <v>2204</v>
      </c>
      <c r="L233" s="51"/>
      <c r="M233" s="51"/>
      <c r="N233" s="51"/>
      <c r="O233" s="51"/>
      <c r="P233" s="51"/>
      <c r="Q233" s="51"/>
      <c r="R233" s="51"/>
      <c r="S233" s="51">
        <v>30</v>
      </c>
      <c r="T233" s="51"/>
      <c r="U233" s="51">
        <v>30</v>
      </c>
      <c r="V233" s="51"/>
      <c r="W233" s="51">
        <v>30</v>
      </c>
      <c r="X233" s="51"/>
      <c r="Y233" s="51">
        <v>30</v>
      </c>
      <c r="Z233" s="51"/>
      <c r="AA233" s="51">
        <v>30</v>
      </c>
      <c r="AB233" s="51"/>
      <c r="AC233" s="51">
        <v>30</v>
      </c>
      <c r="AD233" s="51"/>
      <c r="AE233" s="51">
        <v>30</v>
      </c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</row>
    <row r="234" spans="1:57" ht="14.25" customHeight="1">
      <c r="A234" s="237">
        <v>231</v>
      </c>
      <c r="B234" s="59"/>
      <c r="C234" s="88" t="s">
        <v>893</v>
      </c>
      <c r="D234" s="89" t="s">
        <v>730</v>
      </c>
      <c r="E234" s="188" t="s">
        <v>67</v>
      </c>
      <c r="F234" s="90" t="s">
        <v>84</v>
      </c>
      <c r="G234" s="91" t="s">
        <v>776</v>
      </c>
      <c r="H234" s="92">
        <v>7</v>
      </c>
      <c r="I234" s="90" t="s">
        <v>837</v>
      </c>
      <c r="J234" s="92">
        <v>30</v>
      </c>
      <c r="K234" s="51" t="s">
        <v>2204</v>
      </c>
      <c r="L234" s="51"/>
      <c r="M234" s="51"/>
      <c r="N234" s="51"/>
      <c r="O234" s="51"/>
      <c r="P234" s="51"/>
      <c r="Q234" s="51"/>
      <c r="R234" s="51"/>
      <c r="S234" s="51">
        <v>30</v>
      </c>
      <c r="T234" s="51"/>
      <c r="U234" s="51">
        <v>30</v>
      </c>
      <c r="V234" s="51"/>
      <c r="W234" s="51">
        <v>30</v>
      </c>
      <c r="X234" s="51"/>
      <c r="Y234" s="51">
        <v>30</v>
      </c>
      <c r="Z234" s="51"/>
      <c r="AA234" s="51">
        <v>30</v>
      </c>
      <c r="AB234" s="51"/>
      <c r="AC234" s="51">
        <v>30</v>
      </c>
      <c r="AD234" s="51"/>
      <c r="AE234" s="51">
        <v>30</v>
      </c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80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</row>
    <row r="235" spans="1:57" ht="14.25" customHeight="1">
      <c r="A235" s="237">
        <v>232</v>
      </c>
      <c r="B235" s="59"/>
      <c r="C235" s="88" t="s">
        <v>893</v>
      </c>
      <c r="D235" s="89" t="s">
        <v>730</v>
      </c>
      <c r="E235" s="188" t="s">
        <v>67</v>
      </c>
      <c r="F235" s="90" t="s">
        <v>68</v>
      </c>
      <c r="G235" s="91" t="s">
        <v>773</v>
      </c>
      <c r="H235" s="92">
        <v>7</v>
      </c>
      <c r="I235" s="90" t="s">
        <v>838</v>
      </c>
      <c r="J235" s="92">
        <v>30</v>
      </c>
      <c r="K235" s="51" t="s">
        <v>2204</v>
      </c>
      <c r="L235" s="51"/>
      <c r="M235" s="51"/>
      <c r="N235" s="51"/>
      <c r="O235" s="51"/>
      <c r="P235" s="51"/>
      <c r="Q235" s="51"/>
      <c r="R235" s="51"/>
      <c r="S235" s="51">
        <v>30</v>
      </c>
      <c r="T235" s="51"/>
      <c r="U235" s="51">
        <v>30</v>
      </c>
      <c r="V235" s="51"/>
      <c r="W235" s="51">
        <v>30</v>
      </c>
      <c r="X235" s="51"/>
      <c r="Y235" s="51">
        <v>30</v>
      </c>
      <c r="Z235" s="51"/>
      <c r="AA235" s="51">
        <v>30</v>
      </c>
      <c r="AB235" s="51"/>
      <c r="AC235" s="51">
        <v>30</v>
      </c>
      <c r="AD235" s="51"/>
      <c r="AE235" s="51">
        <v>30</v>
      </c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</row>
    <row r="236" spans="1:57" ht="14.25" customHeight="1">
      <c r="A236" s="237">
        <v>233</v>
      </c>
      <c r="B236" s="59"/>
      <c r="C236" s="88" t="s">
        <v>893</v>
      </c>
      <c r="D236" s="89" t="s">
        <v>732</v>
      </c>
      <c r="E236" s="188" t="s">
        <v>67</v>
      </c>
      <c r="F236" s="90" t="s">
        <v>69</v>
      </c>
      <c r="G236" s="91" t="s">
        <v>44</v>
      </c>
      <c r="H236" s="92">
        <v>7</v>
      </c>
      <c r="I236" s="90" t="s">
        <v>837</v>
      </c>
      <c r="J236" s="92">
        <v>30</v>
      </c>
      <c r="K236" s="51" t="s">
        <v>2204</v>
      </c>
      <c r="L236" s="51"/>
      <c r="M236" s="51"/>
      <c r="N236" s="51"/>
      <c r="O236" s="51"/>
      <c r="P236" s="51"/>
      <c r="Q236" s="51"/>
      <c r="R236" s="51"/>
      <c r="S236" s="51">
        <v>30</v>
      </c>
      <c r="T236" s="51"/>
      <c r="U236" s="51">
        <v>30</v>
      </c>
      <c r="V236" s="51"/>
      <c r="W236" s="51">
        <v>30</v>
      </c>
      <c r="X236" s="51"/>
      <c r="Y236" s="51">
        <v>30</v>
      </c>
      <c r="Z236" s="51"/>
      <c r="AA236" s="51">
        <v>30</v>
      </c>
      <c r="AB236" s="51"/>
      <c r="AC236" s="51">
        <v>30</v>
      </c>
      <c r="AD236" s="51"/>
      <c r="AE236" s="51">
        <v>30</v>
      </c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</row>
    <row r="237" spans="1:57" ht="14.25" customHeight="1">
      <c r="A237" s="237">
        <v>234</v>
      </c>
      <c r="B237" s="59"/>
      <c r="C237" s="88" t="s">
        <v>893</v>
      </c>
      <c r="D237" s="89" t="s">
        <v>732</v>
      </c>
      <c r="E237" s="188" t="s">
        <v>67</v>
      </c>
      <c r="F237" s="90" t="s">
        <v>80</v>
      </c>
      <c r="G237" s="91" t="s">
        <v>45</v>
      </c>
      <c r="H237" s="92">
        <v>7</v>
      </c>
      <c r="I237" s="90" t="s">
        <v>837</v>
      </c>
      <c r="J237" s="92">
        <v>30</v>
      </c>
      <c r="K237" s="51" t="s">
        <v>2204</v>
      </c>
      <c r="L237" s="51"/>
      <c r="M237" s="51"/>
      <c r="N237" s="51"/>
      <c r="O237" s="51"/>
      <c r="P237" s="51"/>
      <c r="Q237" s="51"/>
      <c r="R237" s="51"/>
      <c r="S237" s="51">
        <v>30</v>
      </c>
      <c r="T237" s="51"/>
      <c r="U237" s="51">
        <v>30</v>
      </c>
      <c r="V237" s="51"/>
      <c r="W237" s="51">
        <v>30</v>
      </c>
      <c r="X237" s="51"/>
      <c r="Y237" s="51">
        <v>30</v>
      </c>
      <c r="Z237" s="51"/>
      <c r="AA237" s="51">
        <v>30</v>
      </c>
      <c r="AB237" s="51"/>
      <c r="AC237" s="51">
        <v>30</v>
      </c>
      <c r="AD237" s="51"/>
      <c r="AE237" s="51">
        <v>30</v>
      </c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</row>
    <row r="238" spans="1:57" ht="14.25" customHeight="1">
      <c r="A238" s="237">
        <v>235</v>
      </c>
      <c r="B238" s="59"/>
      <c r="C238" s="88" t="s">
        <v>893</v>
      </c>
      <c r="D238" s="89" t="s">
        <v>732</v>
      </c>
      <c r="E238" s="188" t="s">
        <v>67</v>
      </c>
      <c r="F238" s="90" t="s">
        <v>84</v>
      </c>
      <c r="G238" s="91" t="s">
        <v>46</v>
      </c>
      <c r="H238" s="92">
        <v>7</v>
      </c>
      <c r="I238" s="90" t="s">
        <v>837</v>
      </c>
      <c r="J238" s="92">
        <v>30</v>
      </c>
      <c r="K238" s="51" t="s">
        <v>2204</v>
      </c>
      <c r="L238" s="51"/>
      <c r="M238" s="51"/>
      <c r="N238" s="51"/>
      <c r="O238" s="51"/>
      <c r="P238" s="51"/>
      <c r="Q238" s="51"/>
      <c r="R238" s="51"/>
      <c r="S238" s="51">
        <v>30</v>
      </c>
      <c r="T238" s="51"/>
      <c r="U238" s="51">
        <v>30</v>
      </c>
      <c r="V238" s="51"/>
      <c r="W238" s="51">
        <v>30</v>
      </c>
      <c r="X238" s="51"/>
      <c r="Y238" s="51">
        <v>30</v>
      </c>
      <c r="Z238" s="51"/>
      <c r="AA238" s="51">
        <v>30</v>
      </c>
      <c r="AB238" s="51"/>
      <c r="AC238" s="51">
        <v>30</v>
      </c>
      <c r="AD238" s="51"/>
      <c r="AE238" s="51">
        <v>30</v>
      </c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</row>
    <row r="239" spans="1:57" ht="14.25" customHeight="1">
      <c r="A239" s="237">
        <v>236</v>
      </c>
      <c r="B239" s="59"/>
      <c r="C239" s="88" t="s">
        <v>893</v>
      </c>
      <c r="D239" s="89" t="s">
        <v>732</v>
      </c>
      <c r="E239" s="188" t="s">
        <v>67</v>
      </c>
      <c r="F239" s="90" t="s">
        <v>68</v>
      </c>
      <c r="G239" s="91" t="s">
        <v>777</v>
      </c>
      <c r="H239" s="92">
        <v>7</v>
      </c>
      <c r="I239" s="90" t="s">
        <v>838</v>
      </c>
      <c r="J239" s="92">
        <v>30</v>
      </c>
      <c r="K239" s="51" t="s">
        <v>2204</v>
      </c>
      <c r="L239" s="51"/>
      <c r="M239" s="51"/>
      <c r="N239" s="51"/>
      <c r="O239" s="51"/>
      <c r="P239" s="51"/>
      <c r="Q239" s="51"/>
      <c r="R239" s="51"/>
      <c r="S239" s="51">
        <v>30</v>
      </c>
      <c r="T239" s="51"/>
      <c r="U239" s="51">
        <v>30</v>
      </c>
      <c r="V239" s="51"/>
      <c r="W239" s="51">
        <v>30</v>
      </c>
      <c r="X239" s="51"/>
      <c r="Y239" s="51">
        <v>30</v>
      </c>
      <c r="Z239" s="51"/>
      <c r="AA239" s="51">
        <v>30</v>
      </c>
      <c r="AB239" s="51"/>
      <c r="AC239" s="51">
        <v>30</v>
      </c>
      <c r="AD239" s="51"/>
      <c r="AE239" s="51">
        <v>30</v>
      </c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</row>
    <row r="240" spans="1:57" ht="13.5" customHeight="1">
      <c r="A240" s="237">
        <v>237</v>
      </c>
      <c r="B240" s="59"/>
      <c r="C240" s="88" t="s">
        <v>893</v>
      </c>
      <c r="D240" s="89" t="s">
        <v>729</v>
      </c>
      <c r="E240" s="188" t="s">
        <v>67</v>
      </c>
      <c r="F240" s="90" t="s">
        <v>80</v>
      </c>
      <c r="G240" s="91" t="s">
        <v>775</v>
      </c>
      <c r="H240" s="92">
        <v>2</v>
      </c>
      <c r="I240" s="90" t="s">
        <v>2027</v>
      </c>
      <c r="J240" s="92">
        <v>23</v>
      </c>
      <c r="K240" s="51" t="s">
        <v>2208</v>
      </c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>
        <v>23</v>
      </c>
      <c r="W240" s="51"/>
      <c r="X240" s="51">
        <v>23</v>
      </c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</row>
    <row r="241" spans="1:57" ht="14.25" customHeight="1">
      <c r="A241" s="237">
        <v>238</v>
      </c>
      <c r="B241" s="59"/>
      <c r="C241" s="88" t="s">
        <v>893</v>
      </c>
      <c r="D241" s="89" t="s">
        <v>736</v>
      </c>
      <c r="E241" s="188" t="s">
        <v>67</v>
      </c>
      <c r="F241" s="90" t="s">
        <v>78</v>
      </c>
      <c r="G241" s="91" t="s">
        <v>779</v>
      </c>
      <c r="H241" s="92">
        <v>3</v>
      </c>
      <c r="I241" s="90" t="s">
        <v>848</v>
      </c>
      <c r="J241" s="92">
        <v>45</v>
      </c>
      <c r="K241" s="51" t="s">
        <v>2212</v>
      </c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>
        <v>45</v>
      </c>
      <c r="AC241" s="51"/>
      <c r="AD241" s="51">
        <v>45</v>
      </c>
      <c r="AE241" s="51"/>
      <c r="AF241" s="51">
        <v>45</v>
      </c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</row>
    <row r="242" spans="1:57" ht="14.25" customHeight="1">
      <c r="A242" s="237">
        <v>239</v>
      </c>
      <c r="B242" s="59"/>
      <c r="C242" s="88" t="s">
        <v>893</v>
      </c>
      <c r="D242" s="89" t="s">
        <v>740</v>
      </c>
      <c r="E242" s="190" t="s">
        <v>67</v>
      </c>
      <c r="F242" s="91" t="s">
        <v>272</v>
      </c>
      <c r="G242" s="91" t="s">
        <v>786</v>
      </c>
      <c r="H242" s="89">
        <v>5</v>
      </c>
      <c r="I242" s="108" t="s">
        <v>1488</v>
      </c>
      <c r="J242" s="96">
        <v>43</v>
      </c>
      <c r="K242" s="51" t="s">
        <v>2220</v>
      </c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>
        <v>17.2</v>
      </c>
      <c r="AC242" s="69"/>
      <c r="AD242" s="51">
        <v>17.2</v>
      </c>
      <c r="AE242" s="51"/>
      <c r="AF242" s="51">
        <v>17.2</v>
      </c>
      <c r="AG242" s="51"/>
      <c r="AH242" s="51">
        <v>17.2</v>
      </c>
      <c r="AI242" s="51"/>
      <c r="AJ242" s="51">
        <v>17.2</v>
      </c>
      <c r="AK242" s="51"/>
      <c r="AL242" s="51">
        <v>17.2</v>
      </c>
      <c r="AM242" s="51"/>
      <c r="AN242" s="51">
        <v>17.2</v>
      </c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</row>
    <row r="243" spans="1:57" ht="14.25" customHeight="1">
      <c r="A243" s="237">
        <v>240</v>
      </c>
      <c r="B243" s="59"/>
      <c r="C243" s="88" t="s">
        <v>893</v>
      </c>
      <c r="D243" s="89" t="s">
        <v>741</v>
      </c>
      <c r="E243" s="190" t="s">
        <v>67</v>
      </c>
      <c r="F243" s="91" t="s">
        <v>272</v>
      </c>
      <c r="G243" s="91" t="s">
        <v>786</v>
      </c>
      <c r="H243" s="89">
        <v>5</v>
      </c>
      <c r="I243" s="108" t="s">
        <v>1490</v>
      </c>
      <c r="J243" s="96">
        <v>43</v>
      </c>
      <c r="K243" s="51" t="s">
        <v>2220</v>
      </c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>
        <v>17.2</v>
      </c>
      <c r="AC243" s="69"/>
      <c r="AD243" s="51">
        <v>17.2</v>
      </c>
      <c r="AE243" s="51"/>
      <c r="AF243" s="51">
        <v>17.2</v>
      </c>
      <c r="AG243" s="51"/>
      <c r="AH243" s="51">
        <v>17.2</v>
      </c>
      <c r="AI243" s="51"/>
      <c r="AJ243" s="51">
        <v>17.2</v>
      </c>
      <c r="AK243" s="51"/>
      <c r="AL243" s="51">
        <v>17.2</v>
      </c>
      <c r="AM243" s="51"/>
      <c r="AN243" s="51">
        <v>17.2</v>
      </c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</row>
    <row r="244" spans="1:57" ht="14.25" customHeight="1">
      <c r="A244" s="237">
        <v>241</v>
      </c>
      <c r="B244" s="59"/>
      <c r="C244" s="88" t="s">
        <v>893</v>
      </c>
      <c r="D244" s="89" t="s">
        <v>737</v>
      </c>
      <c r="E244" s="188" t="s">
        <v>67</v>
      </c>
      <c r="F244" s="90" t="s">
        <v>78</v>
      </c>
      <c r="G244" s="91" t="s">
        <v>779</v>
      </c>
      <c r="H244" s="92">
        <v>3</v>
      </c>
      <c r="I244" s="90" t="s">
        <v>849</v>
      </c>
      <c r="J244" s="92">
        <v>45</v>
      </c>
      <c r="K244" s="51" t="s">
        <v>2213</v>
      </c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>
        <v>45</v>
      </c>
      <c r="AD244" s="51"/>
      <c r="AE244" s="51">
        <v>45</v>
      </c>
      <c r="AF244" s="51"/>
      <c r="AG244" s="51">
        <v>45</v>
      </c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</row>
    <row r="245" spans="1:57" ht="14.25" customHeight="1">
      <c r="A245" s="237">
        <v>242</v>
      </c>
      <c r="B245" s="59"/>
      <c r="C245" s="88" t="s">
        <v>893</v>
      </c>
      <c r="D245" s="89" t="s">
        <v>729</v>
      </c>
      <c r="E245" s="188" t="s">
        <v>67</v>
      </c>
      <c r="F245" s="90" t="s">
        <v>778</v>
      </c>
      <c r="G245" s="91" t="s">
        <v>779</v>
      </c>
      <c r="H245" s="92">
        <v>7</v>
      </c>
      <c r="I245" s="90" t="s">
        <v>843</v>
      </c>
      <c r="J245" s="92">
        <v>23</v>
      </c>
      <c r="K245" s="51" t="s">
        <v>2198</v>
      </c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>
        <v>9.1999999999999993</v>
      </c>
      <c r="AK245" s="51"/>
      <c r="AL245" s="51">
        <v>9.1999999999999993</v>
      </c>
      <c r="AM245" s="51"/>
      <c r="AN245" s="51">
        <v>9.1999999999999993</v>
      </c>
      <c r="AO245" s="51"/>
      <c r="AP245" s="51">
        <v>9.1999999999999993</v>
      </c>
      <c r="AQ245" s="51"/>
      <c r="AR245" s="51">
        <v>9.1999999999999993</v>
      </c>
      <c r="AS245" s="51"/>
      <c r="AT245" s="51">
        <v>9.1999999999999993</v>
      </c>
      <c r="AU245" s="51"/>
      <c r="AV245" s="51">
        <v>9.1999999999999993</v>
      </c>
      <c r="AW245" s="51"/>
      <c r="AX245" s="51"/>
      <c r="AY245" s="51"/>
      <c r="AZ245" s="51"/>
      <c r="BA245" s="51"/>
      <c r="BB245" s="51"/>
      <c r="BC245" s="51"/>
      <c r="BD245" s="51"/>
      <c r="BE245" s="51"/>
    </row>
    <row r="246" spans="1:57" ht="14.25" customHeight="1">
      <c r="A246" s="237">
        <v>243</v>
      </c>
      <c r="B246" s="59"/>
      <c r="C246" s="88" t="s">
        <v>893</v>
      </c>
      <c r="D246" s="89" t="s">
        <v>731</v>
      </c>
      <c r="E246" s="188" t="s">
        <v>67</v>
      </c>
      <c r="F246" s="90" t="s">
        <v>78</v>
      </c>
      <c r="G246" s="91" t="s">
        <v>779</v>
      </c>
      <c r="H246" s="92">
        <v>7</v>
      </c>
      <c r="I246" s="90" t="s">
        <v>845</v>
      </c>
      <c r="J246" s="92">
        <v>35</v>
      </c>
      <c r="K246" s="51" t="s">
        <v>2198</v>
      </c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>
        <v>14</v>
      </c>
      <c r="AK246" s="51"/>
      <c r="AL246" s="51">
        <v>14</v>
      </c>
      <c r="AM246" s="51"/>
      <c r="AN246" s="51">
        <v>14</v>
      </c>
      <c r="AO246" s="51"/>
      <c r="AP246" s="51">
        <v>14</v>
      </c>
      <c r="AQ246" s="51"/>
      <c r="AR246" s="51">
        <v>14</v>
      </c>
      <c r="AS246" s="51"/>
      <c r="AT246" s="51">
        <v>14</v>
      </c>
      <c r="AU246" s="51"/>
      <c r="AV246" s="51">
        <v>14</v>
      </c>
      <c r="AW246" s="51"/>
      <c r="AX246" s="51"/>
      <c r="AY246" s="51"/>
      <c r="AZ246" s="51"/>
      <c r="BA246" s="51"/>
      <c r="BB246" s="51"/>
      <c r="BC246" s="51"/>
      <c r="BD246" s="51"/>
      <c r="BE246" s="51"/>
    </row>
    <row r="247" spans="1:57" ht="14.25" customHeight="1">
      <c r="A247" s="237">
        <v>244</v>
      </c>
      <c r="B247" s="59"/>
      <c r="C247" s="88" t="s">
        <v>893</v>
      </c>
      <c r="D247" s="104" t="s">
        <v>771</v>
      </c>
      <c r="E247" s="103" t="s">
        <v>67</v>
      </c>
      <c r="F247" s="93" t="s">
        <v>83</v>
      </c>
      <c r="G247" s="93" t="s">
        <v>831</v>
      </c>
      <c r="H247" s="101">
        <v>1</v>
      </c>
      <c r="I247" s="93" t="s">
        <v>891</v>
      </c>
      <c r="J247" s="101">
        <v>40</v>
      </c>
      <c r="K247" s="51" t="s">
        <v>2247</v>
      </c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>
        <v>40</v>
      </c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</row>
    <row r="248" spans="1:57" ht="14.25" customHeight="1">
      <c r="A248" s="237">
        <v>245</v>
      </c>
      <c r="B248" s="59"/>
      <c r="C248" s="88" t="s">
        <v>893</v>
      </c>
      <c r="D248" s="89" t="s">
        <v>730</v>
      </c>
      <c r="E248" s="188" t="s">
        <v>67</v>
      </c>
      <c r="F248" s="90" t="s">
        <v>778</v>
      </c>
      <c r="G248" s="91" t="s">
        <v>779</v>
      </c>
      <c r="H248" s="92">
        <v>7</v>
      </c>
      <c r="I248" s="90" t="s">
        <v>844</v>
      </c>
      <c r="J248" s="92">
        <v>30</v>
      </c>
      <c r="K248" s="51" t="s">
        <v>2210</v>
      </c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>
        <v>12</v>
      </c>
      <c r="AL248" s="51"/>
      <c r="AM248" s="51">
        <v>12</v>
      </c>
      <c r="AN248" s="51"/>
      <c r="AO248" s="51">
        <v>12</v>
      </c>
      <c r="AP248" s="51"/>
      <c r="AQ248" s="51">
        <v>12</v>
      </c>
      <c r="AR248" s="51"/>
      <c r="AS248" s="51">
        <v>12</v>
      </c>
      <c r="AT248" s="51"/>
      <c r="AU248" s="51">
        <v>12</v>
      </c>
      <c r="AV248" s="51"/>
      <c r="AW248" s="51">
        <v>12</v>
      </c>
      <c r="AX248" s="51"/>
      <c r="AY248" s="51"/>
      <c r="AZ248" s="51"/>
      <c r="BA248" s="51"/>
      <c r="BB248" s="51"/>
      <c r="BC248" s="51"/>
      <c r="BD248" s="51"/>
      <c r="BE248" s="51"/>
    </row>
    <row r="249" spans="1:57" ht="14.25" customHeight="1">
      <c r="A249" s="237">
        <v>246</v>
      </c>
      <c r="B249" s="59"/>
      <c r="C249" s="88" t="s">
        <v>893</v>
      </c>
      <c r="D249" s="89" t="s">
        <v>732</v>
      </c>
      <c r="E249" s="188" t="s">
        <v>67</v>
      </c>
      <c r="F249" s="90" t="s">
        <v>78</v>
      </c>
      <c r="G249" s="91" t="s">
        <v>779</v>
      </c>
      <c r="H249" s="92">
        <v>7</v>
      </c>
      <c r="I249" s="90" t="s">
        <v>846</v>
      </c>
      <c r="J249" s="92">
        <v>30</v>
      </c>
      <c r="K249" s="51" t="s">
        <v>2210</v>
      </c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>
        <v>12</v>
      </c>
      <c r="AL249" s="51"/>
      <c r="AM249" s="51">
        <v>12</v>
      </c>
      <c r="AN249" s="51"/>
      <c r="AO249" s="51">
        <v>12</v>
      </c>
      <c r="AP249" s="51"/>
      <c r="AQ249" s="51">
        <v>12</v>
      </c>
      <c r="AR249" s="51"/>
      <c r="AS249" s="51">
        <v>12</v>
      </c>
      <c r="AT249" s="51"/>
      <c r="AU249" s="51">
        <v>12</v>
      </c>
      <c r="AV249" s="51"/>
      <c r="AW249" s="51">
        <v>12</v>
      </c>
      <c r="AX249" s="51"/>
      <c r="AY249" s="51"/>
      <c r="AZ249" s="51"/>
      <c r="BA249" s="51"/>
      <c r="BB249" s="51"/>
      <c r="BC249" s="51"/>
      <c r="BD249" s="51"/>
      <c r="BE249" s="51"/>
    </row>
    <row r="250" spans="1:57" ht="14.25" customHeight="1">
      <c r="A250" s="237">
        <v>247</v>
      </c>
      <c r="B250" s="59"/>
      <c r="C250" s="88" t="s">
        <v>893</v>
      </c>
      <c r="D250" s="104" t="s">
        <v>772</v>
      </c>
      <c r="E250" s="103" t="s">
        <v>67</v>
      </c>
      <c r="F250" s="93" t="s">
        <v>83</v>
      </c>
      <c r="G250" s="93" t="s">
        <v>831</v>
      </c>
      <c r="H250" s="101">
        <v>1</v>
      </c>
      <c r="I250" s="93" t="s">
        <v>892</v>
      </c>
      <c r="J250" s="101">
        <v>39</v>
      </c>
      <c r="K250" s="237" t="s">
        <v>2248</v>
      </c>
      <c r="L250" s="237"/>
      <c r="M250" s="237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>
        <v>39</v>
      </c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</row>
    <row r="251" spans="1:57" ht="14.25" customHeight="1">
      <c r="A251" s="237">
        <v>248</v>
      </c>
      <c r="B251" s="59"/>
      <c r="C251" s="88" t="s">
        <v>893</v>
      </c>
      <c r="D251" s="89" t="s">
        <v>740</v>
      </c>
      <c r="E251" s="190" t="s">
        <v>67</v>
      </c>
      <c r="F251" s="91" t="s">
        <v>272</v>
      </c>
      <c r="G251" s="91" t="s">
        <v>787</v>
      </c>
      <c r="H251" s="89">
        <v>2</v>
      </c>
      <c r="I251" s="108" t="s">
        <v>1491</v>
      </c>
      <c r="J251" s="96">
        <v>38</v>
      </c>
      <c r="K251" s="51" t="s">
        <v>2223</v>
      </c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>
        <v>38</v>
      </c>
      <c r="AQ251" s="51"/>
      <c r="AR251" s="51">
        <v>38</v>
      </c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</row>
    <row r="252" spans="1:57" ht="14.25" customHeight="1">
      <c r="A252" s="237">
        <v>249</v>
      </c>
      <c r="B252" s="58"/>
      <c r="C252" s="88" t="s">
        <v>893</v>
      </c>
      <c r="D252" s="89" t="s">
        <v>742</v>
      </c>
      <c r="E252" s="190" t="s">
        <v>67</v>
      </c>
      <c r="F252" s="91" t="s">
        <v>272</v>
      </c>
      <c r="G252" s="91" t="s">
        <v>787</v>
      </c>
      <c r="H252" s="89">
        <v>2</v>
      </c>
      <c r="I252" s="108" t="s">
        <v>1492</v>
      </c>
      <c r="J252" s="96">
        <v>43</v>
      </c>
      <c r="K252" s="51" t="s">
        <v>2224</v>
      </c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>
        <v>43</v>
      </c>
      <c r="AR252" s="51"/>
      <c r="AS252" s="51">
        <v>43</v>
      </c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</row>
    <row r="253" spans="1:57" ht="14.25" customHeight="1">
      <c r="A253" s="237">
        <v>250</v>
      </c>
      <c r="B253" s="58"/>
      <c r="C253" s="88" t="s">
        <v>893</v>
      </c>
      <c r="D253" s="89" t="s">
        <v>740</v>
      </c>
      <c r="E253" s="190" t="s">
        <v>67</v>
      </c>
      <c r="F253" s="91" t="s">
        <v>272</v>
      </c>
      <c r="G253" s="91" t="s">
        <v>788</v>
      </c>
      <c r="H253" s="89">
        <v>1</v>
      </c>
      <c r="I253" s="108" t="s">
        <v>1493</v>
      </c>
      <c r="J253" s="254">
        <v>38</v>
      </c>
      <c r="K253" s="51" t="s">
        <v>2225</v>
      </c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>
        <v>38</v>
      </c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</row>
    <row r="254" spans="1:57">
      <c r="A254" s="237">
        <v>251</v>
      </c>
      <c r="B254" s="58"/>
      <c r="C254" s="88" t="s">
        <v>893</v>
      </c>
      <c r="D254" s="89" t="s">
        <v>742</v>
      </c>
      <c r="E254" s="190" t="s">
        <v>67</v>
      </c>
      <c r="F254" s="91" t="s">
        <v>272</v>
      </c>
      <c r="G254" s="91" t="s">
        <v>788</v>
      </c>
      <c r="H254" s="89">
        <v>1</v>
      </c>
      <c r="I254" s="108" t="s">
        <v>1494</v>
      </c>
      <c r="J254" s="96">
        <v>43</v>
      </c>
      <c r="K254" s="51" t="s">
        <v>2219</v>
      </c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>
        <v>43</v>
      </c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</row>
    <row r="255" spans="1:57">
      <c r="A255" s="237">
        <v>252</v>
      </c>
      <c r="B255" s="59"/>
      <c r="C255" s="88" t="s">
        <v>893</v>
      </c>
      <c r="D255" s="102" t="s">
        <v>765</v>
      </c>
      <c r="E255" s="191" t="s">
        <v>42</v>
      </c>
      <c r="F255" s="98" t="s">
        <v>88</v>
      </c>
      <c r="G255" s="90" t="s">
        <v>824</v>
      </c>
      <c r="H255" s="92">
        <v>15</v>
      </c>
      <c r="I255" s="90" t="s">
        <v>882</v>
      </c>
      <c r="J255" s="92">
        <v>49</v>
      </c>
      <c r="K255" s="51" t="s">
        <v>2222</v>
      </c>
      <c r="L255" s="51"/>
      <c r="M255" s="51"/>
      <c r="N255" s="51">
        <v>9.8000000000000007</v>
      </c>
      <c r="O255" s="51"/>
      <c r="P255" s="51">
        <v>9.8000000000000007</v>
      </c>
      <c r="Q255" s="51"/>
      <c r="R255" s="51">
        <v>9.8000000000000007</v>
      </c>
      <c r="S255" s="51"/>
      <c r="T255" s="51">
        <v>9.8000000000000007</v>
      </c>
      <c r="U255" s="51"/>
      <c r="V255" s="51">
        <v>9.8000000000000007</v>
      </c>
      <c r="W255" s="51"/>
      <c r="X255" s="51">
        <v>9.8000000000000007</v>
      </c>
      <c r="Y255" s="51"/>
      <c r="Z255" s="51">
        <v>9.8000000000000007</v>
      </c>
      <c r="AA255" s="51"/>
      <c r="AB255" s="51">
        <v>9.8000000000000007</v>
      </c>
      <c r="AC255" s="51"/>
      <c r="AD255" s="51">
        <v>9.8000000000000007</v>
      </c>
      <c r="AE255" s="51"/>
      <c r="AF255" s="51">
        <v>9.8000000000000007</v>
      </c>
      <c r="AG255" s="51"/>
      <c r="AH255" s="51">
        <v>9.8000000000000007</v>
      </c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</row>
    <row r="256" spans="1:57">
      <c r="A256" s="237">
        <v>253</v>
      </c>
      <c r="B256" s="59"/>
      <c r="C256" s="88" t="s">
        <v>893</v>
      </c>
      <c r="D256" s="102" t="s">
        <v>766</v>
      </c>
      <c r="E256" s="191" t="s">
        <v>42</v>
      </c>
      <c r="F256" s="98" t="s">
        <v>88</v>
      </c>
      <c r="G256" s="90" t="s">
        <v>824</v>
      </c>
      <c r="H256" s="92">
        <v>15</v>
      </c>
      <c r="I256" s="90" t="s">
        <v>883</v>
      </c>
      <c r="J256" s="92">
        <v>47</v>
      </c>
      <c r="K256" s="51" t="s">
        <v>2222</v>
      </c>
      <c r="L256" s="51"/>
      <c r="M256" s="51"/>
      <c r="N256" s="51">
        <v>9.4</v>
      </c>
      <c r="O256" s="51"/>
      <c r="P256" s="51">
        <v>9.4</v>
      </c>
      <c r="Q256" s="51"/>
      <c r="R256" s="51">
        <v>9.4</v>
      </c>
      <c r="S256" s="51"/>
      <c r="T256" s="51">
        <v>9.4</v>
      </c>
      <c r="U256" s="51"/>
      <c r="V256" s="51">
        <v>9.4</v>
      </c>
      <c r="W256" s="51"/>
      <c r="X256" s="51">
        <v>9.4</v>
      </c>
      <c r="Y256" s="51"/>
      <c r="Z256" s="51">
        <v>9.4</v>
      </c>
      <c r="AA256" s="51"/>
      <c r="AB256" s="51">
        <v>9.4</v>
      </c>
      <c r="AC256" s="51"/>
      <c r="AD256" s="51">
        <v>9.4</v>
      </c>
      <c r="AE256" s="51"/>
      <c r="AF256" s="51">
        <v>9.4</v>
      </c>
      <c r="AG256" s="51"/>
      <c r="AH256" s="51">
        <v>9.4</v>
      </c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</row>
    <row r="257" spans="1:57">
      <c r="A257" s="237">
        <v>254</v>
      </c>
      <c r="B257" s="59"/>
      <c r="C257" s="88" t="s">
        <v>893</v>
      </c>
      <c r="D257" s="102" t="s">
        <v>767</v>
      </c>
      <c r="E257" s="191" t="s">
        <v>42</v>
      </c>
      <c r="F257" s="98" t="s">
        <v>88</v>
      </c>
      <c r="G257" s="90" t="s">
        <v>824</v>
      </c>
      <c r="H257" s="92">
        <v>15</v>
      </c>
      <c r="I257" s="90" t="s">
        <v>884</v>
      </c>
      <c r="J257" s="92">
        <v>48</v>
      </c>
      <c r="K257" s="51" t="s">
        <v>2222</v>
      </c>
      <c r="L257" s="51"/>
      <c r="M257" s="51"/>
      <c r="N257" s="51">
        <v>9.6</v>
      </c>
      <c r="O257" s="51"/>
      <c r="P257" s="51">
        <v>9.6</v>
      </c>
      <c r="Q257" s="51"/>
      <c r="R257" s="51">
        <v>9.6</v>
      </c>
      <c r="S257" s="51"/>
      <c r="T257" s="51">
        <v>9.6</v>
      </c>
      <c r="U257" s="51"/>
      <c r="V257" s="51">
        <v>9.6</v>
      </c>
      <c r="W257" s="51"/>
      <c r="X257" s="51">
        <v>9.6</v>
      </c>
      <c r="Y257" s="51"/>
      <c r="Z257" s="51">
        <v>9.6</v>
      </c>
      <c r="AA257" s="51"/>
      <c r="AB257" s="51">
        <v>9.6</v>
      </c>
      <c r="AC257" s="51"/>
      <c r="AD257" s="51">
        <v>9.6</v>
      </c>
      <c r="AE257" s="51"/>
      <c r="AF257" s="51">
        <v>9.6</v>
      </c>
      <c r="AG257" s="51"/>
      <c r="AH257" s="51">
        <v>9.6</v>
      </c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</row>
    <row r="258" spans="1:57">
      <c r="A258" s="237">
        <v>255</v>
      </c>
      <c r="B258" s="59"/>
      <c r="C258" s="88" t="s">
        <v>893</v>
      </c>
      <c r="D258" s="102" t="s">
        <v>768</v>
      </c>
      <c r="E258" s="191" t="s">
        <v>42</v>
      </c>
      <c r="F258" s="98" t="s">
        <v>88</v>
      </c>
      <c r="G258" s="90" t="s">
        <v>824</v>
      </c>
      <c r="H258" s="92">
        <v>15</v>
      </c>
      <c r="I258" s="90" t="s">
        <v>885</v>
      </c>
      <c r="J258" s="92">
        <v>52</v>
      </c>
      <c r="K258" s="51" t="s">
        <v>2222</v>
      </c>
      <c r="L258" s="51"/>
      <c r="M258" s="51"/>
      <c r="N258" s="51">
        <v>10.4</v>
      </c>
      <c r="O258" s="51"/>
      <c r="P258" s="51">
        <v>10.4</v>
      </c>
      <c r="Q258" s="51"/>
      <c r="R258" s="51">
        <v>10.4</v>
      </c>
      <c r="S258" s="51"/>
      <c r="T258" s="51">
        <v>10.4</v>
      </c>
      <c r="U258" s="51"/>
      <c r="V258" s="51">
        <v>10.4</v>
      </c>
      <c r="W258" s="51"/>
      <c r="X258" s="51">
        <v>10.4</v>
      </c>
      <c r="Y258" s="51"/>
      <c r="Z258" s="51">
        <v>10.4</v>
      </c>
      <c r="AA258" s="51"/>
      <c r="AB258" s="51">
        <v>10.4</v>
      </c>
      <c r="AC258" s="51"/>
      <c r="AD258" s="51">
        <v>10.4</v>
      </c>
      <c r="AE258" s="51"/>
      <c r="AF258" s="51">
        <v>10.4</v>
      </c>
      <c r="AG258" s="51"/>
      <c r="AH258" s="51">
        <v>10.4</v>
      </c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</row>
    <row r="259" spans="1:57">
      <c r="A259" s="237">
        <v>256</v>
      </c>
      <c r="B259" s="59"/>
      <c r="C259" s="88" t="s">
        <v>893</v>
      </c>
      <c r="D259" s="102" t="s">
        <v>768</v>
      </c>
      <c r="E259" s="191" t="s">
        <v>42</v>
      </c>
      <c r="F259" s="98" t="s">
        <v>88</v>
      </c>
      <c r="G259" s="90" t="s">
        <v>825</v>
      </c>
      <c r="H259" s="92">
        <v>1</v>
      </c>
      <c r="I259" s="90" t="s">
        <v>889</v>
      </c>
      <c r="J259" s="92">
        <v>52</v>
      </c>
      <c r="K259" s="51" t="s">
        <v>2239</v>
      </c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>
        <v>52</v>
      </c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</row>
    <row r="260" spans="1:57" ht="14.25" customHeight="1">
      <c r="A260" s="237">
        <v>257</v>
      </c>
      <c r="B260" s="59"/>
      <c r="C260" s="88" t="s">
        <v>893</v>
      </c>
      <c r="D260" s="102" t="s">
        <v>765</v>
      </c>
      <c r="E260" s="191" t="s">
        <v>42</v>
      </c>
      <c r="F260" s="98" t="s">
        <v>88</v>
      </c>
      <c r="G260" s="90" t="s">
        <v>825</v>
      </c>
      <c r="H260" s="92">
        <v>1</v>
      </c>
      <c r="I260" s="90" t="s">
        <v>886</v>
      </c>
      <c r="J260" s="92">
        <v>49</v>
      </c>
      <c r="K260" s="51" t="s">
        <v>2182</v>
      </c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>
        <v>49</v>
      </c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</row>
    <row r="261" spans="1:57" ht="14.25" customHeight="1">
      <c r="A261" s="237">
        <v>258</v>
      </c>
      <c r="B261" s="59"/>
      <c r="C261" s="88" t="s">
        <v>893</v>
      </c>
      <c r="D261" s="102" t="s">
        <v>766</v>
      </c>
      <c r="E261" s="191" t="s">
        <v>42</v>
      </c>
      <c r="F261" s="98" t="s">
        <v>88</v>
      </c>
      <c r="G261" s="90" t="s">
        <v>825</v>
      </c>
      <c r="H261" s="92">
        <v>1</v>
      </c>
      <c r="I261" s="90" t="s">
        <v>887</v>
      </c>
      <c r="J261" s="92">
        <v>47</v>
      </c>
      <c r="K261" s="51" t="s">
        <v>2179</v>
      </c>
      <c r="L261" s="237"/>
      <c r="M261" s="237"/>
      <c r="N261" s="51"/>
      <c r="O261" s="51"/>
      <c r="P261" s="51"/>
      <c r="Q261" s="51"/>
      <c r="R261" s="51"/>
      <c r="S261" s="51"/>
      <c r="T261" s="237"/>
      <c r="U261" s="51"/>
      <c r="V261" s="237"/>
      <c r="W261" s="51"/>
      <c r="X261" s="237"/>
      <c r="Y261" s="51"/>
      <c r="Z261" s="237"/>
      <c r="AA261" s="51"/>
      <c r="AB261" s="237"/>
      <c r="AC261" s="51"/>
      <c r="AD261" s="237"/>
      <c r="AE261" s="51">
        <v>47</v>
      </c>
      <c r="AF261" s="237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</row>
    <row r="262" spans="1:57" ht="14.25" customHeight="1">
      <c r="A262" s="237">
        <v>259</v>
      </c>
      <c r="B262" s="59"/>
      <c r="C262" s="88" t="s">
        <v>893</v>
      </c>
      <c r="D262" s="102" t="s">
        <v>767</v>
      </c>
      <c r="E262" s="191" t="s">
        <v>42</v>
      </c>
      <c r="F262" s="98" t="s">
        <v>88</v>
      </c>
      <c r="G262" s="90" t="s">
        <v>825</v>
      </c>
      <c r="H262" s="92">
        <v>1</v>
      </c>
      <c r="I262" s="90" t="s">
        <v>888</v>
      </c>
      <c r="J262" s="92">
        <v>48</v>
      </c>
      <c r="K262" s="51" t="s">
        <v>2235</v>
      </c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>
        <v>48</v>
      </c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</row>
    <row r="263" spans="1:57" ht="14.25" customHeight="1">
      <c r="A263" s="237">
        <v>260</v>
      </c>
      <c r="B263" s="58"/>
      <c r="C263" s="88" t="s">
        <v>893</v>
      </c>
      <c r="D263" s="98" t="s">
        <v>259</v>
      </c>
      <c r="E263" s="186" t="s">
        <v>42</v>
      </c>
      <c r="F263" s="98" t="s">
        <v>88</v>
      </c>
      <c r="G263" s="98" t="s">
        <v>794</v>
      </c>
      <c r="H263" s="99">
        <v>2</v>
      </c>
      <c r="I263" s="98" t="s">
        <v>858</v>
      </c>
      <c r="J263" s="99">
        <v>50</v>
      </c>
      <c r="K263" s="51" t="s">
        <v>2225</v>
      </c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>
        <v>50</v>
      </c>
      <c r="AU263" s="51"/>
      <c r="AV263" s="51">
        <v>50</v>
      </c>
      <c r="AW263" s="51"/>
      <c r="AX263" s="51"/>
      <c r="AY263" s="51"/>
      <c r="AZ263" s="51"/>
      <c r="BA263" s="51"/>
      <c r="BB263" s="51"/>
      <c r="BC263" s="51"/>
      <c r="BD263" s="51"/>
      <c r="BE263" s="51"/>
    </row>
    <row r="264" spans="1:57" s="160" customFormat="1" ht="14.25" customHeight="1">
      <c r="A264" s="237">
        <v>261</v>
      </c>
      <c r="B264" s="59"/>
      <c r="C264" s="88" t="s">
        <v>893</v>
      </c>
      <c r="D264" s="98" t="s">
        <v>260</v>
      </c>
      <c r="E264" s="186" t="s">
        <v>42</v>
      </c>
      <c r="F264" s="98" t="s">
        <v>88</v>
      </c>
      <c r="G264" s="98" t="s">
        <v>794</v>
      </c>
      <c r="H264" s="99">
        <v>2</v>
      </c>
      <c r="I264" s="98" t="s">
        <v>859</v>
      </c>
      <c r="J264" s="99">
        <v>48</v>
      </c>
      <c r="K264" s="51" t="s">
        <v>2219</v>
      </c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51"/>
      <c r="AE264" s="51"/>
      <c r="AF264" s="51"/>
      <c r="AG264" s="51"/>
      <c r="AH264" s="237"/>
      <c r="AI264" s="237"/>
      <c r="AJ264" s="51"/>
      <c r="AK264" s="51"/>
      <c r="AL264" s="51"/>
      <c r="AM264" s="51"/>
      <c r="AN264" s="51"/>
      <c r="AO264" s="51"/>
      <c r="AP264" s="51"/>
      <c r="AQ264" s="51"/>
      <c r="AR264" s="237"/>
      <c r="AS264" s="237"/>
      <c r="AT264" s="51"/>
      <c r="AU264" s="51">
        <v>48</v>
      </c>
      <c r="AV264" s="51"/>
      <c r="AW264" s="51">
        <v>48</v>
      </c>
      <c r="AX264" s="51"/>
      <c r="AY264" s="51"/>
      <c r="AZ264" s="51"/>
      <c r="BA264" s="51"/>
      <c r="BB264" s="51"/>
      <c r="BC264" s="51"/>
      <c r="BD264" s="51"/>
      <c r="BE264" s="51"/>
    </row>
    <row r="265" spans="1:57" ht="14.25" customHeight="1">
      <c r="A265" s="237">
        <v>262</v>
      </c>
      <c r="B265" s="59"/>
      <c r="C265" s="88" t="s">
        <v>893</v>
      </c>
      <c r="D265" s="90" t="s">
        <v>757</v>
      </c>
      <c r="E265" s="186" t="s">
        <v>74</v>
      </c>
      <c r="F265" s="90" t="s">
        <v>246</v>
      </c>
      <c r="G265" s="90" t="s">
        <v>812</v>
      </c>
      <c r="H265" s="92">
        <v>9</v>
      </c>
      <c r="I265" s="93" t="s">
        <v>1972</v>
      </c>
      <c r="J265" s="92">
        <v>45</v>
      </c>
      <c r="K265" s="51" t="s">
        <v>2226</v>
      </c>
      <c r="L265" s="237"/>
      <c r="M265" s="237"/>
      <c r="N265" s="237"/>
      <c r="O265" s="237">
        <v>9</v>
      </c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56">
        <v>9</v>
      </c>
      <c r="AB265" s="237"/>
      <c r="AC265" s="256">
        <v>9</v>
      </c>
      <c r="AD265" s="51"/>
      <c r="AE265" s="105">
        <v>9</v>
      </c>
      <c r="AF265" s="51"/>
      <c r="AG265" s="51">
        <v>9</v>
      </c>
      <c r="AH265" s="237"/>
      <c r="AI265" s="237">
        <v>9</v>
      </c>
      <c r="AJ265" s="51"/>
      <c r="AK265" s="51">
        <v>9</v>
      </c>
      <c r="AL265" s="51"/>
      <c r="AM265" s="51"/>
      <c r="AN265" s="51"/>
      <c r="AO265" s="51"/>
      <c r="AP265" s="51"/>
      <c r="AQ265" s="51"/>
      <c r="AR265" s="237"/>
      <c r="AS265" s="237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</row>
    <row r="266" spans="1:57" ht="14.25" customHeight="1">
      <c r="A266" s="237">
        <v>263</v>
      </c>
      <c r="B266" s="59"/>
      <c r="C266" s="88" t="s">
        <v>893</v>
      </c>
      <c r="D266" s="90" t="s">
        <v>758</v>
      </c>
      <c r="E266" s="186" t="s">
        <v>74</v>
      </c>
      <c r="F266" s="90" t="s">
        <v>246</v>
      </c>
      <c r="G266" s="90" t="s">
        <v>812</v>
      </c>
      <c r="H266" s="92">
        <v>9</v>
      </c>
      <c r="I266" s="93" t="s">
        <v>1973</v>
      </c>
      <c r="J266" s="92">
        <v>45</v>
      </c>
      <c r="K266" s="237" t="s">
        <v>2226</v>
      </c>
      <c r="L266" s="237"/>
      <c r="M266" s="237"/>
      <c r="N266" s="51"/>
      <c r="O266" s="51">
        <v>9</v>
      </c>
      <c r="P266" s="51"/>
      <c r="Q266" s="51"/>
      <c r="R266" s="51"/>
      <c r="S266" s="51"/>
      <c r="T266" s="51"/>
      <c r="U266" s="51"/>
      <c r="V266" s="51"/>
      <c r="W266" s="51">
        <v>9</v>
      </c>
      <c r="X266" s="51"/>
      <c r="Y266" s="51">
        <v>9</v>
      </c>
      <c r="Z266" s="51"/>
      <c r="AA266" s="51"/>
      <c r="AB266" s="51"/>
      <c r="AC266" s="51"/>
      <c r="AD266" s="51"/>
      <c r="AE266" s="51"/>
      <c r="AF266" s="51"/>
      <c r="AG266" s="51">
        <v>9</v>
      </c>
      <c r="AH266" s="51"/>
      <c r="AI266" s="51">
        <v>9</v>
      </c>
      <c r="AJ266" s="51"/>
      <c r="AK266" s="51">
        <v>9</v>
      </c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</row>
    <row r="267" spans="1:57" ht="14.25" customHeight="1">
      <c r="A267" s="237">
        <v>264</v>
      </c>
      <c r="B267" s="59"/>
      <c r="C267" s="88" t="s">
        <v>893</v>
      </c>
      <c r="D267" s="90" t="s">
        <v>759</v>
      </c>
      <c r="E267" s="186" t="s">
        <v>74</v>
      </c>
      <c r="F267" s="90" t="s">
        <v>246</v>
      </c>
      <c r="G267" s="90" t="s">
        <v>812</v>
      </c>
      <c r="H267" s="92">
        <v>9</v>
      </c>
      <c r="I267" s="93" t="s">
        <v>1974</v>
      </c>
      <c r="J267" s="92">
        <v>48</v>
      </c>
      <c r="K267" s="237" t="s">
        <v>2226</v>
      </c>
      <c r="L267" s="237"/>
      <c r="M267" s="237"/>
      <c r="N267" s="51"/>
      <c r="O267" s="51">
        <v>9.6</v>
      </c>
      <c r="P267" s="51"/>
      <c r="Q267" s="51"/>
      <c r="R267" s="51"/>
      <c r="S267" s="51"/>
      <c r="T267" s="51"/>
      <c r="U267" s="51"/>
      <c r="V267" s="51"/>
      <c r="W267" s="51">
        <v>9.6</v>
      </c>
      <c r="X267" s="51"/>
      <c r="Y267" s="51">
        <v>9.6</v>
      </c>
      <c r="Z267" s="51"/>
      <c r="AA267" s="51">
        <v>9.6</v>
      </c>
      <c r="AB267" s="51"/>
      <c r="AC267" s="51">
        <v>9.6</v>
      </c>
      <c r="AD267" s="51"/>
      <c r="AE267" s="51">
        <v>9.6</v>
      </c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</row>
    <row r="268" spans="1:57" ht="14.25" customHeight="1">
      <c r="A268" s="237">
        <v>265</v>
      </c>
      <c r="B268" s="58"/>
      <c r="C268" s="88" t="s">
        <v>893</v>
      </c>
      <c r="D268" s="98" t="s">
        <v>259</v>
      </c>
      <c r="E268" s="186" t="s">
        <v>74</v>
      </c>
      <c r="F268" s="98" t="s">
        <v>246</v>
      </c>
      <c r="G268" s="98" t="s">
        <v>793</v>
      </c>
      <c r="H268" s="99">
        <v>3</v>
      </c>
      <c r="I268" s="98" t="s">
        <v>856</v>
      </c>
      <c r="J268" s="99">
        <v>50</v>
      </c>
      <c r="K268" s="51" t="s">
        <v>2232</v>
      </c>
      <c r="L268" s="51"/>
      <c r="M268" s="51"/>
      <c r="N268" s="51"/>
      <c r="O268" s="51"/>
      <c r="P268" s="51">
        <v>50</v>
      </c>
      <c r="Q268" s="51"/>
      <c r="R268" s="51">
        <v>50</v>
      </c>
      <c r="S268" s="51"/>
      <c r="T268" s="51">
        <v>50</v>
      </c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</row>
    <row r="269" spans="1:57" ht="14.25" customHeight="1">
      <c r="A269" s="237">
        <v>266</v>
      </c>
      <c r="B269" s="51">
        <v>360</v>
      </c>
      <c r="C269" s="88" t="s">
        <v>893</v>
      </c>
      <c r="D269" s="98" t="s">
        <v>260</v>
      </c>
      <c r="E269" s="186" t="s">
        <v>74</v>
      </c>
      <c r="F269" s="98" t="s">
        <v>246</v>
      </c>
      <c r="G269" s="98" t="s">
        <v>793</v>
      </c>
      <c r="H269" s="99">
        <v>3</v>
      </c>
      <c r="I269" s="98" t="s">
        <v>857</v>
      </c>
      <c r="J269" s="99">
        <v>48</v>
      </c>
      <c r="K269" s="51" t="s">
        <v>2233</v>
      </c>
      <c r="L269" s="51"/>
      <c r="M269" s="51"/>
      <c r="N269" s="51"/>
      <c r="O269" s="51"/>
      <c r="P269" s="51"/>
      <c r="Q269" s="51">
        <v>48</v>
      </c>
      <c r="R269" s="51"/>
      <c r="S269" s="51">
        <v>48</v>
      </c>
      <c r="T269" s="51"/>
      <c r="U269" s="51">
        <v>48</v>
      </c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</row>
    <row r="270" spans="1:57" ht="14.25" customHeight="1">
      <c r="A270" s="237">
        <v>267</v>
      </c>
      <c r="B270" s="59"/>
      <c r="C270" s="88" t="s">
        <v>893</v>
      </c>
      <c r="D270" s="90" t="s">
        <v>756</v>
      </c>
      <c r="E270" s="186" t="s">
        <v>74</v>
      </c>
      <c r="F270" s="90" t="s">
        <v>246</v>
      </c>
      <c r="G270" s="90" t="s">
        <v>812</v>
      </c>
      <c r="H270" s="92">
        <v>9</v>
      </c>
      <c r="I270" s="93" t="s">
        <v>1971</v>
      </c>
      <c r="J270" s="92">
        <v>42</v>
      </c>
      <c r="K270" s="51" t="s">
        <v>2182</v>
      </c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>
        <v>8.4</v>
      </c>
      <c r="AD270" s="51"/>
      <c r="AE270" s="51">
        <v>8.4</v>
      </c>
      <c r="AF270" s="51"/>
      <c r="AG270" s="51">
        <v>8.4</v>
      </c>
      <c r="AH270" s="51"/>
      <c r="AI270" s="51">
        <v>8.4</v>
      </c>
      <c r="AJ270" s="51"/>
      <c r="AK270" s="51">
        <v>8.4</v>
      </c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</row>
    <row r="271" spans="1:57">
      <c r="A271" s="237">
        <v>268</v>
      </c>
      <c r="B271" s="58"/>
      <c r="C271" s="88" t="s">
        <v>893</v>
      </c>
      <c r="D271" s="98" t="s">
        <v>259</v>
      </c>
      <c r="E271" s="186" t="s">
        <v>74</v>
      </c>
      <c r="F271" s="98" t="s">
        <v>146</v>
      </c>
      <c r="G271" s="98" t="s">
        <v>795</v>
      </c>
      <c r="H271" s="99">
        <v>2</v>
      </c>
      <c r="I271" s="98" t="s">
        <v>860</v>
      </c>
      <c r="J271" s="99">
        <v>50</v>
      </c>
      <c r="K271" s="51" t="s">
        <v>2234</v>
      </c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>
        <v>50</v>
      </c>
      <c r="AI271" s="51"/>
      <c r="AJ271" s="51">
        <v>50</v>
      </c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</row>
    <row r="272" spans="1:57">
      <c r="A272" s="237">
        <v>269</v>
      </c>
      <c r="B272" s="59"/>
      <c r="C272" s="88" t="s">
        <v>893</v>
      </c>
      <c r="D272" s="98" t="s">
        <v>260</v>
      </c>
      <c r="E272" s="186" t="s">
        <v>74</v>
      </c>
      <c r="F272" s="98" t="s">
        <v>146</v>
      </c>
      <c r="G272" s="98" t="s">
        <v>795</v>
      </c>
      <c r="H272" s="99">
        <v>2</v>
      </c>
      <c r="I272" s="98" t="s">
        <v>861</v>
      </c>
      <c r="J272" s="99">
        <v>48</v>
      </c>
      <c r="K272" s="51" t="s">
        <v>2235</v>
      </c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>
        <v>48</v>
      </c>
      <c r="AJ272" s="51"/>
      <c r="AK272" s="51">
        <v>48</v>
      </c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</row>
    <row r="273" spans="1:57">
      <c r="A273" s="237">
        <v>270</v>
      </c>
      <c r="B273" s="58"/>
      <c r="C273" s="88" t="s">
        <v>893</v>
      </c>
      <c r="D273" s="90" t="s">
        <v>746</v>
      </c>
      <c r="E273" s="186" t="s">
        <v>74</v>
      </c>
      <c r="F273" s="90" t="s">
        <v>76</v>
      </c>
      <c r="G273" s="90" t="s">
        <v>791</v>
      </c>
      <c r="H273" s="92">
        <v>3</v>
      </c>
      <c r="I273" s="90" t="s">
        <v>854</v>
      </c>
      <c r="J273" s="92">
        <v>79</v>
      </c>
      <c r="K273" s="51" t="s">
        <v>2229</v>
      </c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>
        <v>79</v>
      </c>
      <c r="AM273" s="51"/>
      <c r="AN273" s="51">
        <v>79</v>
      </c>
      <c r="AO273" s="51"/>
      <c r="AP273" s="51">
        <v>79</v>
      </c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</row>
    <row r="274" spans="1:57">
      <c r="A274" s="237">
        <v>271</v>
      </c>
      <c r="B274" s="58"/>
      <c r="C274" s="88" t="s">
        <v>893</v>
      </c>
      <c r="D274" s="90" t="s">
        <v>747</v>
      </c>
      <c r="E274" s="186" t="s">
        <v>74</v>
      </c>
      <c r="F274" s="90" t="s">
        <v>76</v>
      </c>
      <c r="G274" s="90" t="s">
        <v>791</v>
      </c>
      <c r="H274" s="92">
        <v>3</v>
      </c>
      <c r="I274" s="90" t="s">
        <v>855</v>
      </c>
      <c r="J274" s="92">
        <v>87</v>
      </c>
      <c r="K274" s="51" t="s">
        <v>2230</v>
      </c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>
        <v>87</v>
      </c>
      <c r="AN274" s="51"/>
      <c r="AO274" s="51">
        <v>87</v>
      </c>
      <c r="AP274" s="51"/>
      <c r="AQ274" s="51">
        <v>87</v>
      </c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</row>
    <row r="275" spans="1:57">
      <c r="A275" s="237">
        <v>272</v>
      </c>
      <c r="B275" s="58"/>
      <c r="C275" s="88" t="s">
        <v>893</v>
      </c>
      <c r="D275" s="90" t="s">
        <v>748</v>
      </c>
      <c r="E275" s="186" t="s">
        <v>74</v>
      </c>
      <c r="F275" s="90" t="s">
        <v>75</v>
      </c>
      <c r="G275" s="90" t="s">
        <v>792</v>
      </c>
      <c r="H275" s="92">
        <v>2</v>
      </c>
      <c r="I275" s="90" t="s">
        <v>2015</v>
      </c>
      <c r="J275" s="92">
        <v>70</v>
      </c>
      <c r="K275" s="62" t="s">
        <v>2231</v>
      </c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>
        <v>70</v>
      </c>
      <c r="AO275" s="62"/>
      <c r="AP275" s="62">
        <v>70</v>
      </c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</row>
    <row r="276" spans="1:57">
      <c r="A276" s="237">
        <v>273</v>
      </c>
      <c r="B276" s="59"/>
      <c r="C276" s="88" t="s">
        <v>893</v>
      </c>
      <c r="D276" s="90" t="s">
        <v>746</v>
      </c>
      <c r="E276" s="186" t="s">
        <v>74</v>
      </c>
      <c r="F276" s="90" t="s">
        <v>76</v>
      </c>
      <c r="G276" s="90" t="s">
        <v>790</v>
      </c>
      <c r="H276" s="92">
        <v>2</v>
      </c>
      <c r="I276" s="90" t="s">
        <v>852</v>
      </c>
      <c r="J276" s="92">
        <v>79</v>
      </c>
      <c r="K276" s="51" t="s">
        <v>2227</v>
      </c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97"/>
      <c r="AN276" s="97"/>
      <c r="AO276" s="97"/>
      <c r="AP276" s="97"/>
      <c r="AQ276" s="51"/>
      <c r="AR276" s="51">
        <v>79</v>
      </c>
      <c r="AS276" s="51"/>
      <c r="AT276" s="51">
        <v>79</v>
      </c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</row>
    <row r="277" spans="1:57">
      <c r="A277" s="237">
        <v>274</v>
      </c>
      <c r="B277" s="59"/>
      <c r="C277" s="88" t="s">
        <v>893</v>
      </c>
      <c r="D277" s="90" t="s">
        <v>2050</v>
      </c>
      <c r="E277" s="186" t="s">
        <v>74</v>
      </c>
      <c r="F277" s="90" t="s">
        <v>75</v>
      </c>
      <c r="G277" s="90" t="s">
        <v>792</v>
      </c>
      <c r="H277" s="92">
        <v>2</v>
      </c>
      <c r="I277" s="90" t="s">
        <v>852</v>
      </c>
      <c r="J277" s="92">
        <v>72</v>
      </c>
      <c r="K277" s="51" t="s">
        <v>2227</v>
      </c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>
        <v>72</v>
      </c>
      <c r="AS277" s="51"/>
      <c r="AT277" s="51">
        <v>72</v>
      </c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</row>
    <row r="278" spans="1:57" ht="14.25" customHeight="1">
      <c r="A278" s="237">
        <v>275</v>
      </c>
      <c r="B278" s="59"/>
      <c r="C278" s="88" t="s">
        <v>893</v>
      </c>
      <c r="D278" s="90" t="s">
        <v>747</v>
      </c>
      <c r="E278" s="186" t="s">
        <v>74</v>
      </c>
      <c r="F278" s="90" t="s">
        <v>76</v>
      </c>
      <c r="G278" s="90" t="s">
        <v>790</v>
      </c>
      <c r="H278" s="92">
        <v>2</v>
      </c>
      <c r="I278" s="90" t="s">
        <v>853</v>
      </c>
      <c r="J278" s="92">
        <v>87</v>
      </c>
      <c r="K278" s="97" t="s">
        <v>2175</v>
      </c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51"/>
      <c r="AN278" s="51"/>
      <c r="AO278" s="51"/>
      <c r="AP278" s="51"/>
      <c r="AQ278" s="51"/>
      <c r="AR278" s="51"/>
      <c r="AS278" s="51">
        <v>87</v>
      </c>
      <c r="AT278" s="97"/>
      <c r="AU278" s="51">
        <v>87</v>
      </c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</row>
    <row r="279" spans="1:57" ht="14.25" customHeight="1">
      <c r="A279" s="237">
        <v>276</v>
      </c>
      <c r="B279" s="58"/>
      <c r="C279" s="88" t="s">
        <v>893</v>
      </c>
      <c r="D279" s="89" t="s">
        <v>751</v>
      </c>
      <c r="E279" s="190" t="s">
        <v>2150</v>
      </c>
      <c r="F279" s="100" t="s">
        <v>1966</v>
      </c>
      <c r="G279" s="91" t="s">
        <v>800</v>
      </c>
      <c r="H279" s="89">
        <v>12</v>
      </c>
      <c r="I279" s="91" t="s">
        <v>871</v>
      </c>
      <c r="J279" s="89">
        <v>21</v>
      </c>
      <c r="K279" s="51" t="s">
        <v>2222</v>
      </c>
      <c r="L279" s="51"/>
      <c r="M279" s="51"/>
      <c r="N279" s="51">
        <v>4.2</v>
      </c>
      <c r="O279" s="51"/>
      <c r="P279" s="51">
        <v>4.2</v>
      </c>
      <c r="Q279" s="51"/>
      <c r="R279" s="51">
        <v>4.2</v>
      </c>
      <c r="S279" s="51"/>
      <c r="T279" s="51">
        <v>4.2</v>
      </c>
      <c r="U279" s="51"/>
      <c r="V279" s="51">
        <v>4.2</v>
      </c>
      <c r="W279" s="51"/>
      <c r="X279" s="51">
        <v>4.2</v>
      </c>
      <c r="Y279" s="51"/>
      <c r="Z279" s="51">
        <v>4.2</v>
      </c>
      <c r="AA279" s="51"/>
      <c r="AB279" s="51">
        <v>4.2</v>
      </c>
      <c r="AC279" s="51"/>
      <c r="AD279" s="51">
        <v>4.2</v>
      </c>
      <c r="AE279" s="51"/>
      <c r="AF279" s="51">
        <v>4.2</v>
      </c>
      <c r="AG279" s="51"/>
      <c r="AH279" s="51">
        <v>4.2</v>
      </c>
      <c r="AI279" s="51"/>
      <c r="AJ279" s="51">
        <v>4.2</v>
      </c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</row>
    <row r="280" spans="1:57" ht="14.25" customHeight="1">
      <c r="A280" s="237">
        <v>277</v>
      </c>
      <c r="B280" s="59"/>
      <c r="C280" s="88" t="s">
        <v>893</v>
      </c>
      <c r="D280" s="89" t="s">
        <v>752</v>
      </c>
      <c r="E280" s="190" t="s">
        <v>2150</v>
      </c>
      <c r="F280" s="100" t="s">
        <v>1966</v>
      </c>
      <c r="G280" s="91" t="s">
        <v>800</v>
      </c>
      <c r="H280" s="89">
        <v>12</v>
      </c>
      <c r="I280" s="91" t="s">
        <v>875</v>
      </c>
      <c r="J280" s="89">
        <v>31</v>
      </c>
      <c r="K280" s="237" t="s">
        <v>2222</v>
      </c>
      <c r="L280" s="237"/>
      <c r="M280" s="237"/>
      <c r="N280" s="51">
        <v>6.2</v>
      </c>
      <c r="O280" s="51"/>
      <c r="P280" s="51">
        <v>6.2</v>
      </c>
      <c r="Q280" s="51"/>
      <c r="R280" s="51">
        <v>6.2</v>
      </c>
      <c r="S280" s="51"/>
      <c r="T280" s="51">
        <v>6.2</v>
      </c>
      <c r="U280" s="51"/>
      <c r="V280" s="51">
        <v>6.2</v>
      </c>
      <c r="W280" s="51"/>
      <c r="X280" s="51">
        <v>6.2</v>
      </c>
      <c r="Y280" s="51"/>
      <c r="Z280" s="51">
        <v>6.2</v>
      </c>
      <c r="AA280" s="51"/>
      <c r="AB280" s="51">
        <v>6.2</v>
      </c>
      <c r="AC280" s="51"/>
      <c r="AD280" s="51">
        <v>6.2</v>
      </c>
      <c r="AE280" s="51"/>
      <c r="AF280" s="51">
        <v>6.2</v>
      </c>
      <c r="AG280" s="51"/>
      <c r="AH280" s="51">
        <v>6.2</v>
      </c>
      <c r="AI280" s="51"/>
      <c r="AJ280" s="51">
        <v>6.2</v>
      </c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</row>
    <row r="281" spans="1:57" ht="14.25" customHeight="1">
      <c r="A281" s="237">
        <v>278</v>
      </c>
      <c r="B281" s="58"/>
      <c r="C281" s="88" t="s">
        <v>893</v>
      </c>
      <c r="D281" s="89" t="s">
        <v>751</v>
      </c>
      <c r="E281" s="190" t="s">
        <v>2150</v>
      </c>
      <c r="F281" s="91" t="s">
        <v>801</v>
      </c>
      <c r="G281" s="91" t="s">
        <v>802</v>
      </c>
      <c r="H281" s="89">
        <v>8</v>
      </c>
      <c r="I281" s="91" t="s">
        <v>872</v>
      </c>
      <c r="J281" s="89">
        <v>21</v>
      </c>
      <c r="K281" s="237" t="s">
        <v>2226</v>
      </c>
      <c r="L281" s="237"/>
      <c r="M281" s="237"/>
      <c r="N281" s="51"/>
      <c r="O281" s="51">
        <v>4.2</v>
      </c>
      <c r="P281" s="51"/>
      <c r="Q281" s="51">
        <v>4.2</v>
      </c>
      <c r="R281" s="51"/>
      <c r="S281" s="51">
        <v>4.2</v>
      </c>
      <c r="T281" s="51"/>
      <c r="U281" s="51">
        <v>4.2</v>
      </c>
      <c r="V281" s="51"/>
      <c r="W281" s="51">
        <v>4.2</v>
      </c>
      <c r="X281" s="51"/>
      <c r="Y281" s="51">
        <v>4.2</v>
      </c>
      <c r="Z281" s="51"/>
      <c r="AA281" s="51">
        <v>4.2</v>
      </c>
      <c r="AB281" s="51"/>
      <c r="AC281" s="51">
        <v>4.2</v>
      </c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</row>
    <row r="282" spans="1:57" ht="14.25" customHeight="1">
      <c r="A282" s="237">
        <v>279</v>
      </c>
      <c r="B282" s="59"/>
      <c r="C282" s="88" t="s">
        <v>893</v>
      </c>
      <c r="D282" s="89" t="s">
        <v>752</v>
      </c>
      <c r="E282" s="190" t="s">
        <v>2150</v>
      </c>
      <c r="F282" s="91" t="s">
        <v>801</v>
      </c>
      <c r="G282" s="91" t="s">
        <v>802</v>
      </c>
      <c r="H282" s="89">
        <v>8</v>
      </c>
      <c r="I282" s="91" t="s">
        <v>876</v>
      </c>
      <c r="J282" s="89">
        <v>31</v>
      </c>
      <c r="K282" s="237" t="s">
        <v>2226</v>
      </c>
      <c r="L282" s="237"/>
      <c r="M282" s="237"/>
      <c r="N282" s="51"/>
      <c r="O282" s="51">
        <v>6.2</v>
      </c>
      <c r="P282" s="51"/>
      <c r="Q282" s="51">
        <v>6.2</v>
      </c>
      <c r="R282" s="51"/>
      <c r="S282" s="51">
        <v>6.2</v>
      </c>
      <c r="T282" s="51"/>
      <c r="U282" s="51">
        <v>6.2</v>
      </c>
      <c r="V282" s="51"/>
      <c r="W282" s="51">
        <v>6.2</v>
      </c>
      <c r="X282" s="51"/>
      <c r="Y282" s="51">
        <v>6.2</v>
      </c>
      <c r="Z282" s="51"/>
      <c r="AA282" s="51">
        <v>6.2</v>
      </c>
      <c r="AB282" s="51"/>
      <c r="AC282" s="51">
        <v>6.2</v>
      </c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</row>
    <row r="283" spans="1:57" ht="14.25" customHeight="1">
      <c r="A283" s="237">
        <v>280</v>
      </c>
      <c r="B283" s="58"/>
      <c r="C283" s="88" t="s">
        <v>893</v>
      </c>
      <c r="D283" s="89" t="s">
        <v>753</v>
      </c>
      <c r="E283" s="190" t="s">
        <v>2150</v>
      </c>
      <c r="F283" s="91" t="s">
        <v>809</v>
      </c>
      <c r="G283" s="91" t="s">
        <v>810</v>
      </c>
      <c r="H283" s="89">
        <v>8</v>
      </c>
      <c r="I283" s="91" t="s">
        <v>879</v>
      </c>
      <c r="J283" s="89">
        <v>28</v>
      </c>
      <c r="K283" s="237" t="s">
        <v>2226</v>
      </c>
      <c r="L283" s="237"/>
      <c r="M283" s="237"/>
      <c r="N283" s="51"/>
      <c r="O283" s="51">
        <v>5.6</v>
      </c>
      <c r="P283" s="51"/>
      <c r="Q283" s="51">
        <v>5.6</v>
      </c>
      <c r="R283" s="51"/>
      <c r="S283" s="51">
        <v>5.6</v>
      </c>
      <c r="T283" s="51"/>
      <c r="U283" s="51">
        <v>5.6</v>
      </c>
      <c r="V283" s="51"/>
      <c r="W283" s="51">
        <v>5.6</v>
      </c>
      <c r="X283" s="51"/>
      <c r="Y283" s="51">
        <v>5.6</v>
      </c>
      <c r="Z283" s="51"/>
      <c r="AA283" s="51">
        <v>5.6</v>
      </c>
      <c r="AB283" s="51"/>
      <c r="AC283" s="51">
        <v>5.6</v>
      </c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</row>
    <row r="284" spans="1:57" ht="14.25" customHeight="1">
      <c r="A284" s="237">
        <v>281</v>
      </c>
      <c r="B284" s="59"/>
      <c r="C284" s="88" t="s">
        <v>893</v>
      </c>
      <c r="D284" s="89" t="s">
        <v>754</v>
      </c>
      <c r="E284" s="190" t="s">
        <v>2150</v>
      </c>
      <c r="F284" s="91" t="s">
        <v>809</v>
      </c>
      <c r="G284" s="91" t="s">
        <v>810</v>
      </c>
      <c r="H284" s="89">
        <v>8</v>
      </c>
      <c r="I284" s="91" t="s">
        <v>880</v>
      </c>
      <c r="J284" s="89">
        <v>27</v>
      </c>
      <c r="K284" s="237" t="s">
        <v>2226</v>
      </c>
      <c r="L284" s="237"/>
      <c r="M284" s="237"/>
      <c r="N284" s="51"/>
      <c r="O284" s="51">
        <v>5.4</v>
      </c>
      <c r="P284" s="51"/>
      <c r="Q284" s="51">
        <v>5.4</v>
      </c>
      <c r="R284" s="51"/>
      <c r="S284" s="51">
        <v>5.4</v>
      </c>
      <c r="T284" s="51"/>
      <c r="U284" s="51">
        <v>5.4</v>
      </c>
      <c r="V284" s="51"/>
      <c r="W284" s="51">
        <v>5.4</v>
      </c>
      <c r="X284" s="51"/>
      <c r="Y284" s="51">
        <v>5.4</v>
      </c>
      <c r="Z284" s="51"/>
      <c r="AA284" s="51">
        <v>5.4</v>
      </c>
      <c r="AB284" s="51"/>
      <c r="AC284" s="51">
        <v>5.4</v>
      </c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</row>
    <row r="285" spans="1:57" ht="14.25" customHeight="1">
      <c r="A285" s="237">
        <v>282</v>
      </c>
      <c r="B285" s="58"/>
      <c r="C285" s="88" t="s">
        <v>893</v>
      </c>
      <c r="D285" s="89" t="s">
        <v>755</v>
      </c>
      <c r="E285" s="190" t="s">
        <v>2150</v>
      </c>
      <c r="F285" s="91" t="s">
        <v>811</v>
      </c>
      <c r="G285" s="91" t="s">
        <v>810</v>
      </c>
      <c r="H285" s="89">
        <v>8</v>
      </c>
      <c r="I285" s="91" t="s">
        <v>872</v>
      </c>
      <c r="J285" s="89">
        <v>34</v>
      </c>
      <c r="K285" s="237" t="s">
        <v>2226</v>
      </c>
      <c r="L285" s="237"/>
      <c r="M285" s="237"/>
      <c r="N285" s="51"/>
      <c r="O285" s="51">
        <v>6.8</v>
      </c>
      <c r="P285" s="51"/>
      <c r="Q285" s="51">
        <v>6.8</v>
      </c>
      <c r="R285" s="51"/>
      <c r="S285" s="51">
        <v>6.8</v>
      </c>
      <c r="T285" s="51"/>
      <c r="U285" s="51">
        <v>6.8</v>
      </c>
      <c r="V285" s="51"/>
      <c r="W285" s="51">
        <v>6.8</v>
      </c>
      <c r="X285" s="51"/>
      <c r="Y285" s="51">
        <v>6.8</v>
      </c>
      <c r="Z285" s="51"/>
      <c r="AA285" s="51">
        <v>6.8</v>
      </c>
      <c r="AB285" s="51"/>
      <c r="AC285" s="51">
        <v>6.8</v>
      </c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</row>
    <row r="286" spans="1:57" ht="14.25" customHeight="1">
      <c r="A286" s="237">
        <v>283</v>
      </c>
      <c r="B286" s="59"/>
      <c r="C286" s="88" t="s">
        <v>893</v>
      </c>
      <c r="D286" s="91" t="s">
        <v>751</v>
      </c>
      <c r="E286" s="190" t="s">
        <v>2150</v>
      </c>
      <c r="F286" s="91" t="s">
        <v>805</v>
      </c>
      <c r="G286" s="91" t="s">
        <v>806</v>
      </c>
      <c r="H286" s="89">
        <v>10</v>
      </c>
      <c r="I286" s="91" t="s">
        <v>2218</v>
      </c>
      <c r="J286" s="89">
        <v>21</v>
      </c>
      <c r="K286" s="237" t="s">
        <v>2237</v>
      </c>
      <c r="L286" s="237"/>
      <c r="M286" s="237"/>
      <c r="N286" s="51"/>
      <c r="O286" s="51"/>
      <c r="P286" s="51"/>
      <c r="Q286" s="51"/>
      <c r="R286" s="51"/>
      <c r="S286" s="51"/>
      <c r="T286" s="51"/>
      <c r="U286" s="51">
        <v>4.2</v>
      </c>
      <c r="V286" s="51"/>
      <c r="W286" s="51">
        <v>4.2</v>
      </c>
      <c r="X286" s="51"/>
      <c r="Y286" s="51">
        <v>4.2</v>
      </c>
      <c r="Z286" s="51"/>
      <c r="AA286" s="51">
        <v>4.2</v>
      </c>
      <c r="AB286" s="51"/>
      <c r="AC286" s="51">
        <v>4.2</v>
      </c>
      <c r="AD286" s="51"/>
      <c r="AE286" s="51">
        <v>4.2</v>
      </c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</row>
    <row r="287" spans="1:57" ht="14.25" customHeight="1">
      <c r="A287" s="237">
        <v>284</v>
      </c>
      <c r="B287" s="58"/>
      <c r="C287" s="88" t="s">
        <v>893</v>
      </c>
      <c r="D287" s="91" t="s">
        <v>752</v>
      </c>
      <c r="E287" s="190" t="s">
        <v>2150</v>
      </c>
      <c r="F287" s="91" t="s">
        <v>805</v>
      </c>
      <c r="G287" s="91" t="s">
        <v>806</v>
      </c>
      <c r="H287" s="89">
        <v>10</v>
      </c>
      <c r="I287" s="91" t="s">
        <v>2217</v>
      </c>
      <c r="J287" s="89">
        <v>31</v>
      </c>
      <c r="K287" s="237" t="s">
        <v>2237</v>
      </c>
      <c r="L287" s="237"/>
      <c r="M287" s="237"/>
      <c r="N287" s="51"/>
      <c r="O287" s="51"/>
      <c r="P287" s="51"/>
      <c r="Q287" s="51"/>
      <c r="R287" s="51"/>
      <c r="S287" s="51"/>
      <c r="T287" s="51"/>
      <c r="U287" s="51">
        <v>6.2</v>
      </c>
      <c r="V287" s="51"/>
      <c r="W287" s="51">
        <v>6.2</v>
      </c>
      <c r="X287" s="51"/>
      <c r="Y287" s="51">
        <v>6.2</v>
      </c>
      <c r="Z287" s="51"/>
      <c r="AA287" s="51">
        <v>6.2</v>
      </c>
      <c r="AB287" s="51"/>
      <c r="AC287" s="51">
        <v>6.2</v>
      </c>
      <c r="AD287" s="51"/>
      <c r="AE287" s="51">
        <v>6.2</v>
      </c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</row>
    <row r="288" spans="1:57" ht="14.25" customHeight="1">
      <c r="A288" s="237">
        <v>285</v>
      </c>
      <c r="B288" s="58"/>
      <c r="C288" s="88" t="s">
        <v>893</v>
      </c>
      <c r="D288" s="89" t="s">
        <v>751</v>
      </c>
      <c r="E288" s="190" t="s">
        <v>2150</v>
      </c>
      <c r="F288" s="91" t="s">
        <v>803</v>
      </c>
      <c r="G288" s="91" t="s">
        <v>804</v>
      </c>
      <c r="H288" s="89">
        <v>11</v>
      </c>
      <c r="I288" s="91" t="s">
        <v>873</v>
      </c>
      <c r="J288" s="89">
        <v>21</v>
      </c>
      <c r="K288" s="237" t="s">
        <v>2179</v>
      </c>
      <c r="L288" s="237"/>
      <c r="M288" s="237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>
        <v>4.2</v>
      </c>
      <c r="AF288" s="51"/>
      <c r="AG288" s="51">
        <v>4.2</v>
      </c>
      <c r="AH288" s="51"/>
      <c r="AI288" s="51">
        <v>4.2</v>
      </c>
      <c r="AJ288" s="51"/>
      <c r="AK288" s="51">
        <v>4.2</v>
      </c>
      <c r="AL288" s="51"/>
      <c r="AM288" s="51">
        <v>4.2</v>
      </c>
      <c r="AN288" s="51"/>
      <c r="AO288" s="51">
        <v>4.2</v>
      </c>
      <c r="AP288" s="51"/>
      <c r="AQ288" s="51">
        <v>4.2</v>
      </c>
      <c r="AR288" s="51"/>
      <c r="AS288" s="51">
        <v>4.2</v>
      </c>
      <c r="AT288" s="51"/>
      <c r="AU288" s="51">
        <v>4.2</v>
      </c>
      <c r="AV288" s="51"/>
      <c r="AW288" s="51">
        <v>4.2</v>
      </c>
      <c r="AX288" s="51"/>
      <c r="AY288" s="51">
        <v>4.2</v>
      </c>
      <c r="AZ288" s="51"/>
      <c r="BA288" s="51"/>
      <c r="BB288" s="51"/>
      <c r="BC288" s="51"/>
      <c r="BD288" s="51"/>
      <c r="BE288" s="51"/>
    </row>
    <row r="289" spans="1:57" ht="14.25" customHeight="1">
      <c r="A289" s="237">
        <v>286</v>
      </c>
      <c r="B289" s="59"/>
      <c r="C289" s="88" t="s">
        <v>893</v>
      </c>
      <c r="D289" s="89" t="s">
        <v>752</v>
      </c>
      <c r="E289" s="190" t="s">
        <v>2150</v>
      </c>
      <c r="F289" s="91" t="s">
        <v>803</v>
      </c>
      <c r="G289" s="91" t="s">
        <v>804</v>
      </c>
      <c r="H289" s="89">
        <v>11</v>
      </c>
      <c r="I289" s="91" t="s">
        <v>877</v>
      </c>
      <c r="J289" s="89">
        <v>31</v>
      </c>
      <c r="K289" s="237" t="s">
        <v>2179</v>
      </c>
      <c r="L289" s="237"/>
      <c r="M289" s="237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>
        <v>6.2</v>
      </c>
      <c r="AF289" s="51"/>
      <c r="AG289" s="51">
        <v>6.2</v>
      </c>
      <c r="AH289" s="51"/>
      <c r="AI289" s="51">
        <v>6.2</v>
      </c>
      <c r="AJ289" s="51"/>
      <c r="AK289" s="51">
        <v>6.2</v>
      </c>
      <c r="AL289" s="51"/>
      <c r="AM289" s="51">
        <v>6.2</v>
      </c>
      <c r="AN289" s="51"/>
      <c r="AO289" s="51">
        <v>6.2</v>
      </c>
      <c r="AP289" s="51"/>
      <c r="AQ289" s="51">
        <v>6.2</v>
      </c>
      <c r="AR289" s="51"/>
      <c r="AS289" s="51">
        <v>6.2</v>
      </c>
      <c r="AT289" s="51"/>
      <c r="AU289" s="51">
        <v>6.2</v>
      </c>
      <c r="AV289" s="51"/>
      <c r="AW289" s="51">
        <v>6.2</v>
      </c>
      <c r="AX289" s="51"/>
      <c r="AY289" s="51">
        <v>6.2</v>
      </c>
      <c r="AZ289" s="51"/>
      <c r="BA289" s="51"/>
      <c r="BB289" s="51"/>
      <c r="BC289" s="51"/>
      <c r="BD289" s="51"/>
      <c r="BE289" s="51"/>
    </row>
    <row r="290" spans="1:57" ht="14.25" customHeight="1">
      <c r="A290" s="237">
        <v>287</v>
      </c>
      <c r="B290" s="59"/>
      <c r="C290" s="88" t="s">
        <v>893</v>
      </c>
      <c r="D290" s="89" t="s">
        <v>751</v>
      </c>
      <c r="E290" s="190" t="s">
        <v>2150</v>
      </c>
      <c r="F290" s="91" t="s">
        <v>807</v>
      </c>
      <c r="G290" s="91" t="s">
        <v>808</v>
      </c>
      <c r="H290" s="89">
        <v>8</v>
      </c>
      <c r="I290" s="91" t="s">
        <v>874</v>
      </c>
      <c r="J290" s="89">
        <v>21</v>
      </c>
      <c r="K290" s="237" t="s">
        <v>2235</v>
      </c>
      <c r="L290" s="237"/>
      <c r="M290" s="237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>
        <v>4.2</v>
      </c>
      <c r="AJ290" s="51"/>
      <c r="AK290" s="51">
        <v>4.2</v>
      </c>
      <c r="AL290" s="51"/>
      <c r="AM290" s="51">
        <v>4.2</v>
      </c>
      <c r="AN290" s="51"/>
      <c r="AO290" s="51">
        <v>4.2</v>
      </c>
      <c r="AP290" s="51"/>
      <c r="AQ290" s="51">
        <v>4.2</v>
      </c>
      <c r="AR290" s="51"/>
      <c r="AS290" s="51">
        <v>4.2</v>
      </c>
      <c r="AT290" s="51"/>
      <c r="AU290" s="51">
        <v>4.2</v>
      </c>
      <c r="AV290" s="51"/>
      <c r="AW290" s="51">
        <v>4.2</v>
      </c>
      <c r="AX290" s="51"/>
      <c r="AY290" s="51">
        <v>4.2</v>
      </c>
      <c r="AZ290" s="51"/>
      <c r="BA290" s="51"/>
      <c r="BB290" s="51"/>
      <c r="BC290" s="51"/>
      <c r="BD290" s="51"/>
      <c r="BE290" s="51"/>
    </row>
    <row r="291" spans="1:57" ht="14.25" customHeight="1">
      <c r="A291" s="237">
        <v>288</v>
      </c>
      <c r="B291" s="59"/>
      <c r="C291" s="88" t="s">
        <v>893</v>
      </c>
      <c r="D291" s="89" t="s">
        <v>752</v>
      </c>
      <c r="E291" s="190" t="s">
        <v>2150</v>
      </c>
      <c r="F291" s="91" t="s">
        <v>807</v>
      </c>
      <c r="G291" s="91" t="s">
        <v>808</v>
      </c>
      <c r="H291" s="89">
        <v>8</v>
      </c>
      <c r="I291" s="91" t="s">
        <v>878</v>
      </c>
      <c r="J291" s="89">
        <v>31</v>
      </c>
      <c r="K291" s="237" t="s">
        <v>2235</v>
      </c>
      <c r="L291" s="237"/>
      <c r="M291" s="237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>
        <v>6.2</v>
      </c>
      <c r="AJ291" s="51"/>
      <c r="AK291" s="51">
        <v>6.2</v>
      </c>
      <c r="AL291" s="51"/>
      <c r="AM291" s="51">
        <v>6.2</v>
      </c>
      <c r="AN291" s="51"/>
      <c r="AO291" s="51">
        <v>6.2</v>
      </c>
      <c r="AP291" s="51"/>
      <c r="AQ291" s="51">
        <v>6.2</v>
      </c>
      <c r="AR291" s="51"/>
      <c r="AS291" s="51">
        <v>6.2</v>
      </c>
      <c r="AT291" s="51"/>
      <c r="AU291" s="51">
        <v>6.2</v>
      </c>
      <c r="AV291" s="51"/>
      <c r="AW291" s="51">
        <v>6.2</v>
      </c>
      <c r="AX291" s="51"/>
      <c r="AY291" s="51">
        <v>6.2</v>
      </c>
      <c r="AZ291" s="51"/>
      <c r="BA291" s="51"/>
      <c r="BB291" s="51"/>
      <c r="BC291" s="51"/>
      <c r="BD291" s="51"/>
      <c r="BE291" s="51"/>
    </row>
    <row r="292" spans="1:57" ht="14.25" customHeight="1">
      <c r="A292" s="237">
        <v>289</v>
      </c>
      <c r="B292" s="59"/>
      <c r="C292" s="88" t="s">
        <v>893</v>
      </c>
      <c r="D292" s="92" t="s">
        <v>758</v>
      </c>
      <c r="E292" s="188" t="s">
        <v>71</v>
      </c>
      <c r="F292" s="90" t="s">
        <v>814</v>
      </c>
      <c r="G292" s="90" t="s">
        <v>815</v>
      </c>
      <c r="H292" s="92">
        <v>2</v>
      </c>
      <c r="I292" s="93" t="s">
        <v>1507</v>
      </c>
      <c r="J292" s="92">
        <v>45</v>
      </c>
      <c r="K292" s="237" t="s">
        <v>2242</v>
      </c>
      <c r="L292" s="237"/>
      <c r="M292" s="237"/>
      <c r="N292" s="51"/>
      <c r="O292" s="51"/>
      <c r="P292" s="51"/>
      <c r="Q292" s="51"/>
      <c r="R292" s="51"/>
      <c r="S292" s="51"/>
      <c r="T292" s="51"/>
      <c r="U292" s="51"/>
      <c r="V292" s="51">
        <v>9</v>
      </c>
      <c r="W292" s="51"/>
      <c r="X292" s="51">
        <v>9</v>
      </c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</row>
    <row r="293" spans="1:57" ht="14.25" customHeight="1">
      <c r="A293" s="237">
        <v>290</v>
      </c>
      <c r="B293" s="59"/>
      <c r="C293" s="88" t="s">
        <v>893</v>
      </c>
      <c r="D293" s="92" t="s">
        <v>756</v>
      </c>
      <c r="E293" s="188" t="s">
        <v>71</v>
      </c>
      <c r="F293" s="90" t="s">
        <v>814</v>
      </c>
      <c r="G293" s="90" t="s">
        <v>815</v>
      </c>
      <c r="H293" s="92">
        <v>2</v>
      </c>
      <c r="I293" s="93" t="s">
        <v>1505</v>
      </c>
      <c r="J293" s="92">
        <v>42</v>
      </c>
      <c r="K293" s="237" t="s">
        <v>2220</v>
      </c>
      <c r="L293" s="237"/>
      <c r="M293" s="237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>
        <v>8.4</v>
      </c>
      <c r="AC293" s="51"/>
      <c r="AD293" s="51">
        <v>8.4</v>
      </c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</row>
    <row r="294" spans="1:57" ht="14.25" customHeight="1">
      <c r="A294" s="237">
        <v>291</v>
      </c>
      <c r="B294" s="59"/>
      <c r="C294" s="88" t="s">
        <v>893</v>
      </c>
      <c r="D294" s="92" t="s">
        <v>757</v>
      </c>
      <c r="E294" s="188" t="s">
        <v>71</v>
      </c>
      <c r="F294" s="90" t="s">
        <v>814</v>
      </c>
      <c r="G294" s="90" t="s">
        <v>815</v>
      </c>
      <c r="H294" s="92">
        <v>2</v>
      </c>
      <c r="I294" s="93" t="s">
        <v>1506</v>
      </c>
      <c r="J294" s="92">
        <v>45</v>
      </c>
      <c r="K294" s="237" t="s">
        <v>2220</v>
      </c>
      <c r="L294" s="237"/>
      <c r="M294" s="237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>
        <v>9</v>
      </c>
      <c r="AC294" s="51"/>
      <c r="AD294" s="51">
        <v>9</v>
      </c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</row>
    <row r="295" spans="1:57" ht="14.25" customHeight="1">
      <c r="A295" s="237">
        <v>292</v>
      </c>
      <c r="B295" s="59"/>
      <c r="C295" s="88" t="s">
        <v>893</v>
      </c>
      <c r="D295" s="92" t="s">
        <v>759</v>
      </c>
      <c r="E295" s="188" t="s">
        <v>71</v>
      </c>
      <c r="F295" s="90" t="s">
        <v>814</v>
      </c>
      <c r="G295" s="90" t="s">
        <v>815</v>
      </c>
      <c r="H295" s="92">
        <v>2</v>
      </c>
      <c r="I295" s="93" t="s">
        <v>1508</v>
      </c>
      <c r="J295" s="92">
        <v>48</v>
      </c>
      <c r="K295" s="237" t="s">
        <v>2220</v>
      </c>
      <c r="L295" s="237"/>
      <c r="M295" s="237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>
        <v>9.6</v>
      </c>
      <c r="AC295" s="51"/>
      <c r="AD295" s="51">
        <v>9.6</v>
      </c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</row>
    <row r="296" spans="1:57" ht="14.25" customHeight="1">
      <c r="A296" s="237">
        <v>293</v>
      </c>
      <c r="B296" s="59"/>
      <c r="C296" s="88" t="s">
        <v>893</v>
      </c>
      <c r="D296" s="89" t="s">
        <v>253</v>
      </c>
      <c r="E296" s="190" t="s">
        <v>71</v>
      </c>
      <c r="F296" s="91" t="s">
        <v>90</v>
      </c>
      <c r="G296" s="91" t="s">
        <v>798</v>
      </c>
      <c r="H296" s="89">
        <v>2</v>
      </c>
      <c r="I296" s="91" t="s">
        <v>866</v>
      </c>
      <c r="J296" s="89">
        <v>55</v>
      </c>
      <c r="K296" s="237" t="s">
        <v>2229</v>
      </c>
      <c r="L296" s="237"/>
      <c r="M296" s="237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>
        <v>55</v>
      </c>
      <c r="AM296" s="51"/>
      <c r="AN296" s="51">
        <v>55</v>
      </c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</row>
    <row r="297" spans="1:57" ht="14.25" customHeight="1">
      <c r="A297" s="237">
        <v>294</v>
      </c>
      <c r="B297" s="59"/>
      <c r="C297" s="88" t="s">
        <v>893</v>
      </c>
      <c r="D297" s="89" t="s">
        <v>254</v>
      </c>
      <c r="E297" s="190" t="s">
        <v>71</v>
      </c>
      <c r="F297" s="91" t="s">
        <v>90</v>
      </c>
      <c r="G297" s="91" t="s">
        <v>798</v>
      </c>
      <c r="H297" s="89">
        <v>2</v>
      </c>
      <c r="I297" s="91" t="s">
        <v>867</v>
      </c>
      <c r="J297" s="89">
        <v>55</v>
      </c>
      <c r="K297" s="237" t="s">
        <v>2230</v>
      </c>
      <c r="L297" s="237"/>
      <c r="M297" s="237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>
        <v>55</v>
      </c>
      <c r="AN297" s="51"/>
      <c r="AO297" s="51">
        <v>55</v>
      </c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</row>
    <row r="298" spans="1:57" ht="14.25" customHeight="1">
      <c r="A298" s="237">
        <v>295</v>
      </c>
      <c r="B298" s="59"/>
      <c r="C298" s="88" t="s">
        <v>893</v>
      </c>
      <c r="D298" s="89" t="s">
        <v>268</v>
      </c>
      <c r="E298" s="190" t="s">
        <v>71</v>
      </c>
      <c r="F298" s="91" t="s">
        <v>90</v>
      </c>
      <c r="G298" s="91" t="s">
        <v>798</v>
      </c>
      <c r="H298" s="89">
        <v>2</v>
      </c>
      <c r="I298" s="91" t="s">
        <v>868</v>
      </c>
      <c r="J298" s="89">
        <v>48</v>
      </c>
      <c r="K298" s="237" t="s">
        <v>2223</v>
      </c>
      <c r="L298" s="237"/>
      <c r="M298" s="237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>
        <v>48</v>
      </c>
      <c r="AQ298" s="51"/>
      <c r="AR298" s="51">
        <v>48</v>
      </c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</row>
    <row r="299" spans="1:57" ht="14.25" customHeight="1">
      <c r="A299" s="237">
        <v>296</v>
      </c>
      <c r="B299" s="59"/>
      <c r="C299" s="88" t="s">
        <v>893</v>
      </c>
      <c r="D299" s="89" t="s">
        <v>269</v>
      </c>
      <c r="E299" s="190" t="s">
        <v>71</v>
      </c>
      <c r="F299" s="91" t="s">
        <v>90</v>
      </c>
      <c r="G299" s="91" t="s">
        <v>798</v>
      </c>
      <c r="H299" s="89">
        <v>2</v>
      </c>
      <c r="I299" s="91" t="s">
        <v>869</v>
      </c>
      <c r="J299" s="89">
        <v>49</v>
      </c>
      <c r="K299" s="237" t="s">
        <v>2224</v>
      </c>
      <c r="L299" s="237"/>
      <c r="M299" s="237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>
        <v>49</v>
      </c>
      <c r="AR299" s="51"/>
      <c r="AS299" s="51">
        <v>49</v>
      </c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</row>
    <row r="300" spans="1:57" ht="14.25" customHeight="1">
      <c r="A300" s="237">
        <v>297</v>
      </c>
      <c r="B300" s="58"/>
      <c r="C300" s="88" t="s">
        <v>893</v>
      </c>
      <c r="D300" s="91" t="s">
        <v>749</v>
      </c>
      <c r="E300" s="190" t="s">
        <v>71</v>
      </c>
      <c r="F300" s="91" t="s">
        <v>90</v>
      </c>
      <c r="G300" s="91" t="s">
        <v>799</v>
      </c>
      <c r="H300" s="89">
        <v>2</v>
      </c>
      <c r="I300" s="91" t="s">
        <v>870</v>
      </c>
      <c r="J300" s="89">
        <v>20</v>
      </c>
      <c r="K300" s="237" t="s">
        <v>2219</v>
      </c>
      <c r="L300" s="237"/>
      <c r="M300" s="237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>
        <v>20</v>
      </c>
      <c r="AV300" s="51"/>
      <c r="AW300" s="51">
        <v>20</v>
      </c>
      <c r="AX300" s="51"/>
      <c r="AY300" s="51"/>
      <c r="AZ300" s="51"/>
      <c r="BA300" s="51"/>
      <c r="BB300" s="51"/>
      <c r="BC300" s="51"/>
      <c r="BD300" s="51"/>
      <c r="BE300" s="51"/>
    </row>
    <row r="301" spans="1:57" ht="14.25" customHeight="1">
      <c r="A301" s="237">
        <v>298</v>
      </c>
      <c r="B301" s="59"/>
      <c r="C301" s="98" t="s">
        <v>1183</v>
      </c>
      <c r="D301" s="93" t="s">
        <v>1090</v>
      </c>
      <c r="E301" s="93" t="s">
        <v>63</v>
      </c>
      <c r="F301" s="93" t="s">
        <v>102</v>
      </c>
      <c r="G301" s="93" t="s">
        <v>948</v>
      </c>
      <c r="H301" s="101" t="s">
        <v>938</v>
      </c>
      <c r="I301" s="93" t="s">
        <v>1217</v>
      </c>
      <c r="J301" s="101">
        <v>39</v>
      </c>
      <c r="K301" s="158" t="s">
        <v>2232</v>
      </c>
      <c r="L301" s="158"/>
      <c r="M301" s="158"/>
      <c r="N301" s="51"/>
      <c r="O301" s="51"/>
      <c r="P301" s="51">
        <v>39</v>
      </c>
      <c r="Q301" s="51"/>
      <c r="R301" s="51">
        <v>39</v>
      </c>
      <c r="S301" s="51"/>
      <c r="T301" s="51">
        <v>39</v>
      </c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</row>
    <row r="302" spans="1:57" s="160" customFormat="1" ht="14.25" customHeight="1">
      <c r="A302" s="237">
        <v>299</v>
      </c>
      <c r="B302" s="59"/>
      <c r="C302" s="98" t="s">
        <v>1183</v>
      </c>
      <c r="D302" s="93" t="s">
        <v>1089</v>
      </c>
      <c r="E302" s="93" t="s">
        <v>63</v>
      </c>
      <c r="F302" s="93" t="s">
        <v>102</v>
      </c>
      <c r="G302" s="93" t="s">
        <v>948</v>
      </c>
      <c r="H302" s="101" t="s">
        <v>938</v>
      </c>
      <c r="I302" s="93" t="s">
        <v>1216</v>
      </c>
      <c r="J302" s="101">
        <v>45</v>
      </c>
      <c r="K302" s="51" t="s">
        <v>2233</v>
      </c>
      <c r="L302" s="158"/>
      <c r="M302" s="158"/>
      <c r="N302" s="158"/>
      <c r="O302" s="237"/>
      <c r="P302" s="158"/>
      <c r="Q302" s="237">
        <v>45</v>
      </c>
      <c r="R302" s="158"/>
      <c r="S302" s="237">
        <v>45</v>
      </c>
      <c r="T302" s="158"/>
      <c r="U302" s="237">
        <v>45</v>
      </c>
      <c r="V302" s="158"/>
      <c r="W302" s="237"/>
      <c r="X302" s="158"/>
      <c r="Y302" s="237"/>
      <c r="Z302" s="158"/>
      <c r="AA302" s="237"/>
      <c r="AB302" s="158"/>
      <c r="AC302" s="237"/>
      <c r="AD302" s="158"/>
      <c r="AE302" s="237"/>
      <c r="AF302" s="158"/>
      <c r="AG302" s="237"/>
      <c r="AH302" s="158"/>
      <c r="AI302" s="237"/>
      <c r="AJ302" s="158"/>
      <c r="AK302" s="237"/>
      <c r="AL302" s="158"/>
      <c r="AM302" s="237"/>
      <c r="AN302" s="158"/>
      <c r="AO302" s="237"/>
      <c r="AP302" s="158"/>
      <c r="AQ302" s="237"/>
      <c r="AR302" s="158"/>
      <c r="AS302" s="237"/>
      <c r="AT302" s="158"/>
      <c r="AU302" s="237"/>
      <c r="AV302" s="158"/>
      <c r="AW302" s="237"/>
      <c r="AX302" s="51"/>
      <c r="AY302" s="51"/>
      <c r="AZ302" s="51"/>
      <c r="BA302" s="51"/>
      <c r="BB302" s="51"/>
      <c r="BC302" s="51"/>
      <c r="BD302" s="51"/>
      <c r="BE302" s="51"/>
    </row>
    <row r="303" spans="1:57" s="160" customFormat="1" ht="14.25" customHeight="1">
      <c r="A303" s="237">
        <v>300</v>
      </c>
      <c r="B303" s="59"/>
      <c r="C303" s="98" t="s">
        <v>1183</v>
      </c>
      <c r="D303" s="93" t="s">
        <v>1087</v>
      </c>
      <c r="E303" s="93" t="s">
        <v>63</v>
      </c>
      <c r="F303" s="93" t="s">
        <v>102</v>
      </c>
      <c r="G303" s="93" t="s">
        <v>40</v>
      </c>
      <c r="H303" s="101" t="s">
        <v>213</v>
      </c>
      <c r="I303" s="93" t="s">
        <v>559</v>
      </c>
      <c r="J303" s="101">
        <v>31</v>
      </c>
      <c r="K303" s="51" t="s">
        <v>2242</v>
      </c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>
        <v>31</v>
      </c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51"/>
      <c r="AY303" s="51"/>
      <c r="AZ303" s="51"/>
      <c r="BA303" s="51"/>
      <c r="BB303" s="51"/>
      <c r="BC303" s="51"/>
      <c r="BD303" s="51"/>
      <c r="BE303" s="51"/>
    </row>
    <row r="304" spans="1:57" s="160" customFormat="1" ht="14.25" customHeight="1">
      <c r="A304" s="237">
        <v>301</v>
      </c>
      <c r="B304" s="59"/>
      <c r="C304" s="98" t="s">
        <v>1183</v>
      </c>
      <c r="D304" s="93" t="s">
        <v>1086</v>
      </c>
      <c r="E304" s="93" t="s">
        <v>63</v>
      </c>
      <c r="F304" s="93" t="s">
        <v>102</v>
      </c>
      <c r="G304" s="93" t="s">
        <v>40</v>
      </c>
      <c r="H304" s="101" t="s">
        <v>213</v>
      </c>
      <c r="I304" s="93" t="s">
        <v>537</v>
      </c>
      <c r="J304" s="101">
        <v>32</v>
      </c>
      <c r="K304" s="237" t="s">
        <v>2245</v>
      </c>
      <c r="L304" s="237"/>
      <c r="M304" s="237"/>
      <c r="N304" s="237"/>
      <c r="O304" s="237"/>
      <c r="P304" s="237"/>
      <c r="Q304" s="237"/>
      <c r="R304" s="51"/>
      <c r="S304" s="51"/>
      <c r="T304" s="51"/>
      <c r="U304" s="51"/>
      <c r="V304" s="237"/>
      <c r="W304" s="237">
        <v>32</v>
      </c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51"/>
      <c r="AY304" s="51"/>
      <c r="AZ304" s="51"/>
      <c r="BA304" s="51"/>
      <c r="BB304" s="51"/>
      <c r="BC304" s="51"/>
      <c r="BD304" s="51"/>
      <c r="BE304" s="51"/>
    </row>
    <row r="305" spans="1:57" s="160" customFormat="1" ht="14.25" customHeight="1">
      <c r="A305" s="237">
        <v>302</v>
      </c>
      <c r="B305" s="59"/>
      <c r="C305" s="98" t="s">
        <v>1183</v>
      </c>
      <c r="D305" s="93" t="s">
        <v>1088</v>
      </c>
      <c r="E305" s="93" t="s">
        <v>63</v>
      </c>
      <c r="F305" s="93" t="s">
        <v>102</v>
      </c>
      <c r="G305" s="93" t="s">
        <v>948</v>
      </c>
      <c r="H305" s="101" t="s">
        <v>1514</v>
      </c>
      <c r="I305" s="93" t="s">
        <v>1215</v>
      </c>
      <c r="J305" s="101">
        <v>44</v>
      </c>
      <c r="K305" s="51" t="s">
        <v>2238</v>
      </c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>
        <v>44</v>
      </c>
      <c r="AA305" s="237"/>
      <c r="AB305" s="237">
        <v>44</v>
      </c>
      <c r="AC305" s="237"/>
      <c r="AD305" s="237">
        <v>44</v>
      </c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51"/>
      <c r="AY305" s="51"/>
      <c r="AZ305" s="51"/>
      <c r="BA305" s="51"/>
      <c r="BB305" s="51"/>
      <c r="BC305" s="51"/>
      <c r="BD305" s="51"/>
      <c r="BE305" s="51"/>
    </row>
    <row r="306" spans="1:57" s="160" customFormat="1" ht="14.25" customHeight="1">
      <c r="A306" s="237">
        <v>303</v>
      </c>
      <c r="B306" s="59"/>
      <c r="C306" s="98" t="s">
        <v>1183</v>
      </c>
      <c r="D306" s="93" t="s">
        <v>1084</v>
      </c>
      <c r="E306" s="93" t="s">
        <v>63</v>
      </c>
      <c r="F306" s="93" t="s">
        <v>102</v>
      </c>
      <c r="G306" s="93" t="s">
        <v>40</v>
      </c>
      <c r="H306" s="101" t="s">
        <v>213</v>
      </c>
      <c r="I306" s="93" t="s">
        <v>535</v>
      </c>
      <c r="J306" s="101">
        <v>38</v>
      </c>
      <c r="K306" s="51" t="s">
        <v>2239</v>
      </c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>
        <v>38</v>
      </c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51"/>
      <c r="AY306" s="51"/>
      <c r="AZ306" s="51"/>
      <c r="BA306" s="51"/>
      <c r="BB306" s="51"/>
      <c r="BC306" s="51"/>
      <c r="BD306" s="51"/>
      <c r="BE306" s="51"/>
    </row>
    <row r="307" spans="1:57" ht="14.25" customHeight="1">
      <c r="A307" s="237">
        <v>304</v>
      </c>
      <c r="B307" s="59"/>
      <c r="C307" s="98" t="s">
        <v>1183</v>
      </c>
      <c r="D307" s="93" t="s">
        <v>1085</v>
      </c>
      <c r="E307" s="93" t="s">
        <v>63</v>
      </c>
      <c r="F307" s="93" t="s">
        <v>102</v>
      </c>
      <c r="G307" s="93" t="s">
        <v>40</v>
      </c>
      <c r="H307" s="101" t="s">
        <v>213</v>
      </c>
      <c r="I307" s="93" t="s">
        <v>570</v>
      </c>
      <c r="J307" s="101">
        <v>38</v>
      </c>
      <c r="K307" s="51" t="s">
        <v>2182</v>
      </c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>
        <v>38</v>
      </c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158"/>
      <c r="AR307" s="158"/>
      <c r="AS307" s="158"/>
      <c r="AT307" s="158"/>
      <c r="AU307" s="158"/>
      <c r="AV307" s="158"/>
      <c r="AW307" s="158"/>
      <c r="AX307" s="51"/>
      <c r="AY307" s="51"/>
      <c r="AZ307" s="51"/>
      <c r="BA307" s="51"/>
      <c r="BB307" s="51"/>
      <c r="BC307" s="51"/>
      <c r="BD307" s="51"/>
      <c r="BE307" s="51"/>
    </row>
    <row r="308" spans="1:57" ht="14.25" customHeight="1">
      <c r="A308" s="237">
        <v>305</v>
      </c>
      <c r="B308" s="59"/>
      <c r="C308" s="98" t="s">
        <v>1183</v>
      </c>
      <c r="D308" s="93" t="s">
        <v>1083</v>
      </c>
      <c r="E308" s="93" t="s">
        <v>63</v>
      </c>
      <c r="F308" s="93" t="s">
        <v>64</v>
      </c>
      <c r="G308" s="93" t="s">
        <v>947</v>
      </c>
      <c r="H308" s="101" t="s">
        <v>930</v>
      </c>
      <c r="I308" s="93" t="s">
        <v>1193</v>
      </c>
      <c r="J308" s="101">
        <v>23</v>
      </c>
      <c r="K308" s="51" t="s">
        <v>2250</v>
      </c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>
        <v>23</v>
      </c>
      <c r="AE308" s="158"/>
      <c r="AF308" s="158">
        <v>23</v>
      </c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51"/>
      <c r="AY308" s="51"/>
      <c r="AZ308" s="51"/>
      <c r="BA308" s="51"/>
      <c r="BB308" s="51"/>
      <c r="BC308" s="51"/>
      <c r="BD308" s="51"/>
      <c r="BE308" s="51"/>
    </row>
    <row r="309" spans="1:57" s="160" customFormat="1">
      <c r="A309" s="237">
        <v>306</v>
      </c>
      <c r="B309" s="59"/>
      <c r="C309" s="98" t="s">
        <v>1183</v>
      </c>
      <c r="D309" s="93" t="s">
        <v>1083</v>
      </c>
      <c r="E309" s="93" t="s">
        <v>63</v>
      </c>
      <c r="F309" s="93" t="s">
        <v>65</v>
      </c>
      <c r="G309" s="93" t="s">
        <v>949</v>
      </c>
      <c r="H309" s="101" t="s">
        <v>930</v>
      </c>
      <c r="I309" s="93" t="s">
        <v>1218</v>
      </c>
      <c r="J309" s="101">
        <v>23</v>
      </c>
      <c r="K309" s="51" t="s">
        <v>2234</v>
      </c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>
        <v>23</v>
      </c>
      <c r="AI309" s="51"/>
      <c r="AJ309" s="51">
        <v>23</v>
      </c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</row>
    <row r="310" spans="1:57" s="160" customFormat="1">
      <c r="A310" s="237">
        <v>307</v>
      </c>
      <c r="B310" s="59"/>
      <c r="C310" s="98" t="s">
        <v>1183</v>
      </c>
      <c r="D310" s="93" t="s">
        <v>1082</v>
      </c>
      <c r="E310" s="93" t="s">
        <v>63</v>
      </c>
      <c r="F310" s="93" t="s">
        <v>64</v>
      </c>
      <c r="G310" s="93" t="s">
        <v>33</v>
      </c>
      <c r="H310" s="101" t="s">
        <v>213</v>
      </c>
      <c r="I310" s="93" t="s">
        <v>1210</v>
      </c>
      <c r="J310" s="101">
        <v>40</v>
      </c>
      <c r="K310" s="51" t="s">
        <v>2252</v>
      </c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>
        <v>40</v>
      </c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</row>
    <row r="311" spans="1:57" s="160" customFormat="1">
      <c r="A311" s="237">
        <v>308</v>
      </c>
      <c r="B311" s="59"/>
      <c r="C311" s="98" t="s">
        <v>1183</v>
      </c>
      <c r="D311" s="93" t="s">
        <v>1091</v>
      </c>
      <c r="E311" s="93" t="s">
        <v>63</v>
      </c>
      <c r="F311" s="93" t="s">
        <v>66</v>
      </c>
      <c r="G311" s="93" t="s">
        <v>33</v>
      </c>
      <c r="H311" s="101" t="s">
        <v>213</v>
      </c>
      <c r="I311" s="93" t="s">
        <v>1210</v>
      </c>
      <c r="J311" s="101">
        <v>40</v>
      </c>
      <c r="K311" s="51" t="s">
        <v>2235</v>
      </c>
      <c r="L311" s="62"/>
      <c r="M311" s="62"/>
      <c r="N311" s="62"/>
      <c r="O311" s="62"/>
      <c r="P311" s="62"/>
      <c r="Q311" s="62"/>
      <c r="R311" s="64"/>
      <c r="S311" s="62"/>
      <c r="T311" s="64"/>
      <c r="U311" s="62"/>
      <c r="V311" s="64"/>
      <c r="W311" s="62"/>
      <c r="X311" s="64"/>
      <c r="Y311" s="62"/>
      <c r="Z311" s="64"/>
      <c r="AA311" s="62"/>
      <c r="AB311" s="64"/>
      <c r="AC311" s="62"/>
      <c r="AD311" s="64"/>
      <c r="AE311" s="62"/>
      <c r="AF311" s="62"/>
      <c r="AG311" s="62"/>
      <c r="AH311" s="62"/>
      <c r="AI311" s="62">
        <v>40</v>
      </c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</row>
    <row r="312" spans="1:57" s="160" customFormat="1">
      <c r="A312" s="237">
        <v>309</v>
      </c>
      <c r="B312" s="58"/>
      <c r="C312" s="98" t="s">
        <v>1183</v>
      </c>
      <c r="D312" s="93" t="s">
        <v>1104</v>
      </c>
      <c r="E312" s="93" t="s">
        <v>34</v>
      </c>
      <c r="F312" s="93" t="s">
        <v>91</v>
      </c>
      <c r="G312" s="93" t="s">
        <v>966</v>
      </c>
      <c r="H312" s="101">
        <v>3</v>
      </c>
      <c r="I312" s="93" t="s">
        <v>1236</v>
      </c>
      <c r="J312" s="101">
        <v>44</v>
      </c>
      <c r="K312" s="51" t="s">
        <v>2222</v>
      </c>
      <c r="L312" s="51"/>
      <c r="M312" s="51"/>
      <c r="N312" s="51">
        <v>44</v>
      </c>
      <c r="O312" s="51"/>
      <c r="P312" s="51">
        <v>44</v>
      </c>
      <c r="Q312" s="51"/>
      <c r="R312" s="51">
        <v>44</v>
      </c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</row>
    <row r="313" spans="1:57" s="160" customFormat="1">
      <c r="A313" s="237">
        <v>310</v>
      </c>
      <c r="B313" s="59"/>
      <c r="C313" s="98" t="s">
        <v>1183</v>
      </c>
      <c r="D313" s="93" t="s">
        <v>1107</v>
      </c>
      <c r="E313" s="93" t="s">
        <v>34</v>
      </c>
      <c r="F313" s="93" t="s">
        <v>91</v>
      </c>
      <c r="G313" s="93" t="s">
        <v>966</v>
      </c>
      <c r="H313" s="101">
        <v>3</v>
      </c>
      <c r="I313" s="93" t="s">
        <v>1236</v>
      </c>
      <c r="J313" s="101">
        <v>32</v>
      </c>
      <c r="K313" s="51" t="s">
        <v>2222</v>
      </c>
      <c r="L313" s="51"/>
      <c r="M313" s="51"/>
      <c r="N313" s="51">
        <v>32</v>
      </c>
      <c r="O313" s="51"/>
      <c r="P313" s="51">
        <v>32</v>
      </c>
      <c r="Q313" s="51"/>
      <c r="R313" s="51">
        <v>32</v>
      </c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</row>
    <row r="314" spans="1:57" s="160" customFormat="1">
      <c r="A314" s="237">
        <v>311</v>
      </c>
      <c r="B314" s="58"/>
      <c r="C314" s="98" t="s">
        <v>1183</v>
      </c>
      <c r="D314" s="93" t="s">
        <v>327</v>
      </c>
      <c r="E314" s="93" t="s">
        <v>34</v>
      </c>
      <c r="F314" s="93" t="s">
        <v>12</v>
      </c>
      <c r="G314" s="93" t="s">
        <v>971</v>
      </c>
      <c r="H314" s="101">
        <v>4</v>
      </c>
      <c r="I314" s="93" t="s">
        <v>1242</v>
      </c>
      <c r="J314" s="101">
        <v>33</v>
      </c>
      <c r="K314" s="51" t="s">
        <v>2222</v>
      </c>
      <c r="L314" s="51"/>
      <c r="M314" s="51"/>
      <c r="N314" s="51">
        <v>33</v>
      </c>
      <c r="O314" s="51">
        <v>33</v>
      </c>
      <c r="P314" s="51">
        <v>33</v>
      </c>
      <c r="Q314" s="51">
        <v>33</v>
      </c>
      <c r="R314" s="51">
        <v>33</v>
      </c>
      <c r="S314" s="51">
        <v>33</v>
      </c>
      <c r="T314" s="51">
        <v>33</v>
      </c>
      <c r="U314" s="51">
        <v>33</v>
      </c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</row>
    <row r="315" spans="1:57" s="160" customFormat="1">
      <c r="A315" s="237">
        <v>312</v>
      </c>
      <c r="B315" s="58"/>
      <c r="C315" s="98" t="s">
        <v>1183</v>
      </c>
      <c r="D315" s="93" t="s">
        <v>1116</v>
      </c>
      <c r="E315" s="93" t="s">
        <v>34</v>
      </c>
      <c r="F315" s="93" t="s">
        <v>12</v>
      </c>
      <c r="G315" s="93" t="s">
        <v>972</v>
      </c>
      <c r="H315" s="101">
        <v>9</v>
      </c>
      <c r="I315" s="93" t="s">
        <v>1243</v>
      </c>
      <c r="J315" s="101">
        <v>30</v>
      </c>
      <c r="K315" s="51" t="s">
        <v>2222</v>
      </c>
      <c r="L315" s="51"/>
      <c r="M315" s="51"/>
      <c r="N315" s="51">
        <v>12</v>
      </c>
      <c r="O315" s="51">
        <v>12</v>
      </c>
      <c r="P315" s="51">
        <v>12</v>
      </c>
      <c r="Q315" s="51">
        <v>12</v>
      </c>
      <c r="R315" s="51">
        <v>12</v>
      </c>
      <c r="S315" s="51">
        <v>12</v>
      </c>
      <c r="T315" s="51">
        <v>12</v>
      </c>
      <c r="U315" s="51">
        <v>12</v>
      </c>
      <c r="V315" s="51">
        <v>12</v>
      </c>
      <c r="W315" s="51">
        <v>12</v>
      </c>
      <c r="X315" s="51">
        <v>12</v>
      </c>
      <c r="Y315" s="51">
        <v>12</v>
      </c>
      <c r="Z315" s="51">
        <v>12</v>
      </c>
      <c r="AA315" s="51">
        <v>12</v>
      </c>
      <c r="AB315" s="51">
        <v>12</v>
      </c>
      <c r="AC315" s="51">
        <v>12</v>
      </c>
      <c r="AD315" s="51">
        <v>12</v>
      </c>
      <c r="AE315" s="51">
        <v>12</v>
      </c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</row>
    <row r="316" spans="1:57" s="160" customFormat="1">
      <c r="A316" s="237">
        <v>313</v>
      </c>
      <c r="B316" s="58"/>
      <c r="C316" s="98" t="s">
        <v>1183</v>
      </c>
      <c r="D316" s="93" t="s">
        <v>1117</v>
      </c>
      <c r="E316" s="93" t="s">
        <v>34</v>
      </c>
      <c r="F316" s="93" t="s">
        <v>12</v>
      </c>
      <c r="G316" s="93" t="s">
        <v>972</v>
      </c>
      <c r="H316" s="101">
        <v>9</v>
      </c>
      <c r="I316" s="93" t="s">
        <v>1244</v>
      </c>
      <c r="J316" s="101">
        <v>36</v>
      </c>
      <c r="K316" s="51" t="s">
        <v>2222</v>
      </c>
      <c r="L316" s="51"/>
      <c r="M316" s="51"/>
      <c r="N316" s="51">
        <v>14.4</v>
      </c>
      <c r="O316" s="51">
        <v>14.4</v>
      </c>
      <c r="P316" s="51">
        <v>14.4</v>
      </c>
      <c r="Q316" s="51">
        <v>14.4</v>
      </c>
      <c r="R316" s="51">
        <v>14.4</v>
      </c>
      <c r="S316" s="51">
        <v>14.4</v>
      </c>
      <c r="T316" s="51">
        <v>14.4</v>
      </c>
      <c r="U316" s="51">
        <v>14.4</v>
      </c>
      <c r="V316" s="51">
        <v>14.4</v>
      </c>
      <c r="W316" s="51">
        <v>14.4</v>
      </c>
      <c r="X316" s="51">
        <v>14.4</v>
      </c>
      <c r="Y316" s="51">
        <v>14.4</v>
      </c>
      <c r="Z316" s="51">
        <v>14.4</v>
      </c>
      <c r="AA316" s="51">
        <v>14.4</v>
      </c>
      <c r="AB316" s="51">
        <v>14.4</v>
      </c>
      <c r="AC316" s="51">
        <v>14.4</v>
      </c>
      <c r="AD316" s="51">
        <v>14.4</v>
      </c>
      <c r="AE316" s="51">
        <v>14.4</v>
      </c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</row>
    <row r="317" spans="1:57">
      <c r="A317" s="237">
        <v>314</v>
      </c>
      <c r="B317" s="58"/>
      <c r="C317" s="98" t="s">
        <v>1183</v>
      </c>
      <c r="D317" s="93" t="s">
        <v>1083</v>
      </c>
      <c r="E317" s="93" t="s">
        <v>34</v>
      </c>
      <c r="F317" s="93" t="s">
        <v>37</v>
      </c>
      <c r="G317" s="93" t="s">
        <v>975</v>
      </c>
      <c r="H317" s="101">
        <v>2</v>
      </c>
      <c r="I317" s="93" t="s">
        <v>497</v>
      </c>
      <c r="J317" s="101">
        <v>23</v>
      </c>
      <c r="K317" s="51" t="s">
        <v>2222</v>
      </c>
      <c r="L317" s="51"/>
      <c r="M317" s="51"/>
      <c r="N317" s="51">
        <v>23</v>
      </c>
      <c r="O317" s="51"/>
      <c r="P317" s="51">
        <v>23</v>
      </c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</row>
    <row r="318" spans="1:57">
      <c r="A318" s="237">
        <v>315</v>
      </c>
      <c r="B318" s="58"/>
      <c r="C318" s="98" t="s">
        <v>1183</v>
      </c>
      <c r="D318" s="93" t="s">
        <v>1105</v>
      </c>
      <c r="E318" s="93" t="s">
        <v>34</v>
      </c>
      <c r="F318" s="93" t="s">
        <v>91</v>
      </c>
      <c r="G318" s="93" t="s">
        <v>966</v>
      </c>
      <c r="H318" s="101">
        <v>3</v>
      </c>
      <c r="I318" s="93" t="s">
        <v>1237</v>
      </c>
      <c r="J318" s="101">
        <v>39</v>
      </c>
      <c r="K318" s="51" t="s">
        <v>2226</v>
      </c>
      <c r="L318" s="51"/>
      <c r="M318" s="51"/>
      <c r="N318" s="51"/>
      <c r="O318" s="51">
        <v>39</v>
      </c>
      <c r="P318" s="51"/>
      <c r="Q318" s="51">
        <v>39</v>
      </c>
      <c r="R318" s="51"/>
      <c r="S318" s="51">
        <v>39</v>
      </c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</row>
    <row r="319" spans="1:57">
      <c r="A319" s="237">
        <v>316</v>
      </c>
      <c r="B319" s="58"/>
      <c r="C319" s="98" t="s">
        <v>1183</v>
      </c>
      <c r="D319" s="93" t="s">
        <v>1106</v>
      </c>
      <c r="E319" s="93" t="s">
        <v>34</v>
      </c>
      <c r="F319" s="93" t="s">
        <v>91</v>
      </c>
      <c r="G319" s="93" t="s">
        <v>966</v>
      </c>
      <c r="H319" s="101">
        <v>3</v>
      </c>
      <c r="I319" s="93" t="s">
        <v>1237</v>
      </c>
      <c r="J319" s="101">
        <v>44</v>
      </c>
      <c r="K319" s="51" t="s">
        <v>2226</v>
      </c>
      <c r="L319" s="51"/>
      <c r="M319" s="51"/>
      <c r="N319" s="51"/>
      <c r="O319" s="51">
        <v>44</v>
      </c>
      <c r="P319" s="51"/>
      <c r="Q319" s="51">
        <v>44</v>
      </c>
      <c r="R319" s="51"/>
      <c r="S319" s="51">
        <v>44</v>
      </c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</row>
    <row r="320" spans="1:57">
      <c r="A320" s="237">
        <v>317</v>
      </c>
      <c r="B320" s="58"/>
      <c r="C320" s="98" t="s">
        <v>1183</v>
      </c>
      <c r="D320" s="93" t="s">
        <v>1127</v>
      </c>
      <c r="E320" s="233" t="s">
        <v>2260</v>
      </c>
      <c r="F320" s="151" t="s">
        <v>1572</v>
      </c>
      <c r="G320" s="93" t="s">
        <v>981</v>
      </c>
      <c r="H320" s="101">
        <v>2</v>
      </c>
      <c r="I320" s="93" t="s">
        <v>498</v>
      </c>
      <c r="J320" s="101">
        <v>32</v>
      </c>
      <c r="K320" s="51" t="s">
        <v>2226</v>
      </c>
      <c r="L320" s="51"/>
      <c r="M320" s="51"/>
      <c r="N320" s="51"/>
      <c r="O320" s="51">
        <v>32</v>
      </c>
      <c r="P320" s="51"/>
      <c r="Q320" s="51">
        <v>32</v>
      </c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</row>
    <row r="321" spans="1:57">
      <c r="A321" s="237">
        <v>318</v>
      </c>
      <c r="B321" s="58"/>
      <c r="C321" s="98" t="s">
        <v>1183</v>
      </c>
      <c r="D321" s="93" t="s">
        <v>1139</v>
      </c>
      <c r="E321" s="233" t="s">
        <v>2260</v>
      </c>
      <c r="F321" s="151" t="s">
        <v>1572</v>
      </c>
      <c r="G321" s="93" t="s">
        <v>988</v>
      </c>
      <c r="H321" s="101">
        <v>2</v>
      </c>
      <c r="I321" s="93" t="s">
        <v>497</v>
      </c>
      <c r="J321" s="101">
        <v>42</v>
      </c>
      <c r="K321" s="51" t="s">
        <v>2226</v>
      </c>
      <c r="L321" s="51"/>
      <c r="M321" s="51"/>
      <c r="N321" s="51">
        <v>42</v>
      </c>
      <c r="O321" s="51"/>
      <c r="P321" s="51">
        <v>42</v>
      </c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</row>
    <row r="322" spans="1:57">
      <c r="A322" s="237">
        <v>319</v>
      </c>
      <c r="B322" s="58"/>
      <c r="C322" s="98" t="s">
        <v>1183</v>
      </c>
      <c r="D322" s="93" t="s">
        <v>1068</v>
      </c>
      <c r="E322" s="93" t="s">
        <v>34</v>
      </c>
      <c r="F322" s="151" t="s">
        <v>1576</v>
      </c>
      <c r="G322" s="93" t="s">
        <v>974</v>
      </c>
      <c r="H322" s="101">
        <v>1</v>
      </c>
      <c r="I322" s="93" t="s">
        <v>557</v>
      </c>
      <c r="J322" s="101">
        <v>46</v>
      </c>
      <c r="K322" s="51" t="s">
        <v>2205</v>
      </c>
      <c r="L322" s="51"/>
      <c r="M322" s="51"/>
      <c r="N322" s="51"/>
      <c r="O322" s="51"/>
      <c r="P322" s="51"/>
      <c r="Q322" s="51"/>
      <c r="R322" s="51">
        <v>46</v>
      </c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</row>
    <row r="323" spans="1:57">
      <c r="A323" s="237">
        <v>320</v>
      </c>
      <c r="B323" s="58"/>
      <c r="C323" s="98" t="s">
        <v>1183</v>
      </c>
      <c r="D323" s="93" t="s">
        <v>1127</v>
      </c>
      <c r="E323" s="233" t="s">
        <v>2260</v>
      </c>
      <c r="F323" s="151" t="s">
        <v>1572</v>
      </c>
      <c r="G323" s="93" t="s">
        <v>980</v>
      </c>
      <c r="H323" s="101">
        <v>4</v>
      </c>
      <c r="I323" s="93" t="s">
        <v>1988</v>
      </c>
      <c r="J323" s="101">
        <v>32</v>
      </c>
      <c r="K323" s="51" t="s">
        <v>2205</v>
      </c>
      <c r="L323" s="51"/>
      <c r="M323" s="51"/>
      <c r="N323" s="51"/>
      <c r="O323" s="51"/>
      <c r="P323" s="51"/>
      <c r="Q323" s="51"/>
      <c r="R323" s="51">
        <v>32</v>
      </c>
      <c r="S323" s="51"/>
      <c r="T323" s="51">
        <v>32</v>
      </c>
      <c r="U323" s="51"/>
      <c r="V323" s="51">
        <v>32</v>
      </c>
      <c r="W323" s="51"/>
      <c r="X323" s="51">
        <v>32</v>
      </c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</row>
    <row r="324" spans="1:57">
      <c r="A324" s="237">
        <v>321</v>
      </c>
      <c r="B324" s="58"/>
      <c r="C324" s="98" t="s">
        <v>1183</v>
      </c>
      <c r="D324" s="93" t="s">
        <v>1069</v>
      </c>
      <c r="E324" s="93" t="s">
        <v>34</v>
      </c>
      <c r="F324" s="151" t="s">
        <v>1576</v>
      </c>
      <c r="G324" s="93" t="s">
        <v>974</v>
      </c>
      <c r="H324" s="101">
        <v>1</v>
      </c>
      <c r="I324" s="93" t="s">
        <v>532</v>
      </c>
      <c r="J324" s="101">
        <v>42</v>
      </c>
      <c r="K324" s="51" t="s">
        <v>2244</v>
      </c>
      <c r="L324" s="51"/>
      <c r="M324" s="51"/>
      <c r="N324" s="51"/>
      <c r="O324" s="51"/>
      <c r="P324" s="51"/>
      <c r="Q324" s="51"/>
      <c r="R324" s="51"/>
      <c r="S324" s="51">
        <v>42</v>
      </c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</row>
    <row r="325" spans="1:57">
      <c r="A325" s="237">
        <v>322</v>
      </c>
      <c r="B325" s="59"/>
      <c r="C325" s="98" t="s">
        <v>1183</v>
      </c>
      <c r="D325" s="93" t="s">
        <v>1111</v>
      </c>
      <c r="E325" s="93" t="s">
        <v>34</v>
      </c>
      <c r="F325" s="93" t="s">
        <v>91</v>
      </c>
      <c r="G325" s="93" t="s">
        <v>969</v>
      </c>
      <c r="H325" s="101" t="s">
        <v>938</v>
      </c>
      <c r="I325" s="93" t="s">
        <v>1240</v>
      </c>
      <c r="J325" s="101">
        <v>43</v>
      </c>
      <c r="K325" s="51" t="s">
        <v>2236</v>
      </c>
      <c r="L325" s="51"/>
      <c r="M325" s="51"/>
      <c r="N325" s="51"/>
      <c r="O325" s="51"/>
      <c r="P325" s="51"/>
      <c r="Q325" s="51"/>
      <c r="R325" s="51"/>
      <c r="S325" s="51"/>
      <c r="T325" s="51">
        <v>43</v>
      </c>
      <c r="U325" s="51"/>
      <c r="V325" s="51">
        <v>43</v>
      </c>
      <c r="W325" s="51"/>
      <c r="X325" s="51">
        <v>43</v>
      </c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</row>
    <row r="326" spans="1:57">
      <c r="A326" s="237">
        <v>323</v>
      </c>
      <c r="B326" s="59"/>
      <c r="C326" s="98" t="s">
        <v>1183</v>
      </c>
      <c r="D326" s="93" t="s">
        <v>1104</v>
      </c>
      <c r="E326" s="93" t="s">
        <v>34</v>
      </c>
      <c r="F326" s="93" t="s">
        <v>12</v>
      </c>
      <c r="G326" s="93" t="s">
        <v>966</v>
      </c>
      <c r="H326" s="101">
        <v>3</v>
      </c>
      <c r="I326" s="93" t="s">
        <v>563</v>
      </c>
      <c r="J326" s="101">
        <v>44</v>
      </c>
      <c r="K326" s="51" t="s">
        <v>2236</v>
      </c>
      <c r="L326" s="51"/>
      <c r="M326" s="51"/>
      <c r="N326" s="51"/>
      <c r="O326" s="51"/>
      <c r="P326" s="51"/>
      <c r="Q326" s="51"/>
      <c r="R326" s="51"/>
      <c r="S326" s="51"/>
      <c r="T326" s="51">
        <v>44</v>
      </c>
      <c r="U326" s="51"/>
      <c r="V326" s="51">
        <v>44</v>
      </c>
      <c r="W326" s="51"/>
      <c r="X326" s="51">
        <v>44</v>
      </c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</row>
    <row r="327" spans="1:57">
      <c r="A327" s="237">
        <v>324</v>
      </c>
      <c r="B327" s="58"/>
      <c r="C327" s="98" t="s">
        <v>1183</v>
      </c>
      <c r="D327" s="93" t="s">
        <v>1107</v>
      </c>
      <c r="E327" s="93" t="s">
        <v>34</v>
      </c>
      <c r="F327" s="93" t="s">
        <v>12</v>
      </c>
      <c r="G327" s="93" t="s">
        <v>966</v>
      </c>
      <c r="H327" s="101">
        <v>3</v>
      </c>
      <c r="I327" s="93" t="s">
        <v>563</v>
      </c>
      <c r="J327" s="101">
        <v>32</v>
      </c>
      <c r="K327" s="51" t="s">
        <v>2236</v>
      </c>
      <c r="L327" s="51"/>
      <c r="M327" s="51"/>
      <c r="N327" s="51"/>
      <c r="O327" s="51"/>
      <c r="P327" s="51"/>
      <c r="Q327" s="51"/>
      <c r="R327" s="51"/>
      <c r="S327" s="51"/>
      <c r="T327" s="51">
        <v>32</v>
      </c>
      <c r="U327" s="51"/>
      <c r="V327" s="51">
        <v>32</v>
      </c>
      <c r="W327" s="51"/>
      <c r="X327" s="51">
        <v>32</v>
      </c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</row>
    <row r="328" spans="1:57">
      <c r="A328" s="237">
        <v>325</v>
      </c>
      <c r="B328" s="58"/>
      <c r="C328" s="98" t="s">
        <v>1183</v>
      </c>
      <c r="D328" s="93" t="s">
        <v>1070</v>
      </c>
      <c r="E328" s="93" t="s">
        <v>34</v>
      </c>
      <c r="F328" s="151" t="s">
        <v>1576</v>
      </c>
      <c r="G328" s="93" t="s">
        <v>974</v>
      </c>
      <c r="H328" s="101">
        <v>1</v>
      </c>
      <c r="I328" s="93" t="s">
        <v>544</v>
      </c>
      <c r="J328" s="101">
        <v>44</v>
      </c>
      <c r="K328" s="51" t="s">
        <v>2236</v>
      </c>
      <c r="L328" s="51"/>
      <c r="M328" s="51"/>
      <c r="N328" s="51"/>
      <c r="O328" s="51"/>
      <c r="P328" s="51"/>
      <c r="Q328" s="51"/>
      <c r="R328" s="51"/>
      <c r="S328" s="51"/>
      <c r="T328" s="51">
        <v>44</v>
      </c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</row>
    <row r="329" spans="1:57">
      <c r="A329" s="237">
        <v>326</v>
      </c>
      <c r="B329" s="59"/>
      <c r="C329" s="98" t="s">
        <v>1183</v>
      </c>
      <c r="D329" s="93" t="s">
        <v>1112</v>
      </c>
      <c r="E329" s="93" t="s">
        <v>34</v>
      </c>
      <c r="F329" s="93" t="s">
        <v>91</v>
      </c>
      <c r="G329" s="93" t="s">
        <v>969</v>
      </c>
      <c r="H329" s="101" t="s">
        <v>938</v>
      </c>
      <c r="I329" s="93" t="s">
        <v>1241</v>
      </c>
      <c r="J329" s="101">
        <v>44</v>
      </c>
      <c r="K329" s="51" t="s">
        <v>2237</v>
      </c>
      <c r="L329" s="51"/>
      <c r="M329" s="51"/>
      <c r="N329" s="51"/>
      <c r="O329" s="51"/>
      <c r="P329" s="51"/>
      <c r="Q329" s="51"/>
      <c r="R329" s="51"/>
      <c r="S329" s="51"/>
      <c r="T329" s="51"/>
      <c r="U329" s="51">
        <v>44</v>
      </c>
      <c r="V329" s="51"/>
      <c r="W329" s="51">
        <v>44</v>
      </c>
      <c r="X329" s="51"/>
      <c r="Y329" s="51">
        <v>44</v>
      </c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</row>
    <row r="330" spans="1:57">
      <c r="A330" s="237">
        <v>327</v>
      </c>
      <c r="B330" s="59"/>
      <c r="C330" s="98" t="s">
        <v>1183</v>
      </c>
      <c r="D330" s="93" t="s">
        <v>1105</v>
      </c>
      <c r="E330" s="93" t="s">
        <v>34</v>
      </c>
      <c r="F330" s="93" t="s">
        <v>12</v>
      </c>
      <c r="G330" s="93" t="s">
        <v>966</v>
      </c>
      <c r="H330" s="101">
        <v>3</v>
      </c>
      <c r="I330" s="93" t="s">
        <v>564</v>
      </c>
      <c r="J330" s="101">
        <v>39</v>
      </c>
      <c r="K330" s="51" t="s">
        <v>2237</v>
      </c>
      <c r="L330" s="51"/>
      <c r="M330" s="51"/>
      <c r="N330" s="51"/>
      <c r="O330" s="51"/>
      <c r="P330" s="51"/>
      <c r="Q330" s="51"/>
      <c r="R330" s="51"/>
      <c r="S330" s="51"/>
      <c r="T330" s="51"/>
      <c r="U330" s="51">
        <v>39</v>
      </c>
      <c r="V330" s="51"/>
      <c r="W330" s="51">
        <v>39</v>
      </c>
      <c r="X330" s="51"/>
      <c r="Y330" s="51">
        <v>39</v>
      </c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</row>
    <row r="331" spans="1:57">
      <c r="A331" s="237">
        <v>328</v>
      </c>
      <c r="B331" s="58"/>
      <c r="C331" s="98" t="s">
        <v>1183</v>
      </c>
      <c r="D331" s="93" t="s">
        <v>1106</v>
      </c>
      <c r="E331" s="93" t="s">
        <v>34</v>
      </c>
      <c r="F331" s="93" t="s">
        <v>12</v>
      </c>
      <c r="G331" s="93" t="s">
        <v>966</v>
      </c>
      <c r="H331" s="101">
        <v>3</v>
      </c>
      <c r="I331" s="93" t="s">
        <v>564</v>
      </c>
      <c r="J331" s="101">
        <v>44</v>
      </c>
      <c r="K331" s="51" t="s">
        <v>2237</v>
      </c>
      <c r="L331" s="51"/>
      <c r="M331" s="51"/>
      <c r="N331" s="51"/>
      <c r="O331" s="51"/>
      <c r="P331" s="51"/>
      <c r="Q331" s="51"/>
      <c r="R331" s="51"/>
      <c r="S331" s="51"/>
      <c r="T331" s="51"/>
      <c r="U331" s="51">
        <v>44</v>
      </c>
      <c r="V331" s="51"/>
      <c r="W331" s="51">
        <v>44</v>
      </c>
      <c r="X331" s="51"/>
      <c r="Y331" s="51">
        <v>44</v>
      </c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</row>
    <row r="332" spans="1:57">
      <c r="A332" s="237">
        <v>329</v>
      </c>
      <c r="B332" s="58"/>
      <c r="C332" s="98" t="s">
        <v>1183</v>
      </c>
      <c r="D332" s="93" t="s">
        <v>1071</v>
      </c>
      <c r="E332" s="93" t="s">
        <v>34</v>
      </c>
      <c r="F332" s="151" t="s">
        <v>1576</v>
      </c>
      <c r="G332" s="93" t="s">
        <v>974</v>
      </c>
      <c r="H332" s="101">
        <v>1</v>
      </c>
      <c r="I332" s="93" t="s">
        <v>521</v>
      </c>
      <c r="J332" s="101">
        <v>44</v>
      </c>
      <c r="K332" s="51" t="s">
        <v>2237</v>
      </c>
      <c r="L332" s="51"/>
      <c r="M332" s="51"/>
      <c r="N332" s="51"/>
      <c r="O332" s="51"/>
      <c r="P332" s="51"/>
      <c r="Q332" s="51"/>
      <c r="R332" s="51"/>
      <c r="S332" s="51"/>
      <c r="T332" s="51"/>
      <c r="U332" s="51">
        <v>44</v>
      </c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</row>
    <row r="333" spans="1:57">
      <c r="A333" s="237">
        <v>330</v>
      </c>
      <c r="B333" s="58"/>
      <c r="C333" s="98" t="s">
        <v>1183</v>
      </c>
      <c r="D333" s="93" t="s">
        <v>1121</v>
      </c>
      <c r="E333" s="93" t="s">
        <v>34</v>
      </c>
      <c r="F333" s="113" t="s">
        <v>352</v>
      </c>
      <c r="G333" s="93" t="s">
        <v>973</v>
      </c>
      <c r="H333" s="101">
        <v>1</v>
      </c>
      <c r="I333" s="93" t="s">
        <v>1245</v>
      </c>
      <c r="J333" s="101">
        <v>37</v>
      </c>
      <c r="K333" s="51" t="s">
        <v>2242</v>
      </c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>
        <v>37</v>
      </c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</row>
    <row r="334" spans="1:57">
      <c r="A334" s="237">
        <v>331</v>
      </c>
      <c r="B334" s="58"/>
      <c r="C334" s="98" t="s">
        <v>1183</v>
      </c>
      <c r="D334" s="93" t="s">
        <v>1122</v>
      </c>
      <c r="E334" s="93" t="s">
        <v>34</v>
      </c>
      <c r="F334" s="54" t="s">
        <v>466</v>
      </c>
      <c r="G334" s="93" t="s">
        <v>973</v>
      </c>
      <c r="H334" s="101">
        <v>1</v>
      </c>
      <c r="I334" s="93" t="s">
        <v>1246</v>
      </c>
      <c r="J334" s="101">
        <v>39</v>
      </c>
      <c r="K334" s="51" t="s">
        <v>2245</v>
      </c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>
        <v>39</v>
      </c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</row>
    <row r="335" spans="1:57">
      <c r="A335" s="237">
        <v>332</v>
      </c>
      <c r="B335" s="59"/>
      <c r="C335" s="98" t="s">
        <v>1183</v>
      </c>
      <c r="D335" s="93" t="s">
        <v>1086</v>
      </c>
      <c r="E335" s="93" t="s">
        <v>34</v>
      </c>
      <c r="F335" s="93" t="s">
        <v>91</v>
      </c>
      <c r="G335" s="93" t="s">
        <v>968</v>
      </c>
      <c r="H335" s="101" t="s">
        <v>938</v>
      </c>
      <c r="I335" s="93" t="s">
        <v>578</v>
      </c>
      <c r="J335" s="101">
        <v>32</v>
      </c>
      <c r="K335" s="51" t="s">
        <v>2238</v>
      </c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>
        <v>32</v>
      </c>
      <c r="AA335" s="51"/>
      <c r="AB335" s="51">
        <v>32</v>
      </c>
      <c r="AC335" s="51"/>
      <c r="AD335" s="51">
        <v>32</v>
      </c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</row>
    <row r="336" spans="1:57">
      <c r="A336" s="237">
        <v>333</v>
      </c>
      <c r="B336" s="58"/>
      <c r="C336" s="98" t="s">
        <v>1183</v>
      </c>
      <c r="D336" s="93" t="s">
        <v>1118</v>
      </c>
      <c r="E336" s="93" t="s">
        <v>34</v>
      </c>
      <c r="F336" s="93" t="s">
        <v>12</v>
      </c>
      <c r="G336" s="93" t="s">
        <v>951</v>
      </c>
      <c r="H336" s="101" t="s">
        <v>952</v>
      </c>
      <c r="I336" s="93" t="s">
        <v>2157</v>
      </c>
      <c r="J336" s="101">
        <v>32</v>
      </c>
      <c r="K336" s="51" t="s">
        <v>2238</v>
      </c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>
        <v>32</v>
      </c>
      <c r="AA336" s="51"/>
      <c r="AB336" s="51">
        <v>32</v>
      </c>
      <c r="AC336" s="51"/>
      <c r="AD336" s="51">
        <v>32</v>
      </c>
      <c r="AE336" s="51"/>
      <c r="AF336" s="51">
        <v>32</v>
      </c>
      <c r="AG336" s="51"/>
      <c r="AH336" s="51">
        <v>32</v>
      </c>
      <c r="AI336" s="51"/>
      <c r="AJ336" s="51">
        <v>32</v>
      </c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</row>
    <row r="337" spans="1:57">
      <c r="A337" s="237">
        <v>334</v>
      </c>
      <c r="B337" s="59"/>
      <c r="C337" s="98" t="s">
        <v>1183</v>
      </c>
      <c r="D337" s="93" t="s">
        <v>1094</v>
      </c>
      <c r="E337" s="93" t="s">
        <v>34</v>
      </c>
      <c r="F337" s="93" t="s">
        <v>12</v>
      </c>
      <c r="G337" s="93" t="s">
        <v>951</v>
      </c>
      <c r="H337" s="101" t="s">
        <v>952</v>
      </c>
      <c r="I337" s="93" t="s">
        <v>2158</v>
      </c>
      <c r="J337" s="101">
        <v>37</v>
      </c>
      <c r="K337" s="51" t="s">
        <v>2239</v>
      </c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>
        <v>37</v>
      </c>
      <c r="AB337" s="51"/>
      <c r="AC337" s="51">
        <v>37</v>
      </c>
      <c r="AD337" s="51"/>
      <c r="AE337" s="51">
        <v>37</v>
      </c>
      <c r="AF337" s="51"/>
      <c r="AG337" s="51">
        <v>37</v>
      </c>
      <c r="AH337" s="51"/>
      <c r="AI337" s="51">
        <v>37</v>
      </c>
      <c r="AJ337" s="51"/>
      <c r="AK337" s="51">
        <v>37</v>
      </c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</row>
    <row r="338" spans="1:57">
      <c r="A338" s="237">
        <v>335</v>
      </c>
      <c r="B338" s="59"/>
      <c r="C338" s="98" t="s">
        <v>1183</v>
      </c>
      <c r="D338" s="93" t="s">
        <v>1087</v>
      </c>
      <c r="E338" s="93" t="s">
        <v>34</v>
      </c>
      <c r="F338" s="93" t="s">
        <v>91</v>
      </c>
      <c r="G338" s="93" t="s">
        <v>968</v>
      </c>
      <c r="H338" s="101" t="s">
        <v>938</v>
      </c>
      <c r="I338" s="93" t="s">
        <v>580</v>
      </c>
      <c r="J338" s="101">
        <v>31</v>
      </c>
      <c r="K338" s="51" t="s">
        <v>2239</v>
      </c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>
        <v>31</v>
      </c>
      <c r="AB338" s="51"/>
      <c r="AC338" s="51">
        <v>31</v>
      </c>
      <c r="AD338" s="51"/>
      <c r="AE338" s="51">
        <v>31</v>
      </c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</row>
    <row r="339" spans="1:57">
      <c r="A339" s="237">
        <v>336</v>
      </c>
      <c r="B339" s="58"/>
      <c r="C339" s="98" t="s">
        <v>1183</v>
      </c>
      <c r="D339" s="93" t="s">
        <v>1119</v>
      </c>
      <c r="E339" s="93" t="s">
        <v>34</v>
      </c>
      <c r="F339" s="93" t="s">
        <v>12</v>
      </c>
      <c r="G339" s="93" t="s">
        <v>951</v>
      </c>
      <c r="H339" s="101" t="s">
        <v>952</v>
      </c>
      <c r="I339" s="93" t="s">
        <v>2158</v>
      </c>
      <c r="J339" s="101">
        <v>29</v>
      </c>
      <c r="K339" s="51" t="s">
        <v>2239</v>
      </c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>
        <v>29</v>
      </c>
      <c r="AB339" s="51"/>
      <c r="AC339" s="80">
        <v>29</v>
      </c>
      <c r="AD339" s="51"/>
      <c r="AE339" s="51">
        <v>29</v>
      </c>
      <c r="AF339" s="51"/>
      <c r="AG339" s="51">
        <v>29</v>
      </c>
      <c r="AH339" s="51"/>
      <c r="AI339" s="51">
        <v>29</v>
      </c>
      <c r="AJ339" s="51"/>
      <c r="AK339" s="51">
        <v>29</v>
      </c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</row>
    <row r="340" spans="1:57">
      <c r="A340" s="237">
        <v>337</v>
      </c>
      <c r="B340" s="58"/>
      <c r="C340" s="98" t="s">
        <v>1183</v>
      </c>
      <c r="D340" s="93" t="s">
        <v>1127</v>
      </c>
      <c r="E340" s="233" t="s">
        <v>2260</v>
      </c>
      <c r="F340" s="151" t="s">
        <v>1572</v>
      </c>
      <c r="G340" s="93" t="s">
        <v>979</v>
      </c>
      <c r="H340" s="101">
        <v>3</v>
      </c>
      <c r="I340" s="93" t="s">
        <v>580</v>
      </c>
      <c r="J340" s="101">
        <v>32</v>
      </c>
      <c r="K340" s="51" t="s">
        <v>2239</v>
      </c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>
        <v>32</v>
      </c>
      <c r="AB340" s="51"/>
      <c r="AC340" s="51">
        <v>32</v>
      </c>
      <c r="AD340" s="51"/>
      <c r="AE340" s="51">
        <v>32</v>
      </c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</row>
    <row r="341" spans="1:57">
      <c r="A341" s="237">
        <v>338</v>
      </c>
      <c r="B341" s="58"/>
      <c r="C341" s="98" t="s">
        <v>1183</v>
      </c>
      <c r="D341" s="93" t="s">
        <v>1072</v>
      </c>
      <c r="E341" s="93" t="s">
        <v>34</v>
      </c>
      <c r="F341" s="93" t="s">
        <v>37</v>
      </c>
      <c r="G341" s="93" t="s">
        <v>974</v>
      </c>
      <c r="H341" s="101">
        <v>1</v>
      </c>
      <c r="I341" s="93" t="s">
        <v>1211</v>
      </c>
      <c r="J341" s="101">
        <v>44</v>
      </c>
      <c r="K341" s="51" t="s">
        <v>2250</v>
      </c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80"/>
      <c r="AD341" s="51">
        <v>44</v>
      </c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</row>
    <row r="342" spans="1:57">
      <c r="A342" s="237">
        <v>339</v>
      </c>
      <c r="B342" s="59"/>
      <c r="C342" s="98" t="s">
        <v>1183</v>
      </c>
      <c r="D342" s="93" t="s">
        <v>1084</v>
      </c>
      <c r="E342" s="93" t="s">
        <v>34</v>
      </c>
      <c r="F342" s="93" t="s">
        <v>91</v>
      </c>
      <c r="G342" s="93" t="s">
        <v>968</v>
      </c>
      <c r="H342" s="101" t="s">
        <v>938</v>
      </c>
      <c r="I342" s="93" t="s">
        <v>571</v>
      </c>
      <c r="J342" s="101">
        <v>38</v>
      </c>
      <c r="K342" s="51" t="s">
        <v>2241</v>
      </c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>
        <v>38</v>
      </c>
      <c r="AG342" s="51"/>
      <c r="AH342" s="51">
        <v>38</v>
      </c>
      <c r="AI342" s="51"/>
      <c r="AJ342" s="51">
        <v>38</v>
      </c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</row>
    <row r="343" spans="1:57">
      <c r="A343" s="237">
        <v>340</v>
      </c>
      <c r="B343" s="59"/>
      <c r="C343" s="98" t="s">
        <v>1183</v>
      </c>
      <c r="D343" s="93" t="s">
        <v>1085</v>
      </c>
      <c r="E343" s="93" t="s">
        <v>34</v>
      </c>
      <c r="F343" s="93" t="s">
        <v>91</v>
      </c>
      <c r="G343" s="93" t="s">
        <v>968</v>
      </c>
      <c r="H343" s="101" t="s">
        <v>938</v>
      </c>
      <c r="I343" s="93" t="s">
        <v>579</v>
      </c>
      <c r="J343" s="101">
        <v>38</v>
      </c>
      <c r="K343" s="51" t="s">
        <v>2253</v>
      </c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>
        <v>38</v>
      </c>
      <c r="AH343" s="51"/>
      <c r="AI343" s="51">
        <v>38</v>
      </c>
      <c r="AJ343" s="51"/>
      <c r="AK343" s="51">
        <v>38</v>
      </c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</row>
    <row r="344" spans="1:57">
      <c r="A344" s="237">
        <v>341</v>
      </c>
      <c r="B344" s="59"/>
      <c r="C344" s="98" t="s">
        <v>1183</v>
      </c>
      <c r="D344" s="93" t="s">
        <v>328</v>
      </c>
      <c r="E344" s="121" t="s">
        <v>34</v>
      </c>
      <c r="F344" s="54" t="s">
        <v>12</v>
      </c>
      <c r="G344" s="93" t="s">
        <v>950</v>
      </c>
      <c r="H344" s="101">
        <v>4</v>
      </c>
      <c r="I344" s="93" t="s">
        <v>508</v>
      </c>
      <c r="J344" s="101">
        <v>31</v>
      </c>
      <c r="K344" s="51" t="s">
        <v>2234</v>
      </c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>
        <v>31</v>
      </c>
      <c r="AI344" s="51"/>
      <c r="AJ344" s="51">
        <v>31</v>
      </c>
      <c r="AK344" s="51"/>
      <c r="AL344" s="51">
        <v>31</v>
      </c>
      <c r="AM344" s="51"/>
      <c r="AN344" s="51">
        <v>31</v>
      </c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</row>
    <row r="345" spans="1:57">
      <c r="A345" s="237">
        <v>342</v>
      </c>
      <c r="B345" s="58"/>
      <c r="C345" s="98" t="s">
        <v>1183</v>
      </c>
      <c r="D345" s="93" t="s">
        <v>1109</v>
      </c>
      <c r="E345" s="93" t="s">
        <v>34</v>
      </c>
      <c r="F345" s="93" t="s">
        <v>91</v>
      </c>
      <c r="G345" s="93" t="s">
        <v>968</v>
      </c>
      <c r="H345" s="101" t="s">
        <v>274</v>
      </c>
      <c r="I345" s="93" t="s">
        <v>1238</v>
      </c>
      <c r="J345" s="101">
        <v>37</v>
      </c>
      <c r="K345" s="51" t="s">
        <v>2229</v>
      </c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>
        <v>37</v>
      </c>
      <c r="AM345" s="51"/>
      <c r="AN345" s="51">
        <v>37</v>
      </c>
      <c r="AO345" s="51"/>
      <c r="AP345" s="51">
        <v>37</v>
      </c>
      <c r="AQ345" s="51"/>
      <c r="AR345" s="51">
        <v>37</v>
      </c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</row>
    <row r="346" spans="1:57">
      <c r="A346" s="237">
        <v>343</v>
      </c>
      <c r="B346" s="59"/>
      <c r="C346" s="98" t="s">
        <v>1183</v>
      </c>
      <c r="D346" s="93" t="s">
        <v>1113</v>
      </c>
      <c r="E346" s="93" t="s">
        <v>34</v>
      </c>
      <c r="F346" s="93" t="s">
        <v>91</v>
      </c>
      <c r="G346" s="93" t="s">
        <v>970</v>
      </c>
      <c r="H346" s="101">
        <v>4</v>
      </c>
      <c r="I346" s="93" t="s">
        <v>2160</v>
      </c>
      <c r="J346" s="101">
        <v>14</v>
      </c>
      <c r="K346" s="51" t="s">
        <v>2229</v>
      </c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>
        <v>14</v>
      </c>
      <c r="AM346" s="51"/>
      <c r="AN346" s="51">
        <v>14</v>
      </c>
      <c r="AO346" s="51"/>
      <c r="AP346" s="51">
        <v>14</v>
      </c>
      <c r="AQ346" s="51"/>
      <c r="AR346" s="51">
        <v>14</v>
      </c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</row>
    <row r="347" spans="1:57">
      <c r="A347" s="237">
        <v>344</v>
      </c>
      <c r="B347" s="58"/>
      <c r="C347" s="98" t="s">
        <v>1183</v>
      </c>
      <c r="D347" s="93" t="s">
        <v>1120</v>
      </c>
      <c r="E347" s="93" t="s">
        <v>34</v>
      </c>
      <c r="F347" s="93" t="s">
        <v>12</v>
      </c>
      <c r="G347" s="93" t="s">
        <v>970</v>
      </c>
      <c r="H347" s="101">
        <v>4</v>
      </c>
      <c r="I347" s="93" t="s">
        <v>2160</v>
      </c>
      <c r="J347" s="101">
        <v>25</v>
      </c>
      <c r="K347" s="51" t="s">
        <v>2229</v>
      </c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>
        <v>25</v>
      </c>
      <c r="AM347" s="51"/>
      <c r="AN347" s="51">
        <v>25</v>
      </c>
      <c r="AO347" s="51"/>
      <c r="AP347" s="51">
        <v>25</v>
      </c>
      <c r="AQ347" s="51"/>
      <c r="AR347" s="51">
        <v>25</v>
      </c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</row>
    <row r="348" spans="1:57">
      <c r="A348" s="237">
        <v>345</v>
      </c>
      <c r="B348" s="58"/>
      <c r="C348" s="98" t="s">
        <v>1183</v>
      </c>
      <c r="D348" s="93" t="s">
        <v>1174</v>
      </c>
      <c r="E348" s="93" t="s">
        <v>34</v>
      </c>
      <c r="F348" s="93" t="s">
        <v>36</v>
      </c>
      <c r="G348" s="93" t="s">
        <v>344</v>
      </c>
      <c r="H348" s="101">
        <v>2</v>
      </c>
      <c r="I348" s="93" t="s">
        <v>1230</v>
      </c>
      <c r="J348" s="101">
        <v>29</v>
      </c>
      <c r="K348" s="51" t="s">
        <v>2229</v>
      </c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>
        <v>29</v>
      </c>
      <c r="AM348" s="51"/>
      <c r="AN348" s="51">
        <v>29</v>
      </c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</row>
    <row r="349" spans="1:57">
      <c r="A349" s="237">
        <v>346</v>
      </c>
      <c r="B349" s="58"/>
      <c r="C349" s="98" t="s">
        <v>1183</v>
      </c>
      <c r="D349" s="93" t="s">
        <v>1108</v>
      </c>
      <c r="E349" s="93" t="s">
        <v>34</v>
      </c>
      <c r="F349" s="93" t="s">
        <v>91</v>
      </c>
      <c r="G349" s="93" t="s">
        <v>967</v>
      </c>
      <c r="H349" s="101">
        <v>3</v>
      </c>
      <c r="I349" s="93" t="s">
        <v>584</v>
      </c>
      <c r="J349" s="101">
        <v>17</v>
      </c>
      <c r="K349" s="51" t="s">
        <v>2230</v>
      </c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>
        <v>17</v>
      </c>
      <c r="AN349" s="51"/>
      <c r="AO349" s="51">
        <v>17</v>
      </c>
      <c r="AP349" s="51"/>
      <c r="AQ349" s="51">
        <v>17</v>
      </c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</row>
    <row r="350" spans="1:57" s="160" customFormat="1">
      <c r="A350" s="237">
        <v>347</v>
      </c>
      <c r="B350" s="59"/>
      <c r="C350" s="98" t="s">
        <v>1183</v>
      </c>
      <c r="D350" s="93" t="s">
        <v>1110</v>
      </c>
      <c r="E350" s="93" t="s">
        <v>34</v>
      </c>
      <c r="F350" s="93" t="s">
        <v>91</v>
      </c>
      <c r="G350" s="93" t="s">
        <v>968</v>
      </c>
      <c r="H350" s="101" t="s">
        <v>274</v>
      </c>
      <c r="I350" s="93" t="s">
        <v>1239</v>
      </c>
      <c r="J350" s="101">
        <v>37</v>
      </c>
      <c r="K350" s="51" t="s">
        <v>2230</v>
      </c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>
        <v>37</v>
      </c>
      <c r="AN350" s="51"/>
      <c r="AO350" s="51">
        <v>37</v>
      </c>
      <c r="AP350" s="51"/>
      <c r="AQ350" s="51">
        <v>37</v>
      </c>
      <c r="AR350" s="51"/>
      <c r="AS350" s="51">
        <v>37</v>
      </c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</row>
    <row r="351" spans="1:57" s="160" customFormat="1">
      <c r="A351" s="237">
        <v>348</v>
      </c>
      <c r="B351" s="58"/>
      <c r="C351" s="98" t="s">
        <v>1183</v>
      </c>
      <c r="D351" s="93" t="s">
        <v>2053</v>
      </c>
      <c r="E351" s="93" t="s">
        <v>34</v>
      </c>
      <c r="F351" s="93" t="s">
        <v>12</v>
      </c>
      <c r="G351" s="93" t="s">
        <v>967</v>
      </c>
      <c r="H351" s="101">
        <v>3</v>
      </c>
      <c r="I351" s="93" t="s">
        <v>584</v>
      </c>
      <c r="J351" s="101">
        <v>20</v>
      </c>
      <c r="K351" s="51" t="s">
        <v>2230</v>
      </c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>
        <v>20</v>
      </c>
      <c r="AN351" s="51"/>
      <c r="AO351" s="51">
        <v>20</v>
      </c>
      <c r="AP351" s="51"/>
      <c r="AQ351" s="51">
        <v>20</v>
      </c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</row>
    <row r="352" spans="1:57">
      <c r="A352" s="237">
        <v>349</v>
      </c>
      <c r="B352" s="58"/>
      <c r="C352" s="98" t="s">
        <v>1183</v>
      </c>
      <c r="D352" s="93" t="s">
        <v>199</v>
      </c>
      <c r="E352" s="93" t="s">
        <v>34</v>
      </c>
      <c r="F352" s="93" t="s">
        <v>91</v>
      </c>
      <c r="G352" s="93" t="s">
        <v>967</v>
      </c>
      <c r="H352" s="101">
        <v>3</v>
      </c>
      <c r="I352" s="93" t="s">
        <v>530</v>
      </c>
      <c r="J352" s="101">
        <v>19</v>
      </c>
      <c r="K352" s="51" t="s">
        <v>2227</v>
      </c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>
        <v>19</v>
      </c>
      <c r="AS352" s="51"/>
      <c r="AT352" s="51">
        <v>19</v>
      </c>
      <c r="AU352" s="51"/>
      <c r="AV352" s="51">
        <v>19</v>
      </c>
      <c r="AW352" s="51"/>
      <c r="AX352" s="51"/>
      <c r="AY352" s="51"/>
      <c r="AZ352" s="51"/>
      <c r="BA352" s="51"/>
      <c r="BB352" s="51"/>
      <c r="BC352" s="51"/>
      <c r="BD352" s="51"/>
      <c r="BE352" s="51"/>
    </row>
    <row r="353" spans="1:57" s="161" customFormat="1" ht="14.25" customHeight="1">
      <c r="A353" s="237">
        <v>350</v>
      </c>
      <c r="B353" s="58"/>
      <c r="C353" s="98" t="s">
        <v>1183</v>
      </c>
      <c r="D353" s="93" t="s">
        <v>1114</v>
      </c>
      <c r="E353" s="93" t="s">
        <v>34</v>
      </c>
      <c r="F353" s="93" t="s">
        <v>12</v>
      </c>
      <c r="G353" s="93" t="s">
        <v>967</v>
      </c>
      <c r="H353" s="101">
        <v>3</v>
      </c>
      <c r="I353" s="93" t="s">
        <v>530</v>
      </c>
      <c r="J353" s="101">
        <v>20</v>
      </c>
      <c r="K353" s="51" t="s">
        <v>2227</v>
      </c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>
        <v>20</v>
      </c>
      <c r="AS353" s="51"/>
      <c r="AT353" s="51">
        <v>20</v>
      </c>
      <c r="AU353" s="51"/>
      <c r="AV353" s="51">
        <v>20</v>
      </c>
      <c r="AW353" s="51"/>
      <c r="AX353" s="51"/>
      <c r="AY353" s="51"/>
      <c r="AZ353" s="51"/>
      <c r="BA353" s="51"/>
      <c r="BB353" s="51"/>
      <c r="BC353" s="51"/>
      <c r="BD353" s="51"/>
      <c r="BE353" s="51"/>
    </row>
    <row r="354" spans="1:57" ht="14.25" customHeight="1">
      <c r="A354" s="237">
        <v>351</v>
      </c>
      <c r="B354" s="58"/>
      <c r="C354" s="98" t="s">
        <v>1183</v>
      </c>
      <c r="D354" s="93" t="s">
        <v>1123</v>
      </c>
      <c r="E354" s="93" t="s">
        <v>34</v>
      </c>
      <c r="F354" s="93" t="s">
        <v>36</v>
      </c>
      <c r="G354" s="93" t="s">
        <v>974</v>
      </c>
      <c r="H354" s="101">
        <v>1</v>
      </c>
      <c r="I354" s="93" t="s">
        <v>1247</v>
      </c>
      <c r="J354" s="101">
        <v>43</v>
      </c>
      <c r="K354" s="51" t="s">
        <v>2227</v>
      </c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>
        <v>43</v>
      </c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</row>
    <row r="355" spans="1:57">
      <c r="A355" s="237">
        <v>352</v>
      </c>
      <c r="B355" s="59"/>
      <c r="C355" s="98" t="s">
        <v>1183</v>
      </c>
      <c r="D355" s="93" t="s">
        <v>200</v>
      </c>
      <c r="E355" s="93" t="s">
        <v>34</v>
      </c>
      <c r="F355" s="93" t="s">
        <v>91</v>
      </c>
      <c r="G355" s="93" t="s">
        <v>967</v>
      </c>
      <c r="H355" s="101">
        <v>3</v>
      </c>
      <c r="I355" s="93" t="s">
        <v>526</v>
      </c>
      <c r="J355" s="101">
        <v>15</v>
      </c>
      <c r="K355" s="51" t="s">
        <v>2175</v>
      </c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>
        <v>15</v>
      </c>
      <c r="AT355" s="51"/>
      <c r="AU355" s="51">
        <v>15</v>
      </c>
      <c r="AV355" s="51"/>
      <c r="AW355" s="51">
        <v>15</v>
      </c>
      <c r="AX355" s="51"/>
      <c r="AY355" s="51"/>
      <c r="AZ355" s="51"/>
      <c r="BA355" s="51"/>
      <c r="BB355" s="51"/>
      <c r="BC355" s="51"/>
      <c r="BD355" s="51"/>
      <c r="BE355" s="51"/>
    </row>
    <row r="356" spans="1:57">
      <c r="A356" s="237">
        <v>353</v>
      </c>
      <c r="B356" s="58"/>
      <c r="C356" s="98" t="s">
        <v>1183</v>
      </c>
      <c r="D356" s="93" t="s">
        <v>1115</v>
      </c>
      <c r="E356" s="93" t="s">
        <v>34</v>
      </c>
      <c r="F356" s="93" t="s">
        <v>12</v>
      </c>
      <c r="G356" s="93" t="s">
        <v>967</v>
      </c>
      <c r="H356" s="101">
        <v>3</v>
      </c>
      <c r="I356" s="93" t="s">
        <v>526</v>
      </c>
      <c r="J356" s="101">
        <v>20</v>
      </c>
      <c r="K356" s="51" t="s">
        <v>2175</v>
      </c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>
        <v>20</v>
      </c>
      <c r="AT356" s="51"/>
      <c r="AU356" s="51">
        <v>20</v>
      </c>
      <c r="AV356" s="51"/>
      <c r="AW356" s="51">
        <v>20</v>
      </c>
      <c r="AX356" s="51"/>
      <c r="AY356" s="51"/>
      <c r="AZ356" s="51"/>
      <c r="BA356" s="51"/>
      <c r="BB356" s="51"/>
      <c r="BC356" s="51"/>
      <c r="BD356" s="51"/>
      <c r="BE356" s="51"/>
    </row>
    <row r="357" spans="1:57">
      <c r="A357" s="237">
        <v>354</v>
      </c>
      <c r="B357" s="58"/>
      <c r="C357" s="98" t="s">
        <v>1183</v>
      </c>
      <c r="D357" s="93" t="s">
        <v>1124</v>
      </c>
      <c r="E357" s="93" t="s">
        <v>34</v>
      </c>
      <c r="F357" s="93" t="s">
        <v>36</v>
      </c>
      <c r="G357" s="93" t="s">
        <v>974</v>
      </c>
      <c r="H357" s="101">
        <v>1</v>
      </c>
      <c r="I357" s="93" t="s">
        <v>1248</v>
      </c>
      <c r="J357" s="101">
        <v>44</v>
      </c>
      <c r="K357" s="51" t="s">
        <v>2175</v>
      </c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>
        <v>44</v>
      </c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</row>
    <row r="358" spans="1:57">
      <c r="A358" s="237">
        <v>355</v>
      </c>
      <c r="B358" s="58"/>
      <c r="C358" s="98" t="s">
        <v>1183</v>
      </c>
      <c r="D358" s="93" t="s">
        <v>1173</v>
      </c>
      <c r="E358" s="93" t="s">
        <v>34</v>
      </c>
      <c r="F358" s="93" t="s">
        <v>36</v>
      </c>
      <c r="G358" s="93" t="s">
        <v>960</v>
      </c>
      <c r="H358" s="101">
        <v>1</v>
      </c>
      <c r="I358" s="93" t="s">
        <v>541</v>
      </c>
      <c r="J358" s="101">
        <v>39</v>
      </c>
      <c r="K358" s="51" t="s">
        <v>2256</v>
      </c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>
        <v>39</v>
      </c>
      <c r="AX358" s="51"/>
      <c r="AY358" s="51"/>
      <c r="AZ358" s="51"/>
      <c r="BA358" s="51"/>
      <c r="BB358" s="51"/>
      <c r="BC358" s="51"/>
      <c r="BD358" s="51"/>
      <c r="BE358" s="51"/>
    </row>
    <row r="359" spans="1:57">
      <c r="A359" s="237">
        <v>356</v>
      </c>
      <c r="B359" s="57"/>
      <c r="C359" s="98" t="s">
        <v>1183</v>
      </c>
      <c r="D359" s="93" t="s">
        <v>1128</v>
      </c>
      <c r="E359" s="233" t="s">
        <v>2261</v>
      </c>
      <c r="F359" s="151" t="s">
        <v>1584</v>
      </c>
      <c r="G359" s="93" t="s">
        <v>981</v>
      </c>
      <c r="H359" s="101">
        <v>2</v>
      </c>
      <c r="I359" s="93" t="s">
        <v>498</v>
      </c>
      <c r="J359" s="101">
        <v>32</v>
      </c>
      <c r="K359" s="51" t="s">
        <v>2226</v>
      </c>
      <c r="L359" s="51"/>
      <c r="M359" s="51"/>
      <c r="N359" s="51"/>
      <c r="O359" s="51">
        <v>32</v>
      </c>
      <c r="P359" s="51"/>
      <c r="Q359" s="51">
        <v>32</v>
      </c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</row>
    <row r="360" spans="1:57">
      <c r="A360" s="237">
        <v>357</v>
      </c>
      <c r="B360" s="110"/>
      <c r="C360" s="108" t="s">
        <v>1183</v>
      </c>
      <c r="D360" s="93" t="s">
        <v>1048</v>
      </c>
      <c r="E360" s="93" t="s">
        <v>50</v>
      </c>
      <c r="F360" s="93" t="s">
        <v>205</v>
      </c>
      <c r="G360" s="93" t="s">
        <v>941</v>
      </c>
      <c r="H360" s="101" t="s">
        <v>930</v>
      </c>
      <c r="I360" s="93" t="s">
        <v>503</v>
      </c>
      <c r="J360" s="101">
        <v>33</v>
      </c>
      <c r="K360" s="62" t="s">
        <v>2205</v>
      </c>
      <c r="L360" s="62"/>
      <c r="M360" s="62"/>
      <c r="N360" s="62"/>
      <c r="O360" s="62"/>
      <c r="P360" s="62"/>
      <c r="Q360" s="62"/>
      <c r="R360" s="62">
        <v>33</v>
      </c>
      <c r="S360" s="62"/>
      <c r="T360" s="62">
        <v>33</v>
      </c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</row>
    <row r="361" spans="1:57">
      <c r="A361" s="237">
        <v>358</v>
      </c>
      <c r="B361" s="58"/>
      <c r="C361" s="98" t="s">
        <v>1183</v>
      </c>
      <c r="D361" s="93" t="s">
        <v>1128</v>
      </c>
      <c r="E361" s="233" t="s">
        <v>2261</v>
      </c>
      <c r="F361" s="151" t="s">
        <v>1584</v>
      </c>
      <c r="G361" s="93" t="s">
        <v>980</v>
      </c>
      <c r="H361" s="101">
        <v>4</v>
      </c>
      <c r="I361" s="93" t="s">
        <v>1988</v>
      </c>
      <c r="J361" s="101">
        <v>32</v>
      </c>
      <c r="K361" s="51" t="s">
        <v>2205</v>
      </c>
      <c r="L361" s="51"/>
      <c r="M361" s="51"/>
      <c r="N361" s="51"/>
      <c r="O361" s="51"/>
      <c r="P361" s="51"/>
      <c r="Q361" s="51"/>
      <c r="R361" s="51">
        <v>32</v>
      </c>
      <c r="S361" s="51"/>
      <c r="T361" s="51">
        <v>32</v>
      </c>
      <c r="U361" s="51"/>
      <c r="V361" s="51">
        <v>32</v>
      </c>
      <c r="W361" s="51"/>
      <c r="X361" s="51">
        <v>32</v>
      </c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</row>
    <row r="362" spans="1:57">
      <c r="A362" s="237">
        <v>359</v>
      </c>
      <c r="B362" s="59"/>
      <c r="C362" s="98" t="s">
        <v>1183</v>
      </c>
      <c r="D362" s="93" t="s">
        <v>1042</v>
      </c>
      <c r="E362" s="93" t="s">
        <v>50</v>
      </c>
      <c r="F362" s="93" t="s">
        <v>205</v>
      </c>
      <c r="G362" s="93" t="s">
        <v>940</v>
      </c>
      <c r="H362" s="101">
        <v>1</v>
      </c>
      <c r="I362" s="93" t="s">
        <v>521</v>
      </c>
      <c r="J362" s="101">
        <v>30</v>
      </c>
      <c r="K362" s="51" t="s">
        <v>2237</v>
      </c>
      <c r="L362" s="51"/>
      <c r="M362" s="51"/>
      <c r="N362" s="51"/>
      <c r="O362" s="51"/>
      <c r="P362" s="51"/>
      <c r="Q362" s="51"/>
      <c r="R362" s="51"/>
      <c r="S362" s="51"/>
      <c r="T362" s="51"/>
      <c r="U362" s="51">
        <v>30</v>
      </c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</row>
    <row r="363" spans="1:57">
      <c r="A363" s="237">
        <v>360</v>
      </c>
      <c r="B363" s="110"/>
      <c r="C363" s="108" t="s">
        <v>1183</v>
      </c>
      <c r="D363" s="93" t="s">
        <v>1048</v>
      </c>
      <c r="E363" s="93" t="s">
        <v>50</v>
      </c>
      <c r="F363" s="93" t="s">
        <v>205</v>
      </c>
      <c r="G363" s="93" t="s">
        <v>942</v>
      </c>
      <c r="H363" s="101">
        <v>2</v>
      </c>
      <c r="I363" s="93" t="s">
        <v>890</v>
      </c>
      <c r="J363" s="101">
        <v>33</v>
      </c>
      <c r="K363" s="62" t="s">
        <v>2242</v>
      </c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>
        <v>33</v>
      </c>
      <c r="W363" s="62"/>
      <c r="X363" s="62">
        <v>33</v>
      </c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</row>
    <row r="364" spans="1:57" s="160" customFormat="1">
      <c r="A364" s="237">
        <v>361</v>
      </c>
      <c r="B364" s="58"/>
      <c r="C364" s="98" t="s">
        <v>1183</v>
      </c>
      <c r="D364" s="93" t="s">
        <v>1128</v>
      </c>
      <c r="E364" s="125" t="s">
        <v>50</v>
      </c>
      <c r="F364" s="151" t="s">
        <v>1584</v>
      </c>
      <c r="G364" s="93" t="s">
        <v>979</v>
      </c>
      <c r="H364" s="101">
        <v>3</v>
      </c>
      <c r="I364" s="93" t="s">
        <v>580</v>
      </c>
      <c r="J364" s="101">
        <v>32</v>
      </c>
      <c r="K364" s="51" t="s">
        <v>2239</v>
      </c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>
        <v>32</v>
      </c>
      <c r="AB364" s="51"/>
      <c r="AC364" s="51">
        <v>32</v>
      </c>
      <c r="AD364" s="51"/>
      <c r="AE364" s="51">
        <v>32</v>
      </c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</row>
    <row r="365" spans="1:57" s="160" customFormat="1">
      <c r="A365" s="237">
        <v>362</v>
      </c>
      <c r="B365" s="59"/>
      <c r="C365" s="98" t="s">
        <v>1183</v>
      </c>
      <c r="D365" s="93" t="s">
        <v>1073</v>
      </c>
      <c r="E365" s="93" t="s">
        <v>50</v>
      </c>
      <c r="F365" s="93" t="s">
        <v>205</v>
      </c>
      <c r="G365" s="93" t="s">
        <v>940</v>
      </c>
      <c r="H365" s="101">
        <v>1</v>
      </c>
      <c r="I365" s="93" t="s">
        <v>1212</v>
      </c>
      <c r="J365" s="101">
        <v>35</v>
      </c>
      <c r="K365" s="51" t="s">
        <v>2250</v>
      </c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>
        <v>35</v>
      </c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</row>
    <row r="366" spans="1:57" s="160" customFormat="1">
      <c r="A366" s="237">
        <v>363</v>
      </c>
      <c r="B366" s="59"/>
      <c r="C366" s="98" t="s">
        <v>1183</v>
      </c>
      <c r="D366" s="93" t="s">
        <v>1074</v>
      </c>
      <c r="E366" s="93" t="s">
        <v>50</v>
      </c>
      <c r="F366" s="93" t="s">
        <v>147</v>
      </c>
      <c r="G366" s="93" t="s">
        <v>944</v>
      </c>
      <c r="H366" s="101" t="s">
        <v>930</v>
      </c>
      <c r="I366" s="93" t="s">
        <v>1202</v>
      </c>
      <c r="J366" s="101">
        <v>41</v>
      </c>
      <c r="K366" s="51" t="s">
        <v>2234</v>
      </c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>
        <v>41</v>
      </c>
      <c r="AI366" s="51"/>
      <c r="AJ366" s="51">
        <v>41</v>
      </c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</row>
    <row r="367" spans="1:57" s="160" customFormat="1">
      <c r="A367" s="237">
        <v>364</v>
      </c>
      <c r="B367" s="59"/>
      <c r="C367" s="98" t="s">
        <v>1183</v>
      </c>
      <c r="D367" s="93" t="s">
        <v>1075</v>
      </c>
      <c r="E367" s="93" t="s">
        <v>50</v>
      </c>
      <c r="F367" s="93" t="s">
        <v>147</v>
      </c>
      <c r="G367" s="93" t="s">
        <v>944</v>
      </c>
      <c r="H367" s="101" t="s">
        <v>930</v>
      </c>
      <c r="I367" s="93" t="s">
        <v>1203</v>
      </c>
      <c r="J367" s="101">
        <v>48</v>
      </c>
      <c r="K367" s="51" t="s">
        <v>2235</v>
      </c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>
        <v>48</v>
      </c>
      <c r="AJ367" s="51"/>
      <c r="AK367" s="51">
        <v>48</v>
      </c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</row>
    <row r="368" spans="1:57">
      <c r="A368" s="237">
        <v>365</v>
      </c>
      <c r="B368" s="110"/>
      <c r="C368" s="108" t="s">
        <v>1183</v>
      </c>
      <c r="D368" s="93" t="s">
        <v>1047</v>
      </c>
      <c r="E368" s="93" t="s">
        <v>50</v>
      </c>
      <c r="F368" s="93" t="s">
        <v>205</v>
      </c>
      <c r="G368" s="93" t="s">
        <v>943</v>
      </c>
      <c r="H368" s="101" t="s">
        <v>930</v>
      </c>
      <c r="I368" s="93" t="s">
        <v>1195</v>
      </c>
      <c r="J368" s="101">
        <v>12</v>
      </c>
      <c r="K368" s="62" t="s">
        <v>2247</v>
      </c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>
        <v>12</v>
      </c>
      <c r="AK368" s="62"/>
      <c r="AL368" s="62">
        <v>12</v>
      </c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</row>
    <row r="369" spans="1:57">
      <c r="A369" s="237">
        <v>366</v>
      </c>
      <c r="B369" s="58"/>
      <c r="C369" s="98" t="s">
        <v>1183</v>
      </c>
      <c r="D369" s="93" t="s">
        <v>1155</v>
      </c>
      <c r="E369" s="93" t="s">
        <v>50</v>
      </c>
      <c r="F369" s="93" t="s">
        <v>147</v>
      </c>
      <c r="G369" s="93" t="s">
        <v>997</v>
      </c>
      <c r="H369" s="101">
        <v>2</v>
      </c>
      <c r="I369" s="93" t="s">
        <v>1230</v>
      </c>
      <c r="J369" s="101">
        <v>38</v>
      </c>
      <c r="K369" s="51" t="s">
        <v>2229</v>
      </c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>
        <v>38</v>
      </c>
      <c r="AM369" s="51"/>
      <c r="AN369" s="51">
        <v>38</v>
      </c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</row>
    <row r="370" spans="1:57">
      <c r="A370" s="237">
        <v>367</v>
      </c>
      <c r="B370" s="58"/>
      <c r="C370" s="98" t="s">
        <v>1183</v>
      </c>
      <c r="D370" s="93" t="s">
        <v>1154</v>
      </c>
      <c r="E370" s="93" t="s">
        <v>50</v>
      </c>
      <c r="F370" s="93" t="s">
        <v>147</v>
      </c>
      <c r="G370" s="93" t="s">
        <v>997</v>
      </c>
      <c r="H370" s="101">
        <v>2</v>
      </c>
      <c r="I370" s="93" t="s">
        <v>1198</v>
      </c>
      <c r="J370" s="101">
        <v>31</v>
      </c>
      <c r="K370" s="51" t="s">
        <v>2230</v>
      </c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>
        <v>31</v>
      </c>
      <c r="AN370" s="51"/>
      <c r="AO370" s="51">
        <v>31</v>
      </c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</row>
    <row r="371" spans="1:57">
      <c r="A371" s="237">
        <v>368</v>
      </c>
      <c r="B371" s="59"/>
      <c r="C371" s="98" t="s">
        <v>1183</v>
      </c>
      <c r="D371" s="93" t="s">
        <v>1078</v>
      </c>
      <c r="E371" s="93" t="s">
        <v>50</v>
      </c>
      <c r="F371" s="93" t="s">
        <v>147</v>
      </c>
      <c r="G371" s="93" t="s">
        <v>944</v>
      </c>
      <c r="H371" s="101" t="s">
        <v>930</v>
      </c>
      <c r="I371" s="93" t="s">
        <v>1189</v>
      </c>
      <c r="J371" s="101">
        <v>27</v>
      </c>
      <c r="K371" s="51" t="s">
        <v>2223</v>
      </c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>
        <v>27</v>
      </c>
      <c r="AQ371" s="51"/>
      <c r="AR371" s="51">
        <v>27</v>
      </c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</row>
    <row r="372" spans="1:57">
      <c r="A372" s="237">
        <v>369</v>
      </c>
      <c r="B372" s="59"/>
      <c r="C372" s="98" t="s">
        <v>1183</v>
      </c>
      <c r="D372" s="93" t="s">
        <v>1081</v>
      </c>
      <c r="E372" s="93" t="s">
        <v>50</v>
      </c>
      <c r="F372" s="93" t="s">
        <v>103</v>
      </c>
      <c r="G372" s="93" t="s">
        <v>946</v>
      </c>
      <c r="H372" s="101">
        <v>2</v>
      </c>
      <c r="I372" s="93" t="s">
        <v>1189</v>
      </c>
      <c r="J372" s="101">
        <v>25</v>
      </c>
      <c r="K372" s="51" t="s">
        <v>2223</v>
      </c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>
        <v>25</v>
      </c>
      <c r="AQ372" s="51"/>
      <c r="AR372" s="51">
        <v>25</v>
      </c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</row>
    <row r="373" spans="1:57">
      <c r="A373" s="237">
        <v>370</v>
      </c>
      <c r="B373" s="59"/>
      <c r="C373" s="98" t="s">
        <v>1183</v>
      </c>
      <c r="D373" s="93" t="s">
        <v>1076</v>
      </c>
      <c r="E373" s="93" t="s">
        <v>50</v>
      </c>
      <c r="F373" s="93" t="s">
        <v>147</v>
      </c>
      <c r="G373" s="93" t="s">
        <v>944</v>
      </c>
      <c r="H373" s="101" t="s">
        <v>930</v>
      </c>
      <c r="I373" s="93" t="s">
        <v>499</v>
      </c>
      <c r="J373" s="101">
        <v>45</v>
      </c>
      <c r="K373" s="51" t="s">
        <v>2225</v>
      </c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>
        <v>45</v>
      </c>
      <c r="AU373" s="51"/>
      <c r="AV373" s="51">
        <v>45</v>
      </c>
      <c r="AW373" s="51"/>
      <c r="AX373" s="51"/>
      <c r="AY373" s="51"/>
      <c r="AZ373" s="51"/>
      <c r="BA373" s="51"/>
      <c r="BB373" s="51"/>
      <c r="BC373" s="51"/>
      <c r="BD373" s="51"/>
      <c r="BE373" s="51"/>
    </row>
    <row r="374" spans="1:57">
      <c r="A374" s="237">
        <v>371</v>
      </c>
      <c r="B374" s="59"/>
      <c r="C374" s="98" t="s">
        <v>1183</v>
      </c>
      <c r="D374" s="93" t="s">
        <v>1077</v>
      </c>
      <c r="E374" s="93" t="s">
        <v>50</v>
      </c>
      <c r="F374" s="93" t="s">
        <v>147</v>
      </c>
      <c r="G374" s="93" t="s">
        <v>944</v>
      </c>
      <c r="H374" s="101" t="s">
        <v>930</v>
      </c>
      <c r="I374" s="93" t="s">
        <v>500</v>
      </c>
      <c r="J374" s="101">
        <v>45</v>
      </c>
      <c r="K374" s="51" t="s">
        <v>2219</v>
      </c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>
        <v>45</v>
      </c>
      <c r="AV374" s="51"/>
      <c r="AW374" s="51">
        <v>45</v>
      </c>
      <c r="AX374" s="51"/>
      <c r="AY374" s="51"/>
      <c r="AZ374" s="51"/>
      <c r="BA374" s="51"/>
      <c r="BB374" s="51"/>
      <c r="BC374" s="51"/>
      <c r="BD374" s="51"/>
      <c r="BE374" s="51"/>
    </row>
    <row r="375" spans="1:57">
      <c r="A375" s="237">
        <v>372</v>
      </c>
      <c r="B375" s="58"/>
      <c r="C375" s="98" t="s">
        <v>1183</v>
      </c>
      <c r="D375" s="93" t="s">
        <v>1020</v>
      </c>
      <c r="E375" s="121" t="s">
        <v>912</v>
      </c>
      <c r="F375" s="93" t="s">
        <v>2001</v>
      </c>
      <c r="G375" s="93" t="s">
        <v>900</v>
      </c>
      <c r="H375" s="101">
        <v>4</v>
      </c>
      <c r="I375" s="93" t="s">
        <v>1191</v>
      </c>
      <c r="J375" s="101">
        <v>51</v>
      </c>
      <c r="K375" s="51" t="s">
        <v>2222</v>
      </c>
      <c r="L375" s="51"/>
      <c r="M375" s="51"/>
      <c r="N375" s="51">
        <v>51</v>
      </c>
      <c r="O375" s="51"/>
      <c r="P375" s="51">
        <v>51</v>
      </c>
      <c r="Q375" s="51"/>
      <c r="R375" s="51">
        <v>51</v>
      </c>
      <c r="S375" s="51"/>
      <c r="T375" s="51">
        <v>51</v>
      </c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</row>
    <row r="376" spans="1:57">
      <c r="A376" s="237">
        <v>373</v>
      </c>
      <c r="B376" s="59"/>
      <c r="C376" s="98" t="s">
        <v>1183</v>
      </c>
      <c r="D376" s="93" t="s">
        <v>1042</v>
      </c>
      <c r="E376" s="93" t="s">
        <v>912</v>
      </c>
      <c r="F376" s="93" t="s">
        <v>913</v>
      </c>
      <c r="G376" s="93" t="s">
        <v>914</v>
      </c>
      <c r="H376" s="101">
        <v>3</v>
      </c>
      <c r="I376" s="93" t="s">
        <v>531</v>
      </c>
      <c r="J376" s="101">
        <v>30</v>
      </c>
      <c r="K376" s="51" t="s">
        <v>2222</v>
      </c>
      <c r="L376" s="51"/>
      <c r="M376" s="51"/>
      <c r="N376" s="51">
        <v>30</v>
      </c>
      <c r="O376" s="51"/>
      <c r="P376" s="51">
        <v>30</v>
      </c>
      <c r="Q376" s="51"/>
      <c r="R376" s="51">
        <v>30</v>
      </c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</row>
    <row r="377" spans="1:57">
      <c r="A377" s="237">
        <v>374</v>
      </c>
      <c r="B377" s="58"/>
      <c r="C377" s="98" t="s">
        <v>1183</v>
      </c>
      <c r="D377" s="93" t="s">
        <v>1164</v>
      </c>
      <c r="E377" s="93" t="s">
        <v>912</v>
      </c>
      <c r="F377" s="93" t="s">
        <v>916</v>
      </c>
      <c r="G377" s="93" t="s">
        <v>997</v>
      </c>
      <c r="H377" s="101">
        <v>4</v>
      </c>
      <c r="I377" s="93" t="s">
        <v>1191</v>
      </c>
      <c r="J377" s="101">
        <v>31</v>
      </c>
      <c r="K377" s="51" t="s">
        <v>2222</v>
      </c>
      <c r="L377" s="51"/>
      <c r="M377" s="51"/>
      <c r="N377" s="51">
        <v>31</v>
      </c>
      <c r="O377" s="51"/>
      <c r="P377" s="51">
        <v>31</v>
      </c>
      <c r="Q377" s="51"/>
      <c r="R377" s="51">
        <v>31</v>
      </c>
      <c r="S377" s="51"/>
      <c r="T377" s="51">
        <v>31</v>
      </c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</row>
    <row r="378" spans="1:57">
      <c r="A378" s="237">
        <v>375</v>
      </c>
      <c r="B378" s="59"/>
      <c r="C378" s="98" t="s">
        <v>1183</v>
      </c>
      <c r="D378" s="93" t="s">
        <v>1021</v>
      </c>
      <c r="E378" s="121" t="s">
        <v>912</v>
      </c>
      <c r="F378" s="93" t="s">
        <v>2001</v>
      </c>
      <c r="G378" s="93" t="s">
        <v>900</v>
      </c>
      <c r="H378" s="101">
        <v>4</v>
      </c>
      <c r="I378" s="93" t="s">
        <v>1192</v>
      </c>
      <c r="J378" s="101">
        <v>30</v>
      </c>
      <c r="K378" s="51" t="s">
        <v>2226</v>
      </c>
      <c r="L378" s="51"/>
      <c r="M378" s="51"/>
      <c r="N378" s="51"/>
      <c r="O378" s="51">
        <v>30</v>
      </c>
      <c r="P378" s="51"/>
      <c r="Q378" s="51">
        <v>30</v>
      </c>
      <c r="R378" s="51"/>
      <c r="S378" s="51">
        <v>30</v>
      </c>
      <c r="T378" s="51"/>
      <c r="U378" s="51">
        <v>30</v>
      </c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</row>
    <row r="379" spans="1:57">
      <c r="A379" s="237">
        <v>376</v>
      </c>
      <c r="B379" s="58"/>
      <c r="C379" s="98" t="s">
        <v>1183</v>
      </c>
      <c r="D379" s="93" t="s">
        <v>1122</v>
      </c>
      <c r="E379" s="93" t="s">
        <v>912</v>
      </c>
      <c r="F379" s="151" t="s">
        <v>1619</v>
      </c>
      <c r="G379" s="93" t="s">
        <v>911</v>
      </c>
      <c r="H379" s="101">
        <v>2</v>
      </c>
      <c r="I379" s="93" t="s">
        <v>1262</v>
      </c>
      <c r="J379" s="101">
        <v>39</v>
      </c>
      <c r="K379" s="51" t="s">
        <v>2226</v>
      </c>
      <c r="L379" s="51"/>
      <c r="M379" s="51"/>
      <c r="N379" s="51"/>
      <c r="O379" s="51">
        <v>39</v>
      </c>
      <c r="P379" s="51"/>
      <c r="Q379" s="51">
        <v>39</v>
      </c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</row>
    <row r="380" spans="1:57">
      <c r="A380" s="237">
        <v>377</v>
      </c>
      <c r="B380" s="58"/>
      <c r="C380" s="98" t="s">
        <v>1183</v>
      </c>
      <c r="D380" s="93" t="s">
        <v>1163</v>
      </c>
      <c r="E380" s="93" t="s">
        <v>912</v>
      </c>
      <c r="F380" s="93" t="s">
        <v>916</v>
      </c>
      <c r="G380" s="93" t="s">
        <v>997</v>
      </c>
      <c r="H380" s="101">
        <v>4</v>
      </c>
      <c r="I380" s="93" t="s">
        <v>1270</v>
      </c>
      <c r="J380" s="101">
        <v>15</v>
      </c>
      <c r="K380" s="51" t="s">
        <v>2226</v>
      </c>
      <c r="L380" s="51"/>
      <c r="M380" s="51"/>
      <c r="N380" s="51"/>
      <c r="O380" s="51">
        <v>15</v>
      </c>
      <c r="P380" s="51"/>
      <c r="Q380" s="51">
        <v>15</v>
      </c>
      <c r="R380" s="51"/>
      <c r="S380" s="51">
        <v>15</v>
      </c>
      <c r="T380" s="51"/>
      <c r="U380" s="51">
        <v>15</v>
      </c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</row>
    <row r="381" spans="1:57">
      <c r="A381" s="237">
        <v>378</v>
      </c>
      <c r="B381" s="58"/>
      <c r="C381" s="98" t="s">
        <v>1183</v>
      </c>
      <c r="D381" s="93" t="s">
        <v>1053</v>
      </c>
      <c r="E381" s="93" t="s">
        <v>912</v>
      </c>
      <c r="F381" s="93" t="s">
        <v>931</v>
      </c>
      <c r="G381" s="93" t="s">
        <v>914</v>
      </c>
      <c r="H381" s="101">
        <v>2</v>
      </c>
      <c r="I381" s="93" t="s">
        <v>503</v>
      </c>
      <c r="J381" s="101">
        <v>40</v>
      </c>
      <c r="K381" s="51" t="s">
        <v>2205</v>
      </c>
      <c r="L381" s="51"/>
      <c r="M381" s="51"/>
      <c r="N381" s="51"/>
      <c r="O381" s="51"/>
      <c r="P381" s="51"/>
      <c r="Q381" s="51"/>
      <c r="R381" s="51">
        <v>40</v>
      </c>
      <c r="S381" s="51"/>
      <c r="T381" s="51">
        <v>40</v>
      </c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</row>
    <row r="382" spans="1:57">
      <c r="A382" s="237">
        <v>379</v>
      </c>
      <c r="B382" s="58"/>
      <c r="C382" s="98" t="s">
        <v>1183</v>
      </c>
      <c r="D382" s="93" t="s">
        <v>1054</v>
      </c>
      <c r="E382" s="93" t="s">
        <v>912</v>
      </c>
      <c r="F382" s="93" t="s">
        <v>931</v>
      </c>
      <c r="G382" s="93" t="s">
        <v>914</v>
      </c>
      <c r="H382" s="101">
        <v>2</v>
      </c>
      <c r="I382" s="93" t="s">
        <v>520</v>
      </c>
      <c r="J382" s="101">
        <v>45</v>
      </c>
      <c r="K382" s="51" t="s">
        <v>2244</v>
      </c>
      <c r="L382" s="51"/>
      <c r="M382" s="51"/>
      <c r="N382" s="51"/>
      <c r="O382" s="51"/>
      <c r="P382" s="51"/>
      <c r="Q382" s="51"/>
      <c r="R382" s="51"/>
      <c r="S382" s="51">
        <v>45</v>
      </c>
      <c r="T382" s="51"/>
      <c r="U382" s="51">
        <v>45</v>
      </c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</row>
    <row r="383" spans="1:57">
      <c r="A383" s="237">
        <v>380</v>
      </c>
      <c r="B383" s="58"/>
      <c r="C383" s="98" t="s">
        <v>1183</v>
      </c>
      <c r="D383" s="93" t="s">
        <v>1121</v>
      </c>
      <c r="E383" s="93" t="s">
        <v>912</v>
      </c>
      <c r="F383" s="151" t="s">
        <v>1619</v>
      </c>
      <c r="G383" s="93" t="s">
        <v>911</v>
      </c>
      <c r="H383" s="101">
        <v>2</v>
      </c>
      <c r="I383" s="93" t="s">
        <v>1261</v>
      </c>
      <c r="J383" s="101">
        <v>37</v>
      </c>
      <c r="K383" s="51" t="s">
        <v>2244</v>
      </c>
      <c r="L383" s="51"/>
      <c r="M383" s="51"/>
      <c r="N383" s="51"/>
      <c r="O383" s="51"/>
      <c r="P383" s="51"/>
      <c r="Q383" s="51"/>
      <c r="R383" s="51"/>
      <c r="S383" s="51">
        <v>37</v>
      </c>
      <c r="T383" s="51"/>
      <c r="U383" s="51">
        <v>37</v>
      </c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</row>
    <row r="384" spans="1:57">
      <c r="A384" s="237">
        <v>381</v>
      </c>
      <c r="B384" s="58"/>
      <c r="C384" s="98" t="s">
        <v>1183</v>
      </c>
      <c r="D384" s="93" t="s">
        <v>1051</v>
      </c>
      <c r="E384" s="93" t="s">
        <v>912</v>
      </c>
      <c r="F384" s="93" t="s">
        <v>931</v>
      </c>
      <c r="G384" s="93" t="s">
        <v>914</v>
      </c>
      <c r="H384" s="101">
        <v>2</v>
      </c>
      <c r="I384" s="93" t="s">
        <v>890</v>
      </c>
      <c r="J384" s="101">
        <v>43</v>
      </c>
      <c r="K384" s="51" t="s">
        <v>2242</v>
      </c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>
        <v>43</v>
      </c>
      <c r="W384" s="51"/>
      <c r="X384" s="51">
        <v>43</v>
      </c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</row>
    <row r="385" spans="1:57">
      <c r="A385" s="237">
        <v>382</v>
      </c>
      <c r="B385" s="58"/>
      <c r="C385" s="98" t="s">
        <v>1183</v>
      </c>
      <c r="D385" s="93" t="s">
        <v>1052</v>
      </c>
      <c r="E385" s="93" t="s">
        <v>912</v>
      </c>
      <c r="F385" s="93" t="s">
        <v>931</v>
      </c>
      <c r="G385" s="93" t="s">
        <v>914</v>
      </c>
      <c r="H385" s="101">
        <v>2</v>
      </c>
      <c r="I385" s="93" t="s">
        <v>1199</v>
      </c>
      <c r="J385" s="101">
        <v>47</v>
      </c>
      <c r="K385" s="51" t="s">
        <v>2245</v>
      </c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>
        <v>47</v>
      </c>
      <c r="X385" s="51"/>
      <c r="Y385" s="51">
        <v>47</v>
      </c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</row>
    <row r="386" spans="1:57">
      <c r="A386" s="237">
        <v>383</v>
      </c>
      <c r="B386" s="58"/>
      <c r="C386" s="98" t="s">
        <v>1183</v>
      </c>
      <c r="D386" s="93" t="s">
        <v>1045</v>
      </c>
      <c r="E386" s="93" t="s">
        <v>912</v>
      </c>
      <c r="F386" s="93" t="s">
        <v>916</v>
      </c>
      <c r="G386" s="93" t="s">
        <v>919</v>
      </c>
      <c r="H386" s="101">
        <v>2</v>
      </c>
      <c r="I386" s="93" t="s">
        <v>1285</v>
      </c>
      <c r="J386" s="101">
        <v>27</v>
      </c>
      <c r="K386" s="51" t="s">
        <v>2238</v>
      </c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>
        <v>27</v>
      </c>
      <c r="AA386" s="51"/>
      <c r="AB386" s="51">
        <v>27</v>
      </c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</row>
    <row r="387" spans="1:57">
      <c r="A387" s="237">
        <v>384</v>
      </c>
      <c r="B387" s="58"/>
      <c r="C387" s="98" t="s">
        <v>1183</v>
      </c>
      <c r="D387" s="93" t="s">
        <v>1047</v>
      </c>
      <c r="E387" s="93" t="s">
        <v>912</v>
      </c>
      <c r="F387" s="93" t="s">
        <v>922</v>
      </c>
      <c r="G387" s="93" t="s">
        <v>927</v>
      </c>
      <c r="H387" s="101">
        <v>2</v>
      </c>
      <c r="I387" s="93" t="s">
        <v>1285</v>
      </c>
      <c r="J387" s="101">
        <v>12</v>
      </c>
      <c r="K387" s="51" t="s">
        <v>2238</v>
      </c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>
        <v>12</v>
      </c>
      <c r="AA387" s="51"/>
      <c r="AB387" s="51">
        <v>12</v>
      </c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</row>
    <row r="388" spans="1:57">
      <c r="A388" s="237">
        <v>385</v>
      </c>
      <c r="B388" s="58"/>
      <c r="C388" s="98" t="s">
        <v>1183</v>
      </c>
      <c r="D388" s="93" t="s">
        <v>1043</v>
      </c>
      <c r="E388" s="93" t="s">
        <v>912</v>
      </c>
      <c r="F388" s="93" t="s">
        <v>931</v>
      </c>
      <c r="G388" s="93" t="s">
        <v>932</v>
      </c>
      <c r="H388" s="101">
        <v>3</v>
      </c>
      <c r="I388" s="93" t="s">
        <v>578</v>
      </c>
      <c r="J388" s="101">
        <v>42</v>
      </c>
      <c r="K388" s="51" t="s">
        <v>2238</v>
      </c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>
        <v>42</v>
      </c>
      <c r="AA388" s="51"/>
      <c r="AB388" s="51">
        <v>42</v>
      </c>
      <c r="AC388" s="51"/>
      <c r="AD388" s="51">
        <v>42</v>
      </c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</row>
    <row r="389" spans="1:57">
      <c r="A389" s="237">
        <v>386</v>
      </c>
      <c r="B389" s="58"/>
      <c r="C389" s="98" t="s">
        <v>1183</v>
      </c>
      <c r="D389" s="93" t="s">
        <v>1046</v>
      </c>
      <c r="E389" s="93" t="s">
        <v>912</v>
      </c>
      <c r="F389" s="93" t="s">
        <v>916</v>
      </c>
      <c r="G389" s="93" t="s">
        <v>919</v>
      </c>
      <c r="H389" s="101">
        <v>2</v>
      </c>
      <c r="I389" s="93" t="s">
        <v>1286</v>
      </c>
      <c r="J389" s="101">
        <v>43</v>
      </c>
      <c r="K389" s="51" t="s">
        <v>2239</v>
      </c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>
        <v>43</v>
      </c>
      <c r="AB389" s="51"/>
      <c r="AC389" s="51">
        <v>43</v>
      </c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</row>
    <row r="390" spans="1:57" ht="15" customHeight="1">
      <c r="A390" s="237">
        <v>387</v>
      </c>
      <c r="B390" s="58"/>
      <c r="C390" s="98" t="s">
        <v>1183</v>
      </c>
      <c r="D390" s="93" t="s">
        <v>1048</v>
      </c>
      <c r="E390" s="93" t="s">
        <v>912</v>
      </c>
      <c r="F390" s="93" t="s">
        <v>922</v>
      </c>
      <c r="G390" s="93" t="s">
        <v>926</v>
      </c>
      <c r="H390" s="101">
        <v>2</v>
      </c>
      <c r="I390" s="93" t="s">
        <v>1286</v>
      </c>
      <c r="J390" s="101">
        <v>33</v>
      </c>
      <c r="K390" s="51" t="s">
        <v>2239</v>
      </c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69"/>
      <c r="AA390" s="51">
        <v>33</v>
      </c>
      <c r="AB390" s="51"/>
      <c r="AC390" s="51">
        <v>33</v>
      </c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</row>
    <row r="391" spans="1:57" ht="13.5" customHeight="1">
      <c r="A391" s="237">
        <v>388</v>
      </c>
      <c r="B391" s="58"/>
      <c r="C391" s="98" t="s">
        <v>1183</v>
      </c>
      <c r="D391" s="93" t="s">
        <v>1044</v>
      </c>
      <c r="E391" s="93" t="s">
        <v>912</v>
      </c>
      <c r="F391" s="93" t="s">
        <v>931</v>
      </c>
      <c r="G391" s="93" t="s">
        <v>932</v>
      </c>
      <c r="H391" s="101">
        <v>3</v>
      </c>
      <c r="I391" s="93" t="s">
        <v>580</v>
      </c>
      <c r="J391" s="101">
        <v>42</v>
      </c>
      <c r="K391" s="51" t="s">
        <v>2239</v>
      </c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>
        <v>42</v>
      </c>
      <c r="AB391" s="51"/>
      <c r="AC391" s="51">
        <v>42</v>
      </c>
      <c r="AD391" s="51"/>
      <c r="AE391" s="51">
        <v>42</v>
      </c>
      <c r="AF391" s="51"/>
      <c r="AG391" s="51"/>
      <c r="AH391" s="80"/>
      <c r="AI391" s="51"/>
      <c r="AJ391" s="80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</row>
    <row r="392" spans="1:57">
      <c r="A392" s="237">
        <v>389</v>
      </c>
      <c r="B392" s="58"/>
      <c r="C392" s="98" t="s">
        <v>1183</v>
      </c>
      <c r="D392" s="93" t="s">
        <v>1047</v>
      </c>
      <c r="E392" s="93" t="s">
        <v>912</v>
      </c>
      <c r="F392" s="93" t="s">
        <v>916</v>
      </c>
      <c r="G392" s="93" t="s">
        <v>921</v>
      </c>
      <c r="H392" s="101">
        <v>3</v>
      </c>
      <c r="I392" s="93" t="s">
        <v>1205</v>
      </c>
      <c r="J392" s="101">
        <v>12</v>
      </c>
      <c r="K392" s="51" t="s">
        <v>2250</v>
      </c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>
        <v>12</v>
      </c>
      <c r="AE392" s="51"/>
      <c r="AF392" s="51">
        <v>12</v>
      </c>
      <c r="AG392" s="51"/>
      <c r="AH392" s="51">
        <v>12</v>
      </c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</row>
    <row r="393" spans="1:57">
      <c r="A393" s="237">
        <v>390</v>
      </c>
      <c r="B393" s="58"/>
      <c r="C393" s="98" t="s">
        <v>1183</v>
      </c>
      <c r="D393" s="93" t="s">
        <v>1045</v>
      </c>
      <c r="E393" s="93" t="s">
        <v>912</v>
      </c>
      <c r="F393" s="93" t="s">
        <v>936</v>
      </c>
      <c r="G393" s="93" t="s">
        <v>937</v>
      </c>
      <c r="H393" s="101" t="s">
        <v>938</v>
      </c>
      <c r="I393" s="93" t="s">
        <v>1205</v>
      </c>
      <c r="J393" s="101">
        <v>27</v>
      </c>
      <c r="K393" s="51" t="s">
        <v>2250</v>
      </c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>
        <v>27</v>
      </c>
      <c r="AE393" s="51"/>
      <c r="AF393" s="51">
        <v>27</v>
      </c>
      <c r="AG393" s="51"/>
      <c r="AH393" s="51">
        <v>27</v>
      </c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</row>
    <row r="394" spans="1:57">
      <c r="A394" s="237">
        <v>391</v>
      </c>
      <c r="B394" s="58"/>
      <c r="C394" s="98" t="s">
        <v>1183</v>
      </c>
      <c r="D394" s="93" t="s">
        <v>1046</v>
      </c>
      <c r="E394" s="93" t="s">
        <v>912</v>
      </c>
      <c r="F394" s="93" t="s">
        <v>936</v>
      </c>
      <c r="G394" s="93" t="s">
        <v>937</v>
      </c>
      <c r="H394" s="101" t="s">
        <v>938</v>
      </c>
      <c r="I394" s="93" t="s">
        <v>1208</v>
      </c>
      <c r="J394" s="101">
        <v>43</v>
      </c>
      <c r="K394" s="51" t="s">
        <v>2179</v>
      </c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>
        <v>43</v>
      </c>
      <c r="AF394" s="51"/>
      <c r="AG394" s="51">
        <v>43</v>
      </c>
      <c r="AH394" s="51"/>
      <c r="AI394" s="51">
        <v>43</v>
      </c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</row>
    <row r="395" spans="1:57">
      <c r="A395" s="237">
        <v>392</v>
      </c>
      <c r="B395" s="59"/>
      <c r="C395" s="98" t="s">
        <v>1183</v>
      </c>
      <c r="D395" s="93" t="s">
        <v>1043</v>
      </c>
      <c r="E395" s="93" t="s">
        <v>912</v>
      </c>
      <c r="F395" s="93" t="s">
        <v>913</v>
      </c>
      <c r="G395" s="93" t="s">
        <v>915</v>
      </c>
      <c r="H395" s="101">
        <v>2</v>
      </c>
      <c r="I395" s="93" t="s">
        <v>1202</v>
      </c>
      <c r="J395" s="101">
        <v>42</v>
      </c>
      <c r="K395" s="51" t="s">
        <v>2234</v>
      </c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>
        <v>42</v>
      </c>
      <c r="AI395" s="51"/>
      <c r="AJ395" s="51">
        <v>42</v>
      </c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</row>
    <row r="396" spans="1:57">
      <c r="A396" s="237">
        <v>393</v>
      </c>
      <c r="B396" s="59"/>
      <c r="C396" s="98" t="s">
        <v>1183</v>
      </c>
      <c r="D396" s="93" t="s">
        <v>1044</v>
      </c>
      <c r="E396" s="93" t="s">
        <v>912</v>
      </c>
      <c r="F396" s="93" t="s">
        <v>913</v>
      </c>
      <c r="G396" s="93" t="s">
        <v>915</v>
      </c>
      <c r="H396" s="101">
        <v>2</v>
      </c>
      <c r="I396" s="93" t="s">
        <v>1203</v>
      </c>
      <c r="J396" s="101">
        <v>42</v>
      </c>
      <c r="K396" s="51" t="s">
        <v>2235</v>
      </c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>
        <v>42</v>
      </c>
      <c r="AJ396" s="51"/>
      <c r="AK396" s="51">
        <v>42</v>
      </c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</row>
    <row r="397" spans="1:57">
      <c r="A397" s="237">
        <v>394</v>
      </c>
      <c r="B397" s="59"/>
      <c r="C397" s="98" t="s">
        <v>1183</v>
      </c>
      <c r="D397" s="93" t="s">
        <v>1045</v>
      </c>
      <c r="E397" s="93" t="s">
        <v>912</v>
      </c>
      <c r="F397" s="93" t="s">
        <v>916</v>
      </c>
      <c r="G397" s="93" t="s">
        <v>917</v>
      </c>
      <c r="H397" s="101">
        <v>2</v>
      </c>
      <c r="I397" s="93" t="s">
        <v>1195</v>
      </c>
      <c r="J397" s="101">
        <v>27</v>
      </c>
      <c r="K397" s="51" t="s">
        <v>2247</v>
      </c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>
        <v>27</v>
      </c>
      <c r="AK397" s="51"/>
      <c r="AL397" s="51">
        <v>27</v>
      </c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</row>
    <row r="398" spans="1:57">
      <c r="A398" s="237">
        <v>395</v>
      </c>
      <c r="B398" s="58"/>
      <c r="C398" s="98" t="s">
        <v>1183</v>
      </c>
      <c r="D398" s="93" t="s">
        <v>1043</v>
      </c>
      <c r="E398" s="93" t="s">
        <v>912</v>
      </c>
      <c r="F398" s="93" t="s">
        <v>931</v>
      </c>
      <c r="G398" s="93" t="s">
        <v>929</v>
      </c>
      <c r="H398" s="101">
        <v>2</v>
      </c>
      <c r="I398" s="93" t="s">
        <v>1206</v>
      </c>
      <c r="J398" s="101">
        <v>42</v>
      </c>
      <c r="K398" s="51" t="s">
        <v>2247</v>
      </c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>
        <v>42</v>
      </c>
      <c r="AK398" s="51"/>
      <c r="AL398" s="51">
        <v>42</v>
      </c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</row>
    <row r="399" spans="1:57">
      <c r="A399" s="237">
        <v>396</v>
      </c>
      <c r="B399" s="59"/>
      <c r="C399" s="98" t="s">
        <v>1183</v>
      </c>
      <c r="D399" s="93" t="s">
        <v>1046</v>
      </c>
      <c r="E399" s="93" t="s">
        <v>912</v>
      </c>
      <c r="F399" s="93" t="s">
        <v>916</v>
      </c>
      <c r="G399" s="93" t="s">
        <v>918</v>
      </c>
      <c r="H399" s="101">
        <v>2</v>
      </c>
      <c r="I399" s="93" t="s">
        <v>1204</v>
      </c>
      <c r="J399" s="101">
        <v>43</v>
      </c>
      <c r="K399" s="51" t="s">
        <v>2248</v>
      </c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>
        <v>43</v>
      </c>
      <c r="AL399" s="51"/>
      <c r="AM399" s="51">
        <v>43</v>
      </c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</row>
    <row r="400" spans="1:57">
      <c r="A400" s="237">
        <v>397</v>
      </c>
      <c r="B400" s="58"/>
      <c r="C400" s="98" t="s">
        <v>1183</v>
      </c>
      <c r="D400" s="93" t="s">
        <v>1044</v>
      </c>
      <c r="E400" s="93" t="s">
        <v>912</v>
      </c>
      <c r="F400" s="93" t="s">
        <v>931</v>
      </c>
      <c r="G400" s="93" t="s">
        <v>929</v>
      </c>
      <c r="H400" s="101">
        <v>2</v>
      </c>
      <c r="I400" s="93" t="s">
        <v>1204</v>
      </c>
      <c r="J400" s="101">
        <v>42</v>
      </c>
      <c r="K400" s="51" t="s">
        <v>2248</v>
      </c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>
        <v>42</v>
      </c>
      <c r="AL400" s="51"/>
      <c r="AM400" s="51">
        <v>42</v>
      </c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</row>
    <row r="401" spans="1:57">
      <c r="A401" s="237">
        <v>398</v>
      </c>
      <c r="B401" s="58"/>
      <c r="C401" s="98" t="s">
        <v>1183</v>
      </c>
      <c r="D401" s="93" t="s">
        <v>1151</v>
      </c>
      <c r="E401" s="93" t="s">
        <v>912</v>
      </c>
      <c r="F401" s="93" t="s">
        <v>2001</v>
      </c>
      <c r="G401" s="93" t="s">
        <v>960</v>
      </c>
      <c r="H401" s="101">
        <v>1</v>
      </c>
      <c r="I401" s="93" t="s">
        <v>1228</v>
      </c>
      <c r="J401" s="101">
        <v>41</v>
      </c>
      <c r="K401" s="51" t="s">
        <v>2229</v>
      </c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>
        <v>41</v>
      </c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</row>
    <row r="402" spans="1:57">
      <c r="A402" s="237">
        <v>399</v>
      </c>
      <c r="B402" s="58"/>
      <c r="C402" s="98" t="s">
        <v>1183</v>
      </c>
      <c r="D402" s="93" t="s">
        <v>1152</v>
      </c>
      <c r="E402" s="93" t="s">
        <v>912</v>
      </c>
      <c r="F402" s="93" t="s">
        <v>2001</v>
      </c>
      <c r="G402" s="93" t="s">
        <v>960</v>
      </c>
      <c r="H402" s="101">
        <v>1</v>
      </c>
      <c r="I402" s="93" t="s">
        <v>1229</v>
      </c>
      <c r="J402" s="101">
        <v>43</v>
      </c>
      <c r="K402" s="51" t="s">
        <v>2230</v>
      </c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80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>
        <v>43</v>
      </c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</row>
    <row r="403" spans="1:57">
      <c r="A403" s="237">
        <v>400</v>
      </c>
      <c r="B403" s="58"/>
      <c r="C403" s="98" t="s">
        <v>1183</v>
      </c>
      <c r="D403" s="93" t="s">
        <v>1040</v>
      </c>
      <c r="E403" s="93" t="s">
        <v>912</v>
      </c>
      <c r="F403" s="93" t="s">
        <v>913</v>
      </c>
      <c r="G403" s="93" t="s">
        <v>914</v>
      </c>
      <c r="H403" s="101">
        <v>3</v>
      </c>
      <c r="I403" s="93" t="s">
        <v>1194</v>
      </c>
      <c r="J403" s="101">
        <v>40</v>
      </c>
      <c r="K403" s="51" t="s">
        <v>2231</v>
      </c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>
        <v>40</v>
      </c>
      <c r="AO403" s="51"/>
      <c r="AP403" s="51">
        <v>40</v>
      </c>
      <c r="AQ403" s="51"/>
      <c r="AR403" s="51">
        <v>40</v>
      </c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</row>
    <row r="404" spans="1:57">
      <c r="A404" s="237">
        <v>401</v>
      </c>
      <c r="B404" s="58"/>
      <c r="C404" s="98" t="s">
        <v>1183</v>
      </c>
      <c r="D404" s="93" t="s">
        <v>1047</v>
      </c>
      <c r="E404" s="93" t="s">
        <v>912</v>
      </c>
      <c r="F404" s="93" t="s">
        <v>916</v>
      </c>
      <c r="G404" s="93" t="s">
        <v>920</v>
      </c>
      <c r="H404" s="101">
        <v>2</v>
      </c>
      <c r="I404" s="93" t="s">
        <v>577</v>
      </c>
      <c r="J404" s="101">
        <v>12</v>
      </c>
      <c r="K404" s="51" t="s">
        <v>2231</v>
      </c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>
        <v>12</v>
      </c>
      <c r="AO404" s="51"/>
      <c r="AP404" s="51">
        <v>12</v>
      </c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</row>
    <row r="405" spans="1:57">
      <c r="A405" s="237">
        <v>402</v>
      </c>
      <c r="B405" s="58"/>
      <c r="C405" s="98" t="s">
        <v>1183</v>
      </c>
      <c r="D405" s="93" t="s">
        <v>1049</v>
      </c>
      <c r="E405" s="93" t="s">
        <v>912</v>
      </c>
      <c r="F405" s="93" t="s">
        <v>928</v>
      </c>
      <c r="G405" s="93" t="s">
        <v>929</v>
      </c>
      <c r="H405" s="101" t="s">
        <v>930</v>
      </c>
      <c r="I405" s="93" t="s">
        <v>577</v>
      </c>
      <c r="J405" s="101">
        <v>42</v>
      </c>
      <c r="K405" s="51" t="s">
        <v>2231</v>
      </c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>
        <v>42</v>
      </c>
      <c r="AO405" s="51"/>
      <c r="AP405" s="51">
        <v>42</v>
      </c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</row>
    <row r="406" spans="1:57">
      <c r="A406" s="237">
        <v>403</v>
      </c>
      <c r="B406" s="58"/>
      <c r="C406" s="98" t="s">
        <v>1183</v>
      </c>
      <c r="D406" s="93" t="s">
        <v>1057</v>
      </c>
      <c r="E406" s="93" t="s">
        <v>912</v>
      </c>
      <c r="F406" s="93" t="s">
        <v>933</v>
      </c>
      <c r="G406" s="93" t="s">
        <v>929</v>
      </c>
      <c r="H406" s="101" t="s">
        <v>930</v>
      </c>
      <c r="I406" s="93" t="s">
        <v>577</v>
      </c>
      <c r="J406" s="101">
        <v>41</v>
      </c>
      <c r="K406" s="51" t="s">
        <v>2231</v>
      </c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>
        <v>41</v>
      </c>
      <c r="AO406" s="51"/>
      <c r="AP406" s="51">
        <v>41</v>
      </c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</row>
    <row r="407" spans="1:57">
      <c r="A407" s="237">
        <v>404</v>
      </c>
      <c r="B407" s="58"/>
      <c r="C407" s="98" t="s">
        <v>1183</v>
      </c>
      <c r="D407" s="93" t="s">
        <v>1045</v>
      </c>
      <c r="E407" s="93" t="s">
        <v>912</v>
      </c>
      <c r="F407" s="93" t="s">
        <v>934</v>
      </c>
      <c r="G407" s="93" t="s">
        <v>935</v>
      </c>
      <c r="H407" s="101">
        <v>2</v>
      </c>
      <c r="I407" s="93" t="s">
        <v>577</v>
      </c>
      <c r="J407" s="101">
        <v>27</v>
      </c>
      <c r="K407" s="51" t="s">
        <v>2231</v>
      </c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>
        <v>27</v>
      </c>
      <c r="AO407" s="51"/>
      <c r="AP407" s="51">
        <v>27</v>
      </c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</row>
    <row r="408" spans="1:57">
      <c r="A408" s="237">
        <v>405</v>
      </c>
      <c r="B408" s="58"/>
      <c r="C408" s="98" t="s">
        <v>1183</v>
      </c>
      <c r="D408" s="93" t="s">
        <v>1041</v>
      </c>
      <c r="E408" s="93" t="s">
        <v>912</v>
      </c>
      <c r="F408" s="93" t="s">
        <v>913</v>
      </c>
      <c r="G408" s="93" t="s">
        <v>914</v>
      </c>
      <c r="H408" s="101">
        <v>3</v>
      </c>
      <c r="I408" s="93" t="s">
        <v>1201</v>
      </c>
      <c r="J408" s="101">
        <v>39</v>
      </c>
      <c r="K408" s="51" t="s">
        <v>2251</v>
      </c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>
        <v>39</v>
      </c>
      <c r="AP408" s="51"/>
      <c r="AQ408" s="80">
        <v>39</v>
      </c>
      <c r="AR408" s="51"/>
      <c r="AS408" s="51">
        <v>39</v>
      </c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</row>
    <row r="409" spans="1:57">
      <c r="A409" s="237">
        <v>406</v>
      </c>
      <c r="B409" s="58"/>
      <c r="C409" s="98" t="s">
        <v>1183</v>
      </c>
      <c r="D409" s="93" t="s">
        <v>1050</v>
      </c>
      <c r="E409" s="93" t="s">
        <v>912</v>
      </c>
      <c r="F409" s="93" t="s">
        <v>928</v>
      </c>
      <c r="G409" s="93" t="s">
        <v>929</v>
      </c>
      <c r="H409" s="101" t="s">
        <v>930</v>
      </c>
      <c r="I409" s="93" t="s">
        <v>548</v>
      </c>
      <c r="J409" s="101">
        <v>39</v>
      </c>
      <c r="K409" s="51" t="s">
        <v>2251</v>
      </c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>
        <v>39</v>
      </c>
      <c r="AP409" s="51"/>
      <c r="AQ409" s="51">
        <v>39</v>
      </c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</row>
    <row r="410" spans="1:57" ht="14.25" customHeight="1">
      <c r="A410" s="237">
        <v>407</v>
      </c>
      <c r="B410" s="58"/>
      <c r="C410" s="98" t="s">
        <v>1183</v>
      </c>
      <c r="D410" s="93" t="s">
        <v>1058</v>
      </c>
      <c r="E410" s="93" t="s">
        <v>912</v>
      </c>
      <c r="F410" s="93" t="s">
        <v>933</v>
      </c>
      <c r="G410" s="93" t="s">
        <v>929</v>
      </c>
      <c r="H410" s="101" t="s">
        <v>930</v>
      </c>
      <c r="I410" s="93" t="s">
        <v>548</v>
      </c>
      <c r="J410" s="101">
        <v>41</v>
      </c>
      <c r="K410" s="51" t="s">
        <v>2251</v>
      </c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>
        <v>41</v>
      </c>
      <c r="AP410" s="51"/>
      <c r="AQ410" s="51">
        <v>41</v>
      </c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</row>
    <row r="411" spans="1:57" ht="14.25" customHeight="1">
      <c r="A411" s="237">
        <v>408</v>
      </c>
      <c r="B411" s="58"/>
      <c r="C411" s="98" t="s">
        <v>1183</v>
      </c>
      <c r="D411" s="93" t="s">
        <v>1046</v>
      </c>
      <c r="E411" s="93" t="s">
        <v>912</v>
      </c>
      <c r="F411" s="93" t="s">
        <v>934</v>
      </c>
      <c r="G411" s="93" t="s">
        <v>935</v>
      </c>
      <c r="H411" s="101">
        <v>2</v>
      </c>
      <c r="I411" s="93" t="s">
        <v>548</v>
      </c>
      <c r="J411" s="101">
        <v>43</v>
      </c>
      <c r="K411" s="158" t="s">
        <v>2251</v>
      </c>
      <c r="L411" s="158"/>
      <c r="M411" s="158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>
        <v>43</v>
      </c>
      <c r="AP411" s="51"/>
      <c r="AQ411" s="51">
        <v>43</v>
      </c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</row>
    <row r="412" spans="1:57" ht="14.25" customHeight="1">
      <c r="A412" s="237">
        <v>409</v>
      </c>
      <c r="B412" s="58"/>
      <c r="C412" s="98" t="s">
        <v>1183</v>
      </c>
      <c r="D412" s="93" t="s">
        <v>1043</v>
      </c>
      <c r="E412" s="93" t="s">
        <v>912</v>
      </c>
      <c r="F412" s="93" t="s">
        <v>922</v>
      </c>
      <c r="G412" s="93" t="s">
        <v>925</v>
      </c>
      <c r="H412" s="101">
        <v>2</v>
      </c>
      <c r="I412" s="93" t="s">
        <v>1189</v>
      </c>
      <c r="J412" s="101">
        <v>42</v>
      </c>
      <c r="K412" s="51" t="s">
        <v>2223</v>
      </c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237"/>
      <c r="AC412" s="237"/>
      <c r="AD412" s="51"/>
      <c r="AE412" s="237"/>
      <c r="AF412" s="51"/>
      <c r="AG412" s="237"/>
      <c r="AH412" s="51"/>
      <c r="AI412" s="237"/>
      <c r="AJ412" s="51"/>
      <c r="AK412" s="237"/>
      <c r="AL412" s="51"/>
      <c r="AM412" s="51"/>
      <c r="AN412" s="51"/>
      <c r="AO412" s="51"/>
      <c r="AP412" s="51">
        <v>42</v>
      </c>
      <c r="AQ412" s="51"/>
      <c r="AR412" s="51">
        <v>42</v>
      </c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</row>
    <row r="413" spans="1:57" ht="14.25" customHeight="1">
      <c r="A413" s="237">
        <v>410</v>
      </c>
      <c r="B413" s="58"/>
      <c r="C413" s="98" t="s">
        <v>1183</v>
      </c>
      <c r="D413" s="93" t="s">
        <v>1055</v>
      </c>
      <c r="E413" s="93" t="s">
        <v>912</v>
      </c>
      <c r="F413" s="93" t="s">
        <v>931</v>
      </c>
      <c r="G413" s="93" t="s">
        <v>914</v>
      </c>
      <c r="H413" s="101">
        <v>4</v>
      </c>
      <c r="I413" s="93" t="s">
        <v>505</v>
      </c>
      <c r="J413" s="101">
        <v>48</v>
      </c>
      <c r="K413" s="51" t="s">
        <v>2223</v>
      </c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237"/>
      <c r="AM413" s="237"/>
      <c r="AN413" s="51"/>
      <c r="AO413" s="237"/>
      <c r="AP413" s="51">
        <v>48</v>
      </c>
      <c r="AQ413" s="158"/>
      <c r="AR413" s="51">
        <v>48</v>
      </c>
      <c r="AS413" s="158"/>
      <c r="AT413" s="51">
        <v>48</v>
      </c>
      <c r="AU413" s="158"/>
      <c r="AV413" s="51">
        <v>48</v>
      </c>
      <c r="AW413" s="51"/>
      <c r="AX413" s="51"/>
      <c r="AY413" s="51"/>
      <c r="AZ413" s="51"/>
      <c r="BA413" s="51"/>
      <c r="BB413" s="51"/>
      <c r="BC413" s="51"/>
      <c r="BD413" s="51"/>
      <c r="BE413" s="51"/>
    </row>
    <row r="414" spans="1:57" s="160" customFormat="1" ht="14.25" customHeight="1">
      <c r="A414" s="237">
        <v>411</v>
      </c>
      <c r="B414" s="58"/>
      <c r="C414" s="98" t="s">
        <v>1183</v>
      </c>
      <c r="D414" s="93" t="s">
        <v>1079</v>
      </c>
      <c r="E414" s="93" t="s">
        <v>912</v>
      </c>
      <c r="F414" s="93" t="s">
        <v>2001</v>
      </c>
      <c r="G414" s="93" t="s">
        <v>344</v>
      </c>
      <c r="H414" s="101">
        <v>2</v>
      </c>
      <c r="I414" s="93" t="s">
        <v>1263</v>
      </c>
      <c r="J414" s="101">
        <v>34</v>
      </c>
      <c r="K414" s="158" t="s">
        <v>2223</v>
      </c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>
        <v>34</v>
      </c>
      <c r="AQ414" s="51"/>
      <c r="AR414" s="51">
        <v>34</v>
      </c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</row>
    <row r="415" spans="1:57" s="160" customFormat="1" ht="14.25" customHeight="1">
      <c r="A415" s="237">
        <v>412</v>
      </c>
      <c r="B415" s="58"/>
      <c r="C415" s="98" t="s">
        <v>1183</v>
      </c>
      <c r="D415" s="93" t="s">
        <v>1044</v>
      </c>
      <c r="E415" s="93" t="s">
        <v>912</v>
      </c>
      <c r="F415" s="93" t="s">
        <v>922</v>
      </c>
      <c r="G415" s="93" t="s">
        <v>925</v>
      </c>
      <c r="H415" s="101">
        <v>2</v>
      </c>
      <c r="I415" s="93" t="s">
        <v>1196</v>
      </c>
      <c r="J415" s="101">
        <v>42</v>
      </c>
      <c r="K415" s="51" t="s">
        <v>2224</v>
      </c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>
        <v>42</v>
      </c>
      <c r="AR415" s="51"/>
      <c r="AS415" s="51">
        <v>42</v>
      </c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</row>
    <row r="416" spans="1:57" s="160" customFormat="1" ht="14.25" customHeight="1">
      <c r="A416" s="237">
        <v>413</v>
      </c>
      <c r="B416" s="58"/>
      <c r="C416" s="98" t="s">
        <v>1183</v>
      </c>
      <c r="D416" s="93" t="s">
        <v>1056</v>
      </c>
      <c r="E416" s="93" t="s">
        <v>912</v>
      </c>
      <c r="F416" s="93" t="s">
        <v>931</v>
      </c>
      <c r="G416" s="93" t="s">
        <v>914</v>
      </c>
      <c r="H416" s="101">
        <v>4</v>
      </c>
      <c r="I416" s="93" t="s">
        <v>1207</v>
      </c>
      <c r="J416" s="101">
        <v>47</v>
      </c>
      <c r="K416" s="51" t="s">
        <v>2224</v>
      </c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>
        <v>47</v>
      </c>
      <c r="AR416" s="51"/>
      <c r="AS416" s="51">
        <v>47</v>
      </c>
      <c r="AT416" s="51"/>
      <c r="AU416" s="51">
        <v>47</v>
      </c>
      <c r="AV416" s="51"/>
      <c r="AW416" s="51">
        <v>47</v>
      </c>
      <c r="AX416" s="51"/>
      <c r="AY416" s="51"/>
      <c r="AZ416" s="51"/>
      <c r="BA416" s="51"/>
      <c r="BB416" s="51"/>
      <c r="BC416" s="51"/>
      <c r="BD416" s="51"/>
      <c r="BE416" s="51"/>
    </row>
    <row r="417" spans="1:57" ht="14.25" customHeight="1">
      <c r="A417" s="237">
        <v>414</v>
      </c>
      <c r="B417" s="58"/>
      <c r="C417" s="98" t="s">
        <v>1183</v>
      </c>
      <c r="D417" s="93" t="s">
        <v>1153</v>
      </c>
      <c r="E417" s="93" t="s">
        <v>912</v>
      </c>
      <c r="F417" s="93" t="s">
        <v>2001</v>
      </c>
      <c r="G417" s="93" t="s">
        <v>344</v>
      </c>
      <c r="H417" s="101">
        <v>2</v>
      </c>
      <c r="I417" s="93" t="s">
        <v>1196</v>
      </c>
      <c r="J417" s="101">
        <v>31</v>
      </c>
      <c r="K417" s="51" t="s">
        <v>2224</v>
      </c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>
        <v>31</v>
      </c>
      <c r="AR417" s="51"/>
      <c r="AS417" s="51">
        <v>31</v>
      </c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</row>
    <row r="418" spans="1:57" ht="14.25" customHeight="1">
      <c r="A418" s="237">
        <v>415</v>
      </c>
      <c r="B418" s="58"/>
      <c r="C418" s="98" t="s">
        <v>1183</v>
      </c>
      <c r="D418" s="93" t="s">
        <v>1043</v>
      </c>
      <c r="E418" s="93" t="s">
        <v>912</v>
      </c>
      <c r="F418" s="93" t="s">
        <v>922</v>
      </c>
      <c r="G418" s="93" t="s">
        <v>923</v>
      </c>
      <c r="H418" s="101">
        <v>2</v>
      </c>
      <c r="I418" s="93" t="s">
        <v>499</v>
      </c>
      <c r="J418" s="101">
        <v>42</v>
      </c>
      <c r="K418" s="51" t="s">
        <v>2225</v>
      </c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>
        <v>42</v>
      </c>
      <c r="AU418" s="51"/>
      <c r="AV418" s="51">
        <v>42</v>
      </c>
      <c r="AW418" s="51"/>
      <c r="AX418" s="51"/>
      <c r="AY418" s="51"/>
      <c r="AZ418" s="51"/>
      <c r="BA418" s="51"/>
      <c r="BB418" s="51"/>
      <c r="BC418" s="51"/>
      <c r="BD418" s="51"/>
      <c r="BE418" s="51"/>
    </row>
    <row r="419" spans="1:57" ht="14.25" customHeight="1">
      <c r="A419" s="237">
        <v>416</v>
      </c>
      <c r="B419" s="58"/>
      <c r="C419" s="98" t="s">
        <v>1183</v>
      </c>
      <c r="D419" s="93" t="s">
        <v>1040</v>
      </c>
      <c r="E419" s="93" t="s">
        <v>912</v>
      </c>
      <c r="F419" s="93" t="s">
        <v>928</v>
      </c>
      <c r="G419" s="93" t="s">
        <v>929</v>
      </c>
      <c r="H419" s="101" t="s">
        <v>930</v>
      </c>
      <c r="I419" s="93" t="s">
        <v>499</v>
      </c>
      <c r="J419" s="101">
        <v>40</v>
      </c>
      <c r="K419" s="51" t="s">
        <v>2225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>
        <v>40</v>
      </c>
      <c r="AU419" s="51"/>
      <c r="AV419" s="51">
        <v>40</v>
      </c>
      <c r="AW419" s="51"/>
      <c r="AX419" s="51"/>
      <c r="AY419" s="51"/>
      <c r="AZ419" s="51"/>
      <c r="BA419" s="51"/>
      <c r="BB419" s="51"/>
      <c r="BC419" s="51"/>
      <c r="BD419" s="51"/>
      <c r="BE419" s="51"/>
    </row>
    <row r="420" spans="1:57" ht="14.25" customHeight="1">
      <c r="A420" s="237">
        <v>417</v>
      </c>
      <c r="B420" s="58"/>
      <c r="C420" s="98" t="s">
        <v>1183</v>
      </c>
      <c r="D420" s="93" t="s">
        <v>1059</v>
      </c>
      <c r="E420" s="93" t="s">
        <v>912</v>
      </c>
      <c r="F420" s="93" t="s">
        <v>933</v>
      </c>
      <c r="G420" s="93" t="s">
        <v>929</v>
      </c>
      <c r="H420" s="101" t="s">
        <v>930</v>
      </c>
      <c r="I420" s="93" t="s">
        <v>499</v>
      </c>
      <c r="J420" s="101">
        <v>41</v>
      </c>
      <c r="K420" s="51" t="s">
        <v>2225</v>
      </c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>
        <v>41</v>
      </c>
      <c r="AU420" s="51"/>
      <c r="AV420" s="51">
        <v>41</v>
      </c>
      <c r="AW420" s="51"/>
      <c r="AX420" s="51"/>
      <c r="AY420" s="51"/>
      <c r="AZ420" s="51"/>
      <c r="BA420" s="51"/>
      <c r="BB420" s="51"/>
      <c r="BC420" s="51"/>
      <c r="BD420" s="51"/>
      <c r="BE420" s="51"/>
    </row>
    <row r="421" spans="1:57" ht="14.25" customHeight="1">
      <c r="A421" s="237">
        <v>418</v>
      </c>
      <c r="B421" s="59"/>
      <c r="C421" s="98" t="s">
        <v>1183</v>
      </c>
      <c r="D421" s="93" t="s">
        <v>1079</v>
      </c>
      <c r="E421" s="93" t="s">
        <v>912</v>
      </c>
      <c r="F421" s="151" t="s">
        <v>1610</v>
      </c>
      <c r="G421" s="93" t="s">
        <v>945</v>
      </c>
      <c r="H421" s="101">
        <v>2</v>
      </c>
      <c r="I421" s="93" t="s">
        <v>1213</v>
      </c>
      <c r="J421" s="101">
        <v>34</v>
      </c>
      <c r="K421" s="51" t="s">
        <v>2225</v>
      </c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>
        <v>34</v>
      </c>
      <c r="AU421" s="51"/>
      <c r="AV421" s="51">
        <v>34</v>
      </c>
      <c r="AW421" s="51"/>
      <c r="AX421" s="51"/>
      <c r="AY421" s="51"/>
      <c r="AZ421" s="51"/>
      <c r="BA421" s="51"/>
      <c r="BB421" s="51"/>
      <c r="BC421" s="51"/>
      <c r="BD421" s="51"/>
      <c r="BE421" s="51"/>
    </row>
    <row r="422" spans="1:57" ht="14.25" customHeight="1">
      <c r="A422" s="237">
        <v>419</v>
      </c>
      <c r="B422" s="58"/>
      <c r="C422" s="98" t="s">
        <v>1183</v>
      </c>
      <c r="D422" s="93" t="s">
        <v>1044</v>
      </c>
      <c r="E422" s="93" t="s">
        <v>912</v>
      </c>
      <c r="F422" s="93" t="s">
        <v>922</v>
      </c>
      <c r="G422" s="93" t="s">
        <v>924</v>
      </c>
      <c r="H422" s="101">
        <v>2</v>
      </c>
      <c r="I422" s="93" t="s">
        <v>500</v>
      </c>
      <c r="J422" s="101">
        <v>42</v>
      </c>
      <c r="K422" s="158" t="s">
        <v>2219</v>
      </c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>
        <v>42</v>
      </c>
      <c r="AV422" s="51"/>
      <c r="AW422" s="51">
        <v>42</v>
      </c>
      <c r="AX422" s="51"/>
      <c r="AY422" s="51"/>
      <c r="AZ422" s="51"/>
      <c r="BA422" s="51"/>
      <c r="BB422" s="51"/>
      <c r="BC422" s="51"/>
      <c r="BD422" s="51"/>
      <c r="BE422" s="51"/>
    </row>
    <row r="423" spans="1:57">
      <c r="A423" s="237">
        <v>420</v>
      </c>
      <c r="B423" s="58"/>
      <c r="C423" s="98" t="s">
        <v>1183</v>
      </c>
      <c r="D423" s="93" t="s">
        <v>1041</v>
      </c>
      <c r="E423" s="93" t="s">
        <v>912</v>
      </c>
      <c r="F423" s="93" t="s">
        <v>928</v>
      </c>
      <c r="G423" s="93" t="s">
        <v>929</v>
      </c>
      <c r="H423" s="101" t="s">
        <v>930</v>
      </c>
      <c r="I423" s="93" t="s">
        <v>500</v>
      </c>
      <c r="J423" s="101">
        <v>39</v>
      </c>
      <c r="K423" s="51" t="s">
        <v>2219</v>
      </c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>
        <v>39</v>
      </c>
      <c r="AV423" s="51"/>
      <c r="AW423" s="51">
        <v>39</v>
      </c>
      <c r="AX423" s="51"/>
      <c r="AY423" s="51"/>
      <c r="AZ423" s="51"/>
      <c r="BA423" s="51"/>
      <c r="BB423" s="51"/>
      <c r="BC423" s="51"/>
      <c r="BD423" s="51"/>
      <c r="BE423" s="51"/>
    </row>
    <row r="424" spans="1:57">
      <c r="A424" s="237">
        <v>421</v>
      </c>
      <c r="B424" s="58"/>
      <c r="C424" s="98" t="s">
        <v>1183</v>
      </c>
      <c r="D424" s="93" t="s">
        <v>1060</v>
      </c>
      <c r="E424" s="93" t="s">
        <v>912</v>
      </c>
      <c r="F424" s="93" t="s">
        <v>933</v>
      </c>
      <c r="G424" s="93" t="s">
        <v>929</v>
      </c>
      <c r="H424" s="101" t="s">
        <v>930</v>
      </c>
      <c r="I424" s="93" t="s">
        <v>500</v>
      </c>
      <c r="J424" s="101">
        <v>43</v>
      </c>
      <c r="K424" s="51" t="s">
        <v>2219</v>
      </c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>
        <v>43</v>
      </c>
      <c r="AV424" s="51"/>
      <c r="AW424" s="51">
        <v>43</v>
      </c>
      <c r="AX424" s="51"/>
      <c r="AY424" s="51"/>
      <c r="AZ424" s="51"/>
      <c r="BA424" s="51"/>
      <c r="BB424" s="51"/>
      <c r="BC424" s="51"/>
      <c r="BD424" s="51"/>
      <c r="BE424" s="51"/>
    </row>
    <row r="425" spans="1:57">
      <c r="A425" s="237">
        <v>422</v>
      </c>
      <c r="B425" s="59"/>
      <c r="C425" s="98" t="s">
        <v>1183</v>
      </c>
      <c r="D425" s="93" t="s">
        <v>1080</v>
      </c>
      <c r="E425" s="93" t="s">
        <v>912</v>
      </c>
      <c r="F425" s="151" t="s">
        <v>1610</v>
      </c>
      <c r="G425" s="93" t="s">
        <v>945</v>
      </c>
      <c r="H425" s="101">
        <v>2</v>
      </c>
      <c r="I425" s="93" t="s">
        <v>1214</v>
      </c>
      <c r="J425" s="101">
        <v>31</v>
      </c>
      <c r="K425" s="238" t="s">
        <v>2219</v>
      </c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80"/>
      <c r="AQ425" s="51"/>
      <c r="AR425" s="51"/>
      <c r="AS425" s="51"/>
      <c r="AT425" s="51"/>
      <c r="AU425" s="51">
        <v>31</v>
      </c>
      <c r="AV425" s="51"/>
      <c r="AW425" s="51">
        <v>31</v>
      </c>
      <c r="AX425" s="51"/>
      <c r="AY425" s="51"/>
      <c r="AZ425" s="51"/>
      <c r="BA425" s="51"/>
      <c r="BB425" s="51"/>
      <c r="BC425" s="51"/>
      <c r="BD425" s="51"/>
      <c r="BE425" s="51"/>
    </row>
    <row r="426" spans="1:57">
      <c r="A426" s="237">
        <v>423</v>
      </c>
      <c r="B426" s="58"/>
      <c r="C426" s="98" t="s">
        <v>1183</v>
      </c>
      <c r="D426" s="93" t="s">
        <v>1137</v>
      </c>
      <c r="E426" s="93" t="s">
        <v>912</v>
      </c>
      <c r="F426" s="151" t="s">
        <v>1616</v>
      </c>
      <c r="G426" s="93" t="s">
        <v>960</v>
      </c>
      <c r="H426" s="101">
        <v>1</v>
      </c>
      <c r="I426" s="93" t="s">
        <v>568</v>
      </c>
      <c r="J426" s="101">
        <v>41</v>
      </c>
      <c r="K426" s="238" t="s">
        <v>2255</v>
      </c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>
        <v>41</v>
      </c>
      <c r="AW426" s="51"/>
      <c r="AX426" s="51"/>
      <c r="AY426" s="51"/>
      <c r="AZ426" s="51"/>
      <c r="BA426" s="51"/>
      <c r="BB426" s="51"/>
      <c r="BC426" s="51"/>
      <c r="BD426" s="51"/>
      <c r="BE426" s="51"/>
    </row>
    <row r="427" spans="1:57">
      <c r="A427" s="237">
        <v>424</v>
      </c>
      <c r="B427" s="58"/>
      <c r="C427" s="98" t="s">
        <v>1183</v>
      </c>
      <c r="D427" s="93" t="s">
        <v>1150</v>
      </c>
      <c r="E427" s="93" t="s">
        <v>912</v>
      </c>
      <c r="F427" s="93" t="s">
        <v>2051</v>
      </c>
      <c r="G427" s="93" t="s">
        <v>960</v>
      </c>
      <c r="H427" s="101">
        <v>1</v>
      </c>
      <c r="I427" s="93" t="s">
        <v>568</v>
      </c>
      <c r="J427" s="101">
        <v>42</v>
      </c>
      <c r="K427" s="238" t="s">
        <v>2255</v>
      </c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>
        <v>42</v>
      </c>
      <c r="AW427" s="51"/>
      <c r="AX427" s="51"/>
      <c r="AY427" s="51"/>
      <c r="AZ427" s="51"/>
      <c r="BA427" s="51"/>
      <c r="BB427" s="51"/>
      <c r="BC427" s="51"/>
      <c r="BD427" s="51"/>
      <c r="BE427" s="51"/>
    </row>
    <row r="428" spans="1:57">
      <c r="A428" s="237">
        <v>425</v>
      </c>
      <c r="B428" s="58"/>
      <c r="C428" s="98" t="s">
        <v>1183</v>
      </c>
      <c r="D428" s="93" t="s">
        <v>1138</v>
      </c>
      <c r="E428" s="93" t="s">
        <v>912</v>
      </c>
      <c r="F428" s="151" t="s">
        <v>1616</v>
      </c>
      <c r="G428" s="93" t="s">
        <v>960</v>
      </c>
      <c r="H428" s="101">
        <v>1</v>
      </c>
      <c r="I428" s="93" t="s">
        <v>541</v>
      </c>
      <c r="J428" s="101">
        <v>41</v>
      </c>
      <c r="K428" s="238" t="s">
        <v>2256</v>
      </c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>
        <v>41</v>
      </c>
      <c r="AX428" s="51"/>
      <c r="AY428" s="51"/>
      <c r="AZ428" s="51"/>
      <c r="BA428" s="51"/>
      <c r="BB428" s="51"/>
      <c r="BC428" s="51"/>
      <c r="BD428" s="51"/>
      <c r="BE428" s="51"/>
    </row>
    <row r="429" spans="1:57">
      <c r="A429" s="237">
        <v>426</v>
      </c>
      <c r="B429" s="59"/>
      <c r="C429" s="98" t="s">
        <v>1183</v>
      </c>
      <c r="D429" s="93" t="s">
        <v>329</v>
      </c>
      <c r="E429" s="103" t="s">
        <v>13</v>
      </c>
      <c r="F429" s="93" t="s">
        <v>475</v>
      </c>
      <c r="G429" s="93" t="s">
        <v>954</v>
      </c>
      <c r="H429" s="101">
        <v>6</v>
      </c>
      <c r="I429" s="93" t="s">
        <v>1219</v>
      </c>
      <c r="J429" s="101">
        <v>10</v>
      </c>
      <c r="K429" s="238" t="s">
        <v>2229</v>
      </c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>
        <v>10</v>
      </c>
      <c r="AM429" s="51"/>
      <c r="AN429" s="51">
        <v>10</v>
      </c>
      <c r="AO429" s="51"/>
      <c r="AP429" s="51">
        <v>10</v>
      </c>
      <c r="AQ429" s="51"/>
      <c r="AR429" s="51">
        <v>10</v>
      </c>
      <c r="AS429" s="51"/>
      <c r="AT429" s="51">
        <v>10</v>
      </c>
      <c r="AU429" s="51"/>
      <c r="AV429" s="51">
        <v>10</v>
      </c>
      <c r="AW429" s="51"/>
      <c r="AX429" s="51"/>
      <c r="AY429" s="51"/>
      <c r="AZ429" s="51"/>
      <c r="BA429" s="51"/>
      <c r="BB429" s="51"/>
      <c r="BC429" s="51"/>
      <c r="BD429" s="51"/>
      <c r="BE429" s="51"/>
    </row>
    <row r="430" spans="1:57">
      <c r="A430" s="237">
        <v>427</v>
      </c>
      <c r="B430" s="59"/>
      <c r="C430" s="98" t="s">
        <v>1183</v>
      </c>
      <c r="D430" s="93" t="s">
        <v>329</v>
      </c>
      <c r="E430" s="103" t="s">
        <v>13</v>
      </c>
      <c r="F430" s="93" t="s">
        <v>473</v>
      </c>
      <c r="G430" s="93" t="s">
        <v>954</v>
      </c>
      <c r="H430" s="101">
        <v>6</v>
      </c>
      <c r="I430" s="93" t="s">
        <v>1219</v>
      </c>
      <c r="J430" s="101">
        <v>10</v>
      </c>
      <c r="K430" s="51" t="s">
        <v>2229</v>
      </c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>
        <v>10</v>
      </c>
      <c r="AM430" s="51"/>
      <c r="AN430" s="51">
        <v>10</v>
      </c>
      <c r="AO430" s="51"/>
      <c r="AP430" s="51">
        <v>10</v>
      </c>
      <c r="AQ430" s="51"/>
      <c r="AR430" s="51">
        <v>10</v>
      </c>
      <c r="AS430" s="51"/>
      <c r="AT430" s="51">
        <v>10</v>
      </c>
      <c r="AU430" s="51"/>
      <c r="AV430" s="51">
        <v>10</v>
      </c>
      <c r="AW430" s="51"/>
      <c r="AX430" s="51"/>
      <c r="AY430" s="239"/>
      <c r="AZ430" s="51"/>
      <c r="BA430" s="239"/>
      <c r="BB430" s="51"/>
      <c r="BC430" s="239"/>
      <c r="BD430" s="51"/>
      <c r="BE430" s="239"/>
    </row>
    <row r="431" spans="1:57">
      <c r="A431" s="237">
        <v>428</v>
      </c>
      <c r="B431" s="59"/>
      <c r="C431" s="98" t="s">
        <v>1183</v>
      </c>
      <c r="D431" s="93" t="s">
        <v>328</v>
      </c>
      <c r="E431" s="103" t="s">
        <v>13</v>
      </c>
      <c r="F431" s="93" t="s">
        <v>47</v>
      </c>
      <c r="G431" s="93" t="s">
        <v>953</v>
      </c>
      <c r="H431" s="101">
        <v>4</v>
      </c>
      <c r="I431" s="93" t="s">
        <v>505</v>
      </c>
      <c r="J431" s="101">
        <v>31</v>
      </c>
      <c r="K431" s="51" t="s">
        <v>2223</v>
      </c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>
        <v>31</v>
      </c>
      <c r="AQ431" s="51"/>
      <c r="AR431" s="51">
        <v>31</v>
      </c>
      <c r="AS431" s="51"/>
      <c r="AT431" s="51">
        <v>31</v>
      </c>
      <c r="AU431" s="51"/>
      <c r="AV431" s="51">
        <v>31</v>
      </c>
      <c r="AW431" s="51"/>
      <c r="AX431" s="51"/>
      <c r="AY431" s="239"/>
      <c r="AZ431" s="51"/>
      <c r="BA431" s="239"/>
      <c r="BB431" s="51"/>
      <c r="BC431" s="239"/>
      <c r="BD431" s="51"/>
      <c r="BE431" s="239"/>
    </row>
    <row r="432" spans="1:57">
      <c r="A432" s="237">
        <v>429</v>
      </c>
      <c r="B432" s="58"/>
      <c r="C432" s="98" t="s">
        <v>1183</v>
      </c>
      <c r="D432" s="93" t="s">
        <v>1133</v>
      </c>
      <c r="E432" s="103" t="s">
        <v>38</v>
      </c>
      <c r="F432" s="139" t="s">
        <v>157</v>
      </c>
      <c r="G432" s="93" t="s">
        <v>985</v>
      </c>
      <c r="H432" s="101">
        <v>3</v>
      </c>
      <c r="I432" s="93" t="s">
        <v>1252</v>
      </c>
      <c r="J432" s="101">
        <v>35</v>
      </c>
      <c r="K432" s="51" t="s">
        <v>2222</v>
      </c>
      <c r="L432" s="51"/>
      <c r="M432" s="51"/>
      <c r="N432" s="51">
        <v>35</v>
      </c>
      <c r="O432" s="51"/>
      <c r="P432" s="51">
        <v>35</v>
      </c>
      <c r="Q432" s="51"/>
      <c r="R432" s="51">
        <v>35</v>
      </c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239"/>
      <c r="AZ432" s="51"/>
      <c r="BA432" s="239"/>
      <c r="BB432" s="51"/>
      <c r="BC432" s="239"/>
      <c r="BD432" s="51"/>
      <c r="BE432" s="239"/>
    </row>
    <row r="433" spans="1:57">
      <c r="A433" s="237">
        <v>430</v>
      </c>
      <c r="B433" s="58"/>
      <c r="C433" s="98" t="s">
        <v>1183</v>
      </c>
      <c r="D433" s="93" t="s">
        <v>1144</v>
      </c>
      <c r="E433" s="103" t="s">
        <v>38</v>
      </c>
      <c r="F433" s="139" t="s">
        <v>151</v>
      </c>
      <c r="G433" s="93" t="s">
        <v>987</v>
      </c>
      <c r="H433" s="101">
        <v>3</v>
      </c>
      <c r="I433" s="93" t="s">
        <v>1982</v>
      </c>
      <c r="J433" s="101">
        <v>30</v>
      </c>
      <c r="K433" s="51" t="s">
        <v>2222</v>
      </c>
      <c r="L433" s="51"/>
      <c r="M433" s="51"/>
      <c r="N433" s="51">
        <v>30</v>
      </c>
      <c r="O433" s="51"/>
      <c r="P433" s="51">
        <v>30</v>
      </c>
      <c r="Q433" s="51"/>
      <c r="R433" s="51">
        <v>30</v>
      </c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239"/>
      <c r="AZ433" s="51"/>
      <c r="BA433" s="239"/>
      <c r="BB433" s="51"/>
      <c r="BC433" s="239"/>
      <c r="BD433" s="51"/>
      <c r="BE433" s="239"/>
    </row>
    <row r="434" spans="1:57">
      <c r="A434" s="237">
        <v>431</v>
      </c>
      <c r="B434" s="58"/>
      <c r="C434" s="98" t="s">
        <v>1183</v>
      </c>
      <c r="D434" s="93" t="s">
        <v>1129</v>
      </c>
      <c r="E434" s="103" t="s">
        <v>38</v>
      </c>
      <c r="F434" s="93" t="s">
        <v>212</v>
      </c>
      <c r="G434" s="93" t="s">
        <v>980</v>
      </c>
      <c r="H434" s="101">
        <v>4</v>
      </c>
      <c r="I434" s="93" t="s">
        <v>1980</v>
      </c>
      <c r="J434" s="101">
        <v>36</v>
      </c>
      <c r="K434" s="51" t="s">
        <v>2226</v>
      </c>
      <c r="L434" s="51"/>
      <c r="M434" s="51"/>
      <c r="N434" s="51"/>
      <c r="O434" s="51">
        <v>36</v>
      </c>
      <c r="P434" s="51"/>
      <c r="Q434" s="51">
        <v>36</v>
      </c>
      <c r="R434" s="51"/>
      <c r="S434" s="51">
        <v>36</v>
      </c>
      <c r="T434" s="51"/>
      <c r="U434" s="51">
        <v>36</v>
      </c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239"/>
      <c r="AZ434" s="51"/>
      <c r="BA434" s="239"/>
      <c r="BB434" s="51"/>
      <c r="BC434" s="239"/>
      <c r="BD434" s="51"/>
      <c r="BE434" s="239"/>
    </row>
    <row r="435" spans="1:57" ht="13.5" customHeight="1">
      <c r="A435" s="237">
        <v>432</v>
      </c>
      <c r="B435" s="58"/>
      <c r="C435" s="98" t="s">
        <v>1183</v>
      </c>
      <c r="D435" s="93" t="s">
        <v>1134</v>
      </c>
      <c r="E435" s="103" t="s">
        <v>38</v>
      </c>
      <c r="F435" s="93" t="s">
        <v>96</v>
      </c>
      <c r="G435" s="93" t="s">
        <v>985</v>
      </c>
      <c r="H435" s="101">
        <v>3</v>
      </c>
      <c r="I435" s="93" t="s">
        <v>1253</v>
      </c>
      <c r="J435" s="101">
        <v>35</v>
      </c>
      <c r="K435" s="51" t="s">
        <v>2226</v>
      </c>
      <c r="L435" s="51"/>
      <c r="M435" s="51"/>
      <c r="N435" s="51"/>
      <c r="O435" s="51">
        <v>35</v>
      </c>
      <c r="P435" s="51"/>
      <c r="Q435" s="51">
        <v>35</v>
      </c>
      <c r="R435" s="51"/>
      <c r="S435" s="51">
        <v>35</v>
      </c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239"/>
      <c r="AZ435" s="51"/>
      <c r="BA435" s="239"/>
      <c r="BB435" s="51"/>
      <c r="BC435" s="239"/>
      <c r="BD435" s="51"/>
      <c r="BE435" s="239"/>
    </row>
    <row r="436" spans="1:57">
      <c r="A436" s="237">
        <v>433</v>
      </c>
      <c r="B436" s="58"/>
      <c r="C436" s="98" t="s">
        <v>1183</v>
      </c>
      <c r="D436" s="93" t="s">
        <v>1135</v>
      </c>
      <c r="E436" s="103" t="s">
        <v>38</v>
      </c>
      <c r="F436" s="93" t="s">
        <v>97</v>
      </c>
      <c r="G436" s="93" t="s">
        <v>985</v>
      </c>
      <c r="H436" s="101">
        <v>3</v>
      </c>
      <c r="I436" s="93" t="s">
        <v>1993</v>
      </c>
      <c r="J436" s="101">
        <v>35</v>
      </c>
      <c r="K436" s="51" t="s">
        <v>2226</v>
      </c>
      <c r="L436" s="51"/>
      <c r="M436" s="51"/>
      <c r="N436" s="51"/>
      <c r="O436" s="51">
        <v>35</v>
      </c>
      <c r="P436" s="51"/>
      <c r="Q436" s="51">
        <v>35</v>
      </c>
      <c r="R436" s="51"/>
      <c r="S436" s="51">
        <v>35</v>
      </c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239"/>
      <c r="AZ436" s="51"/>
      <c r="BA436" s="239"/>
      <c r="BB436" s="51"/>
      <c r="BC436" s="239"/>
      <c r="BD436" s="51"/>
      <c r="BE436" s="239"/>
    </row>
    <row r="437" spans="1:57">
      <c r="A437" s="237">
        <v>434</v>
      </c>
      <c r="B437" s="58"/>
      <c r="C437" s="98" t="s">
        <v>1183</v>
      </c>
      <c r="D437" s="93" t="s">
        <v>1136</v>
      </c>
      <c r="E437" s="103" t="s">
        <v>38</v>
      </c>
      <c r="F437" s="139" t="s">
        <v>151</v>
      </c>
      <c r="G437" s="93" t="s">
        <v>987</v>
      </c>
      <c r="H437" s="101">
        <v>3</v>
      </c>
      <c r="I437" s="93" t="s">
        <v>1253</v>
      </c>
      <c r="J437" s="101">
        <v>40</v>
      </c>
      <c r="K437" s="51" t="s">
        <v>2226</v>
      </c>
      <c r="L437" s="51"/>
      <c r="M437" s="51"/>
      <c r="N437" s="51"/>
      <c r="O437" s="51">
        <v>40</v>
      </c>
      <c r="P437" s="51"/>
      <c r="Q437" s="51">
        <v>40</v>
      </c>
      <c r="R437" s="51"/>
      <c r="S437" s="51">
        <v>40</v>
      </c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239"/>
      <c r="AZ437" s="51"/>
      <c r="BA437" s="239"/>
      <c r="BB437" s="51"/>
      <c r="BC437" s="239"/>
      <c r="BD437" s="51"/>
      <c r="BE437" s="239"/>
    </row>
    <row r="438" spans="1:57">
      <c r="A438" s="237">
        <v>435</v>
      </c>
      <c r="B438" s="58"/>
      <c r="C438" s="98" t="s">
        <v>1183</v>
      </c>
      <c r="D438" s="93" t="s">
        <v>1125</v>
      </c>
      <c r="E438" s="103" t="s">
        <v>38</v>
      </c>
      <c r="F438" s="93" t="s">
        <v>208</v>
      </c>
      <c r="G438" s="93" t="s">
        <v>977</v>
      </c>
      <c r="H438" s="101">
        <v>2</v>
      </c>
      <c r="I438" s="93" t="s">
        <v>1975</v>
      </c>
      <c r="J438" s="101">
        <v>29</v>
      </c>
      <c r="K438" s="51" t="s">
        <v>2205</v>
      </c>
      <c r="L438" s="51"/>
      <c r="M438" s="51"/>
      <c r="N438" s="51"/>
      <c r="O438" s="51"/>
      <c r="P438" s="51"/>
      <c r="Q438" s="51"/>
      <c r="R438" s="51">
        <v>29</v>
      </c>
      <c r="S438" s="51"/>
      <c r="T438" s="51">
        <v>29</v>
      </c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239"/>
      <c r="AZ438" s="51"/>
      <c r="BA438" s="239"/>
      <c r="BB438" s="51"/>
      <c r="BC438" s="239"/>
      <c r="BD438" s="51"/>
      <c r="BE438" s="239"/>
    </row>
    <row r="439" spans="1:57">
      <c r="A439" s="237">
        <v>436</v>
      </c>
      <c r="B439" s="58"/>
      <c r="C439" s="98" t="s">
        <v>1183</v>
      </c>
      <c r="D439" s="93" t="s">
        <v>1141</v>
      </c>
      <c r="E439" s="103" t="s">
        <v>38</v>
      </c>
      <c r="F439" s="93" t="s">
        <v>207</v>
      </c>
      <c r="G439" s="93" t="s">
        <v>987</v>
      </c>
      <c r="H439" s="101">
        <v>4</v>
      </c>
      <c r="I439" s="93" t="s">
        <v>1258</v>
      </c>
      <c r="J439" s="101">
        <v>31</v>
      </c>
      <c r="K439" s="51" t="s">
        <v>2236</v>
      </c>
      <c r="L439" s="51"/>
      <c r="M439" s="51"/>
      <c r="N439" s="51"/>
      <c r="O439" s="51"/>
      <c r="P439" s="51"/>
      <c r="Q439" s="51"/>
      <c r="R439" s="51"/>
      <c r="S439" s="51"/>
      <c r="T439" s="51">
        <v>31</v>
      </c>
      <c r="U439" s="51"/>
      <c r="V439" s="51">
        <v>31</v>
      </c>
      <c r="W439" s="51"/>
      <c r="X439" s="51">
        <v>31</v>
      </c>
      <c r="Y439" s="51"/>
      <c r="Z439" s="51">
        <v>31</v>
      </c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239"/>
      <c r="AZ439" s="51"/>
      <c r="BA439" s="239"/>
      <c r="BB439" s="51"/>
      <c r="BC439" s="239"/>
      <c r="BD439" s="51"/>
      <c r="BE439" s="239"/>
    </row>
    <row r="440" spans="1:57">
      <c r="A440" s="237">
        <v>437</v>
      </c>
      <c r="B440" s="58"/>
      <c r="C440" s="98" t="s">
        <v>1183</v>
      </c>
      <c r="D440" s="93" t="s">
        <v>338</v>
      </c>
      <c r="E440" s="103" t="s">
        <v>38</v>
      </c>
      <c r="F440" s="139" t="s">
        <v>155</v>
      </c>
      <c r="G440" s="93" t="s">
        <v>987</v>
      </c>
      <c r="H440" s="101">
        <v>4</v>
      </c>
      <c r="I440" s="93" t="s">
        <v>1259</v>
      </c>
      <c r="J440" s="101">
        <v>20</v>
      </c>
      <c r="K440" s="51" t="s">
        <v>2237</v>
      </c>
      <c r="L440" s="51"/>
      <c r="M440" s="51"/>
      <c r="N440" s="51"/>
      <c r="O440" s="51"/>
      <c r="P440" s="51"/>
      <c r="Q440" s="51"/>
      <c r="R440" s="51"/>
      <c r="S440" s="51"/>
      <c r="T440" s="51"/>
      <c r="U440" s="51">
        <v>20</v>
      </c>
      <c r="V440" s="51"/>
      <c r="W440" s="51">
        <v>20</v>
      </c>
      <c r="X440" s="51"/>
      <c r="Y440" s="51">
        <v>20</v>
      </c>
      <c r="Z440" s="51"/>
      <c r="AA440" s="51">
        <v>20</v>
      </c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239"/>
      <c r="AZ440" s="51"/>
      <c r="BA440" s="239"/>
      <c r="BB440" s="51"/>
      <c r="BC440" s="239"/>
      <c r="BD440" s="51"/>
      <c r="BE440" s="239"/>
    </row>
    <row r="441" spans="1:57">
      <c r="A441" s="237">
        <v>438</v>
      </c>
      <c r="B441" s="58"/>
      <c r="C441" s="98" t="s">
        <v>1183</v>
      </c>
      <c r="D441" s="93" t="s">
        <v>201</v>
      </c>
      <c r="E441" s="103" t="s">
        <v>38</v>
      </c>
      <c r="F441" s="139" t="s">
        <v>151</v>
      </c>
      <c r="G441" s="93" t="s">
        <v>986</v>
      </c>
      <c r="H441" s="101">
        <v>5</v>
      </c>
      <c r="I441" s="93" t="s">
        <v>1255</v>
      </c>
      <c r="J441" s="101">
        <v>38</v>
      </c>
      <c r="K441" s="51" t="s">
        <v>2242</v>
      </c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>
        <v>38</v>
      </c>
      <c r="W441" s="51"/>
      <c r="X441" s="51">
        <v>38</v>
      </c>
      <c r="Y441" s="51"/>
      <c r="Z441" s="51">
        <v>38</v>
      </c>
      <c r="AA441" s="51"/>
      <c r="AB441" s="51">
        <v>38</v>
      </c>
      <c r="AC441" s="51"/>
      <c r="AD441" s="51">
        <v>38</v>
      </c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239"/>
      <c r="AZ441" s="51"/>
      <c r="BA441" s="239"/>
      <c r="BB441" s="51"/>
      <c r="BC441" s="239"/>
      <c r="BD441" s="51"/>
      <c r="BE441" s="239"/>
    </row>
    <row r="442" spans="1:57">
      <c r="A442" s="237">
        <v>439</v>
      </c>
      <c r="B442" s="58"/>
      <c r="C442" s="98" t="s">
        <v>1183</v>
      </c>
      <c r="D442" s="93" t="s">
        <v>1129</v>
      </c>
      <c r="E442" s="103" t="s">
        <v>38</v>
      </c>
      <c r="F442" s="93" t="s">
        <v>212</v>
      </c>
      <c r="G442" s="93" t="s">
        <v>981</v>
      </c>
      <c r="H442" s="101">
        <v>2</v>
      </c>
      <c r="I442" s="93" t="s">
        <v>1981</v>
      </c>
      <c r="J442" s="101">
        <v>36</v>
      </c>
      <c r="K442" s="51" t="s">
        <v>2245</v>
      </c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>
        <v>36</v>
      </c>
      <c r="X442" s="51"/>
      <c r="Y442" s="51">
        <v>36</v>
      </c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239"/>
      <c r="AZ442" s="51"/>
      <c r="BA442" s="239"/>
      <c r="BB442" s="51"/>
      <c r="BC442" s="239"/>
      <c r="BD442" s="51"/>
      <c r="BE442" s="239"/>
    </row>
    <row r="443" spans="1:57">
      <c r="A443" s="237">
        <v>440</v>
      </c>
      <c r="B443" s="58"/>
      <c r="C443" s="98" t="s">
        <v>1183</v>
      </c>
      <c r="D443" s="93" t="s">
        <v>1125</v>
      </c>
      <c r="E443" s="103" t="s">
        <v>38</v>
      </c>
      <c r="F443" s="93" t="s">
        <v>96</v>
      </c>
      <c r="G443" s="93" t="s">
        <v>984</v>
      </c>
      <c r="H443" s="101">
        <v>2</v>
      </c>
      <c r="I443" s="93" t="s">
        <v>1199</v>
      </c>
      <c r="J443" s="101">
        <v>29</v>
      </c>
      <c r="K443" s="51" t="s">
        <v>2245</v>
      </c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>
        <v>29</v>
      </c>
      <c r="X443" s="51"/>
      <c r="Y443" s="51">
        <v>29</v>
      </c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239"/>
      <c r="AZ443" s="51"/>
      <c r="BA443" s="239"/>
      <c r="BB443" s="51"/>
      <c r="BC443" s="239"/>
      <c r="BD443" s="51"/>
      <c r="BE443" s="239"/>
    </row>
    <row r="444" spans="1:57">
      <c r="A444" s="237">
        <v>441</v>
      </c>
      <c r="B444" s="58"/>
      <c r="C444" s="98" t="s">
        <v>1183</v>
      </c>
      <c r="D444" s="93" t="s">
        <v>202</v>
      </c>
      <c r="E444" s="103" t="s">
        <v>38</v>
      </c>
      <c r="F444" s="93" t="s">
        <v>97</v>
      </c>
      <c r="G444" s="93" t="s">
        <v>986</v>
      </c>
      <c r="H444" s="101">
        <v>5</v>
      </c>
      <c r="I444" s="93" t="s">
        <v>1256</v>
      </c>
      <c r="J444" s="101">
        <v>32</v>
      </c>
      <c r="K444" s="51" t="s">
        <v>2245</v>
      </c>
      <c r="L444" s="51"/>
      <c r="M444" s="51"/>
      <c r="N444" s="69"/>
      <c r="O444" s="51"/>
      <c r="P444" s="51"/>
      <c r="Q444" s="51"/>
      <c r="R444" s="51"/>
      <c r="S444" s="51"/>
      <c r="T444" s="51"/>
      <c r="U444" s="51"/>
      <c r="V444" s="51"/>
      <c r="W444" s="51">
        <v>32</v>
      </c>
      <c r="X444" s="51"/>
      <c r="Y444" s="51">
        <v>32</v>
      </c>
      <c r="Z444" s="51"/>
      <c r="AA444" s="51">
        <v>32</v>
      </c>
      <c r="AB444" s="51"/>
      <c r="AC444" s="51">
        <v>32</v>
      </c>
      <c r="AD444" s="51"/>
      <c r="AE444" s="51">
        <v>32</v>
      </c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239"/>
      <c r="AZ444" s="51"/>
      <c r="BA444" s="239"/>
      <c r="BB444" s="51"/>
      <c r="BC444" s="239"/>
      <c r="BD444" s="51"/>
      <c r="BE444" s="239"/>
    </row>
    <row r="445" spans="1:57">
      <c r="A445" s="237">
        <v>442</v>
      </c>
      <c r="B445" s="58"/>
      <c r="C445" s="98" t="s">
        <v>1183</v>
      </c>
      <c r="D445" s="93" t="s">
        <v>339</v>
      </c>
      <c r="E445" s="103" t="s">
        <v>38</v>
      </c>
      <c r="F445" s="139" t="s">
        <v>151</v>
      </c>
      <c r="G445" s="93" t="s">
        <v>990</v>
      </c>
      <c r="H445" s="101">
        <v>4</v>
      </c>
      <c r="I445" s="93" t="s">
        <v>1986</v>
      </c>
      <c r="J445" s="101">
        <v>40</v>
      </c>
      <c r="K445" s="51" t="s">
        <v>2245</v>
      </c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>
        <v>40</v>
      </c>
      <c r="X445" s="51"/>
      <c r="Y445" s="51">
        <v>40</v>
      </c>
      <c r="Z445" s="51"/>
      <c r="AA445" s="51">
        <v>40</v>
      </c>
      <c r="AB445" s="51"/>
      <c r="AC445" s="51">
        <v>40</v>
      </c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239"/>
      <c r="AZ445" s="51"/>
      <c r="BA445" s="239"/>
      <c r="BB445" s="51"/>
      <c r="BC445" s="239"/>
      <c r="BD445" s="51"/>
      <c r="BE445" s="239"/>
    </row>
    <row r="446" spans="1:57">
      <c r="A446" s="237">
        <v>443</v>
      </c>
      <c r="B446" s="58"/>
      <c r="C446" s="98" t="s">
        <v>1183</v>
      </c>
      <c r="D446" s="93" t="s">
        <v>1145</v>
      </c>
      <c r="E446" s="103" t="s">
        <v>38</v>
      </c>
      <c r="F446" s="54" t="s">
        <v>210</v>
      </c>
      <c r="G446" s="93" t="s">
        <v>992</v>
      </c>
      <c r="H446" s="101">
        <v>5</v>
      </c>
      <c r="I446" s="93" t="s">
        <v>1983</v>
      </c>
      <c r="J446" s="101">
        <v>30</v>
      </c>
      <c r="K446" s="51" t="s">
        <v>2170</v>
      </c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>
        <v>30</v>
      </c>
      <c r="Y446" s="51"/>
      <c r="Z446" s="51">
        <v>30</v>
      </c>
      <c r="AA446" s="51"/>
      <c r="AB446" s="51">
        <v>30</v>
      </c>
      <c r="AC446" s="51"/>
      <c r="AD446" s="51">
        <v>30</v>
      </c>
      <c r="AE446" s="51"/>
      <c r="AF446" s="51">
        <v>30</v>
      </c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239"/>
      <c r="AZ446" s="51"/>
      <c r="BA446" s="239"/>
      <c r="BB446" s="51"/>
      <c r="BC446" s="239"/>
      <c r="BD446" s="51"/>
      <c r="BE446" s="239"/>
    </row>
    <row r="447" spans="1:57">
      <c r="A447" s="237">
        <v>444</v>
      </c>
      <c r="B447" s="58"/>
      <c r="C447" s="98" t="s">
        <v>1183</v>
      </c>
      <c r="D447" s="93" t="s">
        <v>1129</v>
      </c>
      <c r="E447" s="103" t="s">
        <v>38</v>
      </c>
      <c r="F447" s="93" t="s">
        <v>212</v>
      </c>
      <c r="G447" s="93" t="s">
        <v>979</v>
      </c>
      <c r="H447" s="101">
        <v>3</v>
      </c>
      <c r="I447" s="93" t="s">
        <v>1979</v>
      </c>
      <c r="J447" s="101">
        <v>36</v>
      </c>
      <c r="K447" s="51" t="s">
        <v>2239</v>
      </c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>
        <v>36</v>
      </c>
      <c r="AB447" s="51"/>
      <c r="AC447" s="51">
        <v>36</v>
      </c>
      <c r="AD447" s="51"/>
      <c r="AE447" s="51">
        <v>36</v>
      </c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239"/>
      <c r="AZ447" s="51"/>
      <c r="BA447" s="239"/>
      <c r="BB447" s="51"/>
      <c r="BC447" s="239"/>
      <c r="BD447" s="51"/>
      <c r="BE447" s="239"/>
    </row>
    <row r="448" spans="1:57">
      <c r="A448" s="237">
        <v>445</v>
      </c>
      <c r="B448" s="58"/>
      <c r="C448" s="98" t="s">
        <v>1183</v>
      </c>
      <c r="D448" s="93" t="s">
        <v>1126</v>
      </c>
      <c r="E448" s="103" t="s">
        <v>38</v>
      </c>
      <c r="F448" s="93" t="s">
        <v>318</v>
      </c>
      <c r="G448" s="93" t="s">
        <v>978</v>
      </c>
      <c r="H448" s="101">
        <v>3</v>
      </c>
      <c r="I448" s="93" t="s">
        <v>1977</v>
      </c>
      <c r="J448" s="101">
        <v>42</v>
      </c>
      <c r="K448" s="51" t="s">
        <v>2220</v>
      </c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>
        <v>42</v>
      </c>
      <c r="AC448" s="51"/>
      <c r="AD448" s="51">
        <v>42</v>
      </c>
      <c r="AE448" s="51"/>
      <c r="AF448" s="51">
        <v>42</v>
      </c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239"/>
      <c r="AZ448" s="51"/>
      <c r="BA448" s="239"/>
      <c r="BB448" s="51"/>
      <c r="BC448" s="239"/>
      <c r="BD448" s="51"/>
      <c r="BE448" s="239"/>
    </row>
    <row r="449" spans="1:57">
      <c r="A449" s="237">
        <v>446</v>
      </c>
      <c r="B449" s="58"/>
      <c r="C449" s="98" t="s">
        <v>1183</v>
      </c>
      <c r="D449" s="93" t="s">
        <v>1132</v>
      </c>
      <c r="E449" s="103" t="s">
        <v>38</v>
      </c>
      <c r="F449" s="139" t="s">
        <v>157</v>
      </c>
      <c r="G449" s="93" t="s">
        <v>983</v>
      </c>
      <c r="H449" s="101">
        <v>6</v>
      </c>
      <c r="I449" s="93" t="s">
        <v>1251</v>
      </c>
      <c r="J449" s="101">
        <v>35</v>
      </c>
      <c r="K449" s="51" t="s">
        <v>2220</v>
      </c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>
        <v>35</v>
      </c>
      <c r="AC449" s="51">
        <v>35</v>
      </c>
      <c r="AD449" s="51">
        <v>35</v>
      </c>
      <c r="AE449" s="51">
        <v>35</v>
      </c>
      <c r="AF449" s="51">
        <v>35</v>
      </c>
      <c r="AG449" s="51">
        <v>35</v>
      </c>
      <c r="AH449" s="51">
        <v>35</v>
      </c>
      <c r="AI449" s="51">
        <v>35</v>
      </c>
      <c r="AJ449" s="51">
        <v>35</v>
      </c>
      <c r="AK449" s="51">
        <v>35</v>
      </c>
      <c r="AL449" s="51">
        <v>35</v>
      </c>
      <c r="AM449" s="51">
        <v>35</v>
      </c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239"/>
      <c r="AZ449" s="51"/>
      <c r="BA449" s="239"/>
      <c r="BB449" s="51"/>
      <c r="BC449" s="239"/>
      <c r="BD449" s="51"/>
      <c r="BE449" s="239"/>
    </row>
    <row r="450" spans="1:57">
      <c r="A450" s="237">
        <v>447</v>
      </c>
      <c r="B450" s="58"/>
      <c r="C450" s="98" t="s">
        <v>1183</v>
      </c>
      <c r="D450" s="93" t="s">
        <v>203</v>
      </c>
      <c r="E450" s="103" t="s">
        <v>38</v>
      </c>
      <c r="F450" s="93" t="s">
        <v>208</v>
      </c>
      <c r="G450" s="93" t="s">
        <v>976</v>
      </c>
      <c r="H450" s="101">
        <v>2</v>
      </c>
      <c r="I450" s="93" t="s">
        <v>1976</v>
      </c>
      <c r="J450" s="101">
        <v>40</v>
      </c>
      <c r="K450" s="51" t="s">
        <v>2250</v>
      </c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>
        <v>40</v>
      </c>
      <c r="AE450" s="51"/>
      <c r="AF450" s="51">
        <v>40</v>
      </c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239"/>
      <c r="AZ450" s="51"/>
      <c r="BA450" s="239"/>
      <c r="BB450" s="51"/>
      <c r="BC450" s="239"/>
      <c r="BD450" s="51"/>
      <c r="BE450" s="239"/>
    </row>
    <row r="451" spans="1:57">
      <c r="A451" s="237">
        <v>448</v>
      </c>
      <c r="B451" s="58"/>
      <c r="C451" s="98" t="s">
        <v>1183</v>
      </c>
      <c r="D451" s="93" t="s">
        <v>1130</v>
      </c>
      <c r="E451" s="103" t="s">
        <v>38</v>
      </c>
      <c r="F451" s="139" t="s">
        <v>151</v>
      </c>
      <c r="G451" s="93" t="s">
        <v>982</v>
      </c>
      <c r="H451" s="101">
        <v>5</v>
      </c>
      <c r="I451" s="93" t="s">
        <v>1994</v>
      </c>
      <c r="J451" s="101">
        <v>30</v>
      </c>
      <c r="K451" s="51" t="s">
        <v>2179</v>
      </c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>
        <v>30</v>
      </c>
      <c r="AF451" s="51"/>
      <c r="AG451" s="51">
        <v>30</v>
      </c>
      <c r="AH451" s="51"/>
      <c r="AI451" s="51">
        <v>30</v>
      </c>
      <c r="AJ451" s="51"/>
      <c r="AK451" s="51">
        <v>30</v>
      </c>
      <c r="AL451" s="51"/>
      <c r="AM451" s="51">
        <v>30</v>
      </c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239"/>
      <c r="AZ451" s="51"/>
      <c r="BA451" s="239"/>
      <c r="BB451" s="51"/>
      <c r="BC451" s="239"/>
      <c r="BD451" s="51"/>
      <c r="BE451" s="239"/>
    </row>
    <row r="452" spans="1:57">
      <c r="A452" s="237">
        <v>449</v>
      </c>
      <c r="B452" s="58"/>
      <c r="C452" s="98" t="s">
        <v>1183</v>
      </c>
      <c r="D452" s="93" t="s">
        <v>1131</v>
      </c>
      <c r="E452" s="103" t="s">
        <v>38</v>
      </c>
      <c r="F452" s="139" t="s">
        <v>154</v>
      </c>
      <c r="G452" s="93" t="s">
        <v>982</v>
      </c>
      <c r="H452" s="101">
        <v>5</v>
      </c>
      <c r="I452" s="93" t="s">
        <v>1250</v>
      </c>
      <c r="J452" s="101">
        <v>35</v>
      </c>
      <c r="K452" s="51" t="s">
        <v>2179</v>
      </c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>
        <v>35</v>
      </c>
      <c r="AF452" s="51"/>
      <c r="AG452" s="51">
        <v>35</v>
      </c>
      <c r="AH452" s="51"/>
      <c r="AI452" s="51">
        <v>35</v>
      </c>
      <c r="AJ452" s="51"/>
      <c r="AK452" s="51">
        <v>35</v>
      </c>
      <c r="AL452" s="51"/>
      <c r="AM452" s="51">
        <v>35</v>
      </c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239"/>
      <c r="AZ452" s="51"/>
      <c r="BA452" s="239"/>
      <c r="BB452" s="51"/>
      <c r="BC452" s="239"/>
      <c r="BD452" s="51"/>
      <c r="BE452" s="239"/>
    </row>
    <row r="453" spans="1:57">
      <c r="A453" s="237">
        <v>450</v>
      </c>
      <c r="B453" s="58"/>
      <c r="C453" s="98" t="s">
        <v>1183</v>
      </c>
      <c r="D453" s="93" t="s">
        <v>204</v>
      </c>
      <c r="E453" s="103" t="s">
        <v>38</v>
      </c>
      <c r="F453" s="93" t="s">
        <v>95</v>
      </c>
      <c r="G453" s="93" t="s">
        <v>976</v>
      </c>
      <c r="H453" s="101">
        <v>2</v>
      </c>
      <c r="I453" s="93" t="s">
        <v>1200</v>
      </c>
      <c r="J453" s="101">
        <v>25</v>
      </c>
      <c r="K453" s="51" t="s">
        <v>2179</v>
      </c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>
        <v>25</v>
      </c>
      <c r="AF453" s="51"/>
      <c r="AG453" s="51">
        <v>25</v>
      </c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239"/>
      <c r="AZ453" s="51"/>
      <c r="BA453" s="239"/>
      <c r="BB453" s="51"/>
      <c r="BC453" s="239"/>
      <c r="BD453" s="51"/>
      <c r="BE453" s="239"/>
    </row>
    <row r="454" spans="1:57">
      <c r="A454" s="237">
        <v>451</v>
      </c>
      <c r="B454" s="58"/>
      <c r="C454" s="98" t="s">
        <v>1183</v>
      </c>
      <c r="D454" s="93" t="s">
        <v>203</v>
      </c>
      <c r="E454" s="103" t="s">
        <v>38</v>
      </c>
      <c r="F454" s="93" t="s">
        <v>318</v>
      </c>
      <c r="G454" s="93" t="s">
        <v>456</v>
      </c>
      <c r="H454" s="101">
        <v>2</v>
      </c>
      <c r="I454" s="93" t="s">
        <v>1978</v>
      </c>
      <c r="J454" s="101">
        <v>40</v>
      </c>
      <c r="K454" s="51" t="s">
        <v>2234</v>
      </c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>
        <v>40</v>
      </c>
      <c r="AI454" s="51"/>
      <c r="AJ454" s="51">
        <v>40</v>
      </c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239"/>
      <c r="AZ454" s="51"/>
      <c r="BA454" s="239"/>
      <c r="BB454" s="51"/>
      <c r="BC454" s="239"/>
      <c r="BD454" s="51"/>
      <c r="BE454" s="239"/>
    </row>
    <row r="455" spans="1:57">
      <c r="A455" s="237">
        <v>452</v>
      </c>
      <c r="B455" s="58"/>
      <c r="C455" s="98" t="s">
        <v>1183</v>
      </c>
      <c r="D455" s="93" t="s">
        <v>1142</v>
      </c>
      <c r="E455" s="103" t="s">
        <v>38</v>
      </c>
      <c r="F455" s="54" t="s">
        <v>210</v>
      </c>
      <c r="G455" s="93" t="s">
        <v>991</v>
      </c>
      <c r="H455" s="101">
        <v>3</v>
      </c>
      <c r="I455" s="93" t="s">
        <v>1996</v>
      </c>
      <c r="J455" s="101">
        <v>53</v>
      </c>
      <c r="K455" s="51" t="s">
        <v>2234</v>
      </c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>
        <v>53</v>
      </c>
      <c r="AI455" s="51"/>
      <c r="AJ455" s="51">
        <v>53</v>
      </c>
      <c r="AK455" s="51"/>
      <c r="AL455" s="51">
        <v>53</v>
      </c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239"/>
      <c r="AZ455" s="51"/>
      <c r="BA455" s="239"/>
      <c r="BB455" s="51"/>
      <c r="BC455" s="239"/>
      <c r="BD455" s="51"/>
      <c r="BE455" s="239"/>
    </row>
    <row r="456" spans="1:57">
      <c r="A456" s="237">
        <v>453</v>
      </c>
      <c r="B456" s="58"/>
      <c r="C456" s="98" t="s">
        <v>1183</v>
      </c>
      <c r="D456" s="93" t="s">
        <v>204</v>
      </c>
      <c r="E456" s="103" t="s">
        <v>38</v>
      </c>
      <c r="F456" s="93" t="s">
        <v>95</v>
      </c>
      <c r="G456" s="93" t="s">
        <v>456</v>
      </c>
      <c r="H456" s="101">
        <v>2</v>
      </c>
      <c r="I456" s="93" t="s">
        <v>1991</v>
      </c>
      <c r="J456" s="101">
        <v>25</v>
      </c>
      <c r="K456" s="51" t="s">
        <v>2235</v>
      </c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>
        <v>25</v>
      </c>
      <c r="AJ456" s="51"/>
      <c r="AK456" s="51">
        <v>25</v>
      </c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239"/>
      <c r="AZ456" s="51"/>
      <c r="BA456" s="239"/>
      <c r="BB456" s="51"/>
      <c r="BC456" s="239"/>
      <c r="BD456" s="51"/>
      <c r="BE456" s="239"/>
    </row>
    <row r="457" spans="1:57">
      <c r="A457" s="237">
        <v>454</v>
      </c>
      <c r="B457" s="58"/>
      <c r="C457" s="98" t="s">
        <v>1183</v>
      </c>
      <c r="D457" s="93" t="s">
        <v>1143</v>
      </c>
      <c r="E457" s="103" t="s">
        <v>38</v>
      </c>
      <c r="F457" s="54" t="s">
        <v>210</v>
      </c>
      <c r="G457" s="93" t="s">
        <v>991</v>
      </c>
      <c r="H457" s="101">
        <v>3</v>
      </c>
      <c r="I457" s="93" t="s">
        <v>1260</v>
      </c>
      <c r="J457" s="101">
        <v>39</v>
      </c>
      <c r="K457" s="51" t="s">
        <v>2235</v>
      </c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>
        <v>39</v>
      </c>
      <c r="AJ457" s="51"/>
      <c r="AK457" s="51">
        <v>39</v>
      </c>
      <c r="AL457" s="51"/>
      <c r="AM457" s="51">
        <v>39</v>
      </c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239"/>
      <c r="AZ457" s="51"/>
      <c r="BA457" s="239"/>
      <c r="BB457" s="51"/>
      <c r="BC457" s="239"/>
      <c r="BD457" s="51"/>
      <c r="BE457" s="239"/>
    </row>
    <row r="458" spans="1:57">
      <c r="A458" s="237">
        <v>455</v>
      </c>
      <c r="B458" s="58"/>
      <c r="C458" s="98" t="s">
        <v>1183</v>
      </c>
      <c r="D458" s="93" t="s">
        <v>1162</v>
      </c>
      <c r="E458" s="103" t="s">
        <v>38</v>
      </c>
      <c r="F458" s="93" t="s">
        <v>318</v>
      </c>
      <c r="G458" s="93" t="s">
        <v>997</v>
      </c>
      <c r="H458" s="101">
        <v>2</v>
      </c>
      <c r="I458" s="93" t="s">
        <v>1230</v>
      </c>
      <c r="J458" s="101">
        <v>38</v>
      </c>
      <c r="K458" s="51" t="s">
        <v>2229</v>
      </c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>
        <v>38</v>
      </c>
      <c r="AM458" s="51"/>
      <c r="AN458" s="51">
        <v>38</v>
      </c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239"/>
      <c r="AZ458" s="51"/>
      <c r="BA458" s="239"/>
      <c r="BB458" s="51"/>
      <c r="BC458" s="239"/>
      <c r="BD458" s="51"/>
      <c r="BE458" s="239"/>
    </row>
    <row r="459" spans="1:57">
      <c r="A459" s="237">
        <v>456</v>
      </c>
      <c r="B459" s="58"/>
      <c r="C459" s="98" t="s">
        <v>1183</v>
      </c>
      <c r="D459" s="93" t="s">
        <v>340</v>
      </c>
      <c r="E459" s="103" t="s">
        <v>38</v>
      </c>
      <c r="F459" s="139" t="s">
        <v>155</v>
      </c>
      <c r="G459" s="93" t="s">
        <v>978</v>
      </c>
      <c r="H459" s="101">
        <v>4</v>
      </c>
      <c r="I459" s="93" t="s">
        <v>1990</v>
      </c>
      <c r="J459" s="101">
        <v>40</v>
      </c>
      <c r="K459" s="51" t="s">
        <v>2230</v>
      </c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>
        <v>40</v>
      </c>
      <c r="AN459" s="51"/>
      <c r="AO459" s="51">
        <v>40</v>
      </c>
      <c r="AP459" s="51"/>
      <c r="AQ459" s="51">
        <v>40</v>
      </c>
      <c r="AR459" s="51"/>
      <c r="AS459" s="51">
        <v>40</v>
      </c>
      <c r="AT459" s="51"/>
      <c r="AU459" s="51"/>
      <c r="AV459" s="51"/>
      <c r="AW459" s="51"/>
      <c r="AX459" s="51"/>
      <c r="AY459" s="239"/>
      <c r="AZ459" s="51"/>
      <c r="BA459" s="239"/>
      <c r="BB459" s="51"/>
      <c r="BC459" s="239"/>
      <c r="BD459" s="51"/>
      <c r="BE459" s="239"/>
    </row>
    <row r="460" spans="1:57">
      <c r="A460" s="237">
        <v>457</v>
      </c>
      <c r="B460" s="58"/>
      <c r="C460" s="98" t="s">
        <v>1183</v>
      </c>
      <c r="D460" s="93" t="s">
        <v>1079</v>
      </c>
      <c r="E460" s="103" t="s">
        <v>38</v>
      </c>
      <c r="F460" s="93" t="s">
        <v>95</v>
      </c>
      <c r="G460" s="93" t="s">
        <v>997</v>
      </c>
      <c r="H460" s="101">
        <v>2</v>
      </c>
      <c r="I460" s="93" t="s">
        <v>1269</v>
      </c>
      <c r="J460" s="101">
        <v>34</v>
      </c>
      <c r="K460" s="51" t="s">
        <v>2230</v>
      </c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>
        <v>34</v>
      </c>
      <c r="AN460" s="51"/>
      <c r="AO460" s="51">
        <v>34</v>
      </c>
      <c r="AP460" s="51"/>
      <c r="AQ460" s="51"/>
      <c r="AR460" s="51"/>
      <c r="AS460" s="51"/>
      <c r="AT460" s="51"/>
      <c r="AU460" s="51"/>
      <c r="AV460" s="51"/>
      <c r="AW460" s="51"/>
      <c r="AX460" s="51"/>
      <c r="AY460" s="239"/>
      <c r="AZ460" s="51"/>
      <c r="BA460" s="239"/>
      <c r="BB460" s="51"/>
      <c r="BC460" s="239"/>
      <c r="BD460" s="51"/>
      <c r="BE460" s="239"/>
    </row>
    <row r="461" spans="1:57">
      <c r="A461" s="237">
        <v>458</v>
      </c>
      <c r="B461" s="58"/>
      <c r="C461" s="98" t="s">
        <v>1183</v>
      </c>
      <c r="D461" s="93" t="s">
        <v>1132</v>
      </c>
      <c r="E461" s="103" t="s">
        <v>38</v>
      </c>
      <c r="F461" s="139" t="s">
        <v>157</v>
      </c>
      <c r="G461" s="93" t="s">
        <v>455</v>
      </c>
      <c r="H461" s="101">
        <v>5</v>
      </c>
      <c r="I461" s="93" t="s">
        <v>1254</v>
      </c>
      <c r="J461" s="101">
        <v>35</v>
      </c>
      <c r="K461" s="51" t="s">
        <v>2231</v>
      </c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51"/>
      <c r="AG461" s="51"/>
      <c r="AH461" s="51"/>
      <c r="AI461" s="51"/>
      <c r="AJ461" s="51"/>
      <c r="AK461" s="51"/>
      <c r="AL461" s="51"/>
      <c r="AM461" s="51"/>
      <c r="AN461" s="51">
        <v>35</v>
      </c>
      <c r="AO461" s="51">
        <v>35</v>
      </c>
      <c r="AP461" s="51">
        <v>35</v>
      </c>
      <c r="AQ461" s="51">
        <v>35</v>
      </c>
      <c r="AR461" s="51">
        <v>35</v>
      </c>
      <c r="AS461" s="51">
        <v>35</v>
      </c>
      <c r="AT461" s="51">
        <v>35</v>
      </c>
      <c r="AU461" s="51">
        <v>35</v>
      </c>
      <c r="AV461" s="51">
        <v>35</v>
      </c>
      <c r="AW461" s="51">
        <v>35</v>
      </c>
      <c r="AX461" s="51"/>
      <c r="AY461" s="239"/>
      <c r="AZ461" s="51"/>
      <c r="BA461" s="239"/>
      <c r="BB461" s="51"/>
      <c r="BC461" s="239"/>
      <c r="BD461" s="51"/>
      <c r="BE461" s="239"/>
    </row>
    <row r="462" spans="1:57">
      <c r="A462" s="237">
        <v>459</v>
      </c>
      <c r="B462" s="58"/>
      <c r="C462" s="98" t="s">
        <v>1183</v>
      </c>
      <c r="D462" s="93" t="s">
        <v>1140</v>
      </c>
      <c r="E462" s="103" t="s">
        <v>38</v>
      </c>
      <c r="F462" s="139" t="s">
        <v>151</v>
      </c>
      <c r="G462" s="93" t="s">
        <v>989</v>
      </c>
      <c r="H462" s="101">
        <v>5</v>
      </c>
      <c r="I462" s="93" t="s">
        <v>1257</v>
      </c>
      <c r="J462" s="101">
        <v>40</v>
      </c>
      <c r="K462" s="51" t="s">
        <v>2251</v>
      </c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>
        <v>40</v>
      </c>
      <c r="AP462" s="51"/>
      <c r="AQ462" s="51">
        <v>40</v>
      </c>
      <c r="AR462" s="51"/>
      <c r="AS462" s="51">
        <v>40</v>
      </c>
      <c r="AT462" s="51"/>
      <c r="AU462" s="51">
        <v>40</v>
      </c>
      <c r="AV462" s="51"/>
      <c r="AW462" s="51">
        <v>40</v>
      </c>
      <c r="AX462" s="51"/>
      <c r="AY462" s="239"/>
      <c r="AZ462" s="51"/>
      <c r="BA462" s="239"/>
      <c r="BB462" s="51"/>
      <c r="BC462" s="239"/>
      <c r="BD462" s="51"/>
      <c r="BE462" s="239"/>
    </row>
    <row r="463" spans="1:57" ht="15" customHeight="1">
      <c r="A463" s="237">
        <v>460</v>
      </c>
      <c r="B463" s="58"/>
      <c r="C463" s="98" t="s">
        <v>1183</v>
      </c>
      <c r="D463" s="93" t="s">
        <v>1102</v>
      </c>
      <c r="E463" s="103" t="s">
        <v>38</v>
      </c>
      <c r="F463" s="93" t="s">
        <v>95</v>
      </c>
      <c r="G463" s="93" t="s">
        <v>997</v>
      </c>
      <c r="H463" s="101">
        <v>2</v>
      </c>
      <c r="I463" s="93" t="s">
        <v>2020</v>
      </c>
      <c r="J463" s="101">
        <v>29</v>
      </c>
      <c r="K463" s="51" t="s">
        <v>2224</v>
      </c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>
        <v>29</v>
      </c>
      <c r="AR463" s="51"/>
      <c r="AS463" s="51">
        <v>29</v>
      </c>
      <c r="AT463" s="51"/>
      <c r="AU463" s="51"/>
      <c r="AV463" s="51"/>
      <c r="AW463" s="51"/>
      <c r="AX463" s="51"/>
      <c r="AY463" s="239"/>
      <c r="AZ463" s="51"/>
      <c r="BA463" s="239"/>
      <c r="BB463" s="51"/>
      <c r="BC463" s="239"/>
      <c r="BD463" s="51"/>
      <c r="BE463" s="239"/>
    </row>
    <row r="464" spans="1:57">
      <c r="A464" s="237">
        <v>461</v>
      </c>
      <c r="B464" s="58"/>
      <c r="C464" s="98" t="s">
        <v>1183</v>
      </c>
      <c r="D464" s="93" t="s">
        <v>1166</v>
      </c>
      <c r="E464" s="103" t="s">
        <v>38</v>
      </c>
      <c r="F464" s="93" t="s">
        <v>97</v>
      </c>
      <c r="G464" s="93" t="s">
        <v>945</v>
      </c>
      <c r="H464" s="101">
        <v>2</v>
      </c>
      <c r="I464" s="93" t="s">
        <v>2023</v>
      </c>
      <c r="J464" s="101">
        <v>37</v>
      </c>
      <c r="K464" s="51" t="s">
        <v>2219</v>
      </c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>
        <v>37</v>
      </c>
      <c r="AV464" s="51"/>
      <c r="AW464" s="51">
        <v>37</v>
      </c>
      <c r="AX464" s="51"/>
      <c r="AY464" s="239"/>
      <c r="AZ464" s="51"/>
      <c r="BA464" s="239"/>
      <c r="BB464" s="51"/>
      <c r="BC464" s="239"/>
      <c r="BD464" s="51"/>
      <c r="BE464" s="239"/>
    </row>
    <row r="465" spans="1:57">
      <c r="A465" s="237">
        <v>462</v>
      </c>
      <c r="B465" s="58"/>
      <c r="C465" s="98" t="s">
        <v>1183</v>
      </c>
      <c r="D465" s="93" t="s">
        <v>191</v>
      </c>
      <c r="E465" s="103" t="s">
        <v>35</v>
      </c>
      <c r="F465" s="93" t="s">
        <v>348</v>
      </c>
      <c r="G465" s="93" t="s">
        <v>1001</v>
      </c>
      <c r="H465" s="101">
        <v>2</v>
      </c>
      <c r="I465" s="93" t="s">
        <v>497</v>
      </c>
      <c r="J465" s="101">
        <v>43</v>
      </c>
      <c r="K465" s="51" t="s">
        <v>2222</v>
      </c>
      <c r="L465" s="51"/>
      <c r="M465" s="51"/>
      <c r="N465" s="51">
        <v>43</v>
      </c>
      <c r="O465" s="51"/>
      <c r="P465" s="51">
        <v>43</v>
      </c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239"/>
      <c r="AZ465" s="51"/>
      <c r="BA465" s="239"/>
      <c r="BB465" s="51"/>
      <c r="BC465" s="239"/>
      <c r="BD465" s="51"/>
      <c r="BE465" s="239"/>
    </row>
    <row r="466" spans="1:57" s="160" customFormat="1">
      <c r="A466" s="237">
        <v>463</v>
      </c>
      <c r="B466" s="58"/>
      <c r="C466" s="98" t="s">
        <v>1183</v>
      </c>
      <c r="D466" s="93" t="s">
        <v>199</v>
      </c>
      <c r="E466" s="103" t="s">
        <v>35</v>
      </c>
      <c r="F466" s="93" t="s">
        <v>348</v>
      </c>
      <c r="G466" s="93" t="s">
        <v>1001</v>
      </c>
      <c r="H466" s="101">
        <v>2</v>
      </c>
      <c r="I466" s="93" t="s">
        <v>498</v>
      </c>
      <c r="J466" s="101">
        <v>39</v>
      </c>
      <c r="K466" s="51" t="s">
        <v>2226</v>
      </c>
      <c r="L466" s="51"/>
      <c r="M466" s="51"/>
      <c r="N466" s="51"/>
      <c r="O466" s="51">
        <v>39</v>
      </c>
      <c r="P466" s="51"/>
      <c r="Q466" s="51">
        <v>39</v>
      </c>
      <c r="R466" s="51"/>
      <c r="S466" s="51"/>
      <c r="T466" s="51"/>
      <c r="U466" s="51"/>
      <c r="V466" s="51"/>
      <c r="W466" s="51"/>
      <c r="X466" s="51"/>
      <c r="Y466" s="80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239"/>
      <c r="AZ466" s="51"/>
      <c r="BA466" s="239"/>
      <c r="BB466" s="51"/>
      <c r="BC466" s="239"/>
      <c r="BD466" s="51"/>
      <c r="BE466" s="239"/>
    </row>
    <row r="467" spans="1:57" s="160" customFormat="1">
      <c r="A467" s="237">
        <v>464</v>
      </c>
      <c r="B467" s="58"/>
      <c r="C467" s="98" t="s">
        <v>1183</v>
      </c>
      <c r="D467" s="93" t="s">
        <v>190</v>
      </c>
      <c r="E467" s="103" t="s">
        <v>35</v>
      </c>
      <c r="F467" s="93" t="s">
        <v>348</v>
      </c>
      <c r="G467" s="93" t="s">
        <v>1001</v>
      </c>
      <c r="H467" s="101">
        <v>2</v>
      </c>
      <c r="I467" s="93" t="s">
        <v>503</v>
      </c>
      <c r="J467" s="101">
        <v>44</v>
      </c>
      <c r="K467" s="51" t="s">
        <v>2205</v>
      </c>
      <c r="L467" s="51"/>
      <c r="M467" s="51"/>
      <c r="N467" s="51"/>
      <c r="O467" s="51"/>
      <c r="P467" s="51"/>
      <c r="Q467" s="51"/>
      <c r="R467" s="51">
        <v>44</v>
      </c>
      <c r="S467" s="51"/>
      <c r="T467" s="51">
        <v>44</v>
      </c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239"/>
      <c r="AZ467" s="51"/>
      <c r="BA467" s="239"/>
      <c r="BB467" s="51"/>
      <c r="BC467" s="239"/>
      <c r="BD467" s="51"/>
      <c r="BE467" s="239"/>
    </row>
    <row r="468" spans="1:57">
      <c r="A468" s="237">
        <v>465</v>
      </c>
      <c r="B468" s="58"/>
      <c r="C468" s="98" t="s">
        <v>1183</v>
      </c>
      <c r="D468" s="93" t="s">
        <v>1177</v>
      </c>
      <c r="E468" s="103" t="s">
        <v>35</v>
      </c>
      <c r="F468" s="93" t="s">
        <v>41</v>
      </c>
      <c r="G468" s="93" t="s">
        <v>1010</v>
      </c>
      <c r="H468" s="101">
        <v>2</v>
      </c>
      <c r="I468" s="93" t="s">
        <v>1529</v>
      </c>
      <c r="J468" s="101">
        <v>31</v>
      </c>
      <c r="K468" s="51" t="s">
        <v>2205</v>
      </c>
      <c r="L468" s="51"/>
      <c r="M468" s="51"/>
      <c r="N468" s="51"/>
      <c r="O468" s="51"/>
      <c r="P468" s="51"/>
      <c r="Q468" s="51"/>
      <c r="R468" s="51">
        <v>31</v>
      </c>
      <c r="S468" s="51"/>
      <c r="T468" s="51">
        <v>31</v>
      </c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239"/>
      <c r="AZ468" s="51"/>
      <c r="BA468" s="239"/>
      <c r="BB468" s="51"/>
      <c r="BC468" s="239"/>
      <c r="BD468" s="51"/>
      <c r="BE468" s="239"/>
    </row>
    <row r="469" spans="1:57">
      <c r="A469" s="237">
        <v>466</v>
      </c>
      <c r="B469" s="58"/>
      <c r="C469" s="98" t="s">
        <v>1183</v>
      </c>
      <c r="D469" s="93" t="s">
        <v>199</v>
      </c>
      <c r="E469" s="103" t="s">
        <v>35</v>
      </c>
      <c r="F469" s="93" t="s">
        <v>51</v>
      </c>
      <c r="G469" s="93" t="s">
        <v>1001</v>
      </c>
      <c r="H469" s="101">
        <v>1</v>
      </c>
      <c r="I469" s="93" t="s">
        <v>532</v>
      </c>
      <c r="J469" s="101">
        <v>39</v>
      </c>
      <c r="K469" s="51" t="s">
        <v>2244</v>
      </c>
      <c r="L469" s="51"/>
      <c r="M469" s="51"/>
      <c r="N469" s="51"/>
      <c r="O469" s="51"/>
      <c r="P469" s="51"/>
      <c r="Q469" s="51"/>
      <c r="R469" s="51"/>
      <c r="S469" s="51">
        <v>39</v>
      </c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239"/>
      <c r="AZ469" s="51"/>
      <c r="BA469" s="239"/>
      <c r="BB469" s="51"/>
      <c r="BC469" s="239"/>
      <c r="BD469" s="51"/>
      <c r="BE469" s="239"/>
    </row>
    <row r="470" spans="1:57" s="160" customFormat="1">
      <c r="A470" s="237">
        <v>467</v>
      </c>
      <c r="B470" s="58"/>
      <c r="C470" s="98" t="s">
        <v>1183</v>
      </c>
      <c r="D470" s="93" t="s">
        <v>1078</v>
      </c>
      <c r="E470" s="103" t="s">
        <v>35</v>
      </c>
      <c r="F470" s="93" t="s">
        <v>51</v>
      </c>
      <c r="G470" s="93" t="s">
        <v>1003</v>
      </c>
      <c r="H470" s="101" t="s">
        <v>213</v>
      </c>
      <c r="I470" s="93" t="s">
        <v>1523</v>
      </c>
      <c r="J470" s="101">
        <v>27</v>
      </c>
      <c r="K470" s="51" t="s">
        <v>2236</v>
      </c>
      <c r="L470" s="51"/>
      <c r="M470" s="51"/>
      <c r="N470" s="51"/>
      <c r="O470" s="51"/>
      <c r="P470" s="51"/>
      <c r="Q470" s="51"/>
      <c r="R470" s="51"/>
      <c r="S470" s="51"/>
      <c r="T470" s="51">
        <v>27</v>
      </c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239"/>
      <c r="AZ470" s="51"/>
      <c r="BA470" s="239"/>
      <c r="BB470" s="51"/>
      <c r="BC470" s="239"/>
      <c r="BD470" s="51"/>
      <c r="BE470" s="239"/>
    </row>
    <row r="471" spans="1:57" s="160" customFormat="1">
      <c r="A471" s="237">
        <v>468</v>
      </c>
      <c r="B471" s="58"/>
      <c r="C471" s="98" t="s">
        <v>1183</v>
      </c>
      <c r="D471" s="93" t="s">
        <v>190</v>
      </c>
      <c r="E471" s="103" t="s">
        <v>35</v>
      </c>
      <c r="F471" s="93" t="s">
        <v>51</v>
      </c>
      <c r="G471" s="93" t="s">
        <v>1001</v>
      </c>
      <c r="H471" s="101">
        <v>1</v>
      </c>
      <c r="I471" s="93" t="s">
        <v>1524</v>
      </c>
      <c r="J471" s="101">
        <v>44</v>
      </c>
      <c r="K471" s="51" t="s">
        <v>2237</v>
      </c>
      <c r="L471" s="51"/>
      <c r="M471" s="51"/>
      <c r="N471" s="51"/>
      <c r="O471" s="51"/>
      <c r="P471" s="51"/>
      <c r="Q471" s="51"/>
      <c r="R471" s="51"/>
      <c r="S471" s="51"/>
      <c r="T471" s="51"/>
      <c r="U471" s="51">
        <v>44</v>
      </c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239"/>
      <c r="AZ471" s="51"/>
      <c r="BA471" s="239"/>
      <c r="BB471" s="51"/>
      <c r="BC471" s="239"/>
      <c r="BD471" s="51"/>
      <c r="BE471" s="239"/>
    </row>
    <row r="472" spans="1:57" s="160" customFormat="1">
      <c r="A472" s="237">
        <v>469</v>
      </c>
      <c r="B472" s="58"/>
      <c r="C472" s="98" t="s">
        <v>1183</v>
      </c>
      <c r="D472" s="93" t="s">
        <v>327</v>
      </c>
      <c r="E472" s="103" t="s">
        <v>35</v>
      </c>
      <c r="F472" s="93" t="s">
        <v>41</v>
      </c>
      <c r="G472" s="93" t="s">
        <v>1007</v>
      </c>
      <c r="H472" s="101">
        <v>4</v>
      </c>
      <c r="I472" s="93" t="s">
        <v>1282</v>
      </c>
      <c r="J472" s="101">
        <v>33</v>
      </c>
      <c r="K472" s="51" t="s">
        <v>2242</v>
      </c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>
        <v>19.8</v>
      </c>
      <c r="W472" s="51">
        <v>13.2</v>
      </c>
      <c r="X472" s="51">
        <v>19.8</v>
      </c>
      <c r="Y472" s="51">
        <v>13.2</v>
      </c>
      <c r="Z472" s="51">
        <v>19.8</v>
      </c>
      <c r="AA472" s="51">
        <v>13.2</v>
      </c>
      <c r="AB472" s="51">
        <v>19.8</v>
      </c>
      <c r="AC472" s="51">
        <v>13.2</v>
      </c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239"/>
      <c r="AZ472" s="51"/>
      <c r="BA472" s="239"/>
      <c r="BB472" s="51"/>
      <c r="BC472" s="239"/>
      <c r="BD472" s="51"/>
      <c r="BE472" s="239"/>
    </row>
    <row r="473" spans="1:57" s="160" customFormat="1">
      <c r="A473" s="237">
        <v>470</v>
      </c>
      <c r="B473" s="58"/>
      <c r="C473" s="98" t="s">
        <v>1183</v>
      </c>
      <c r="D473" s="93" t="s">
        <v>200</v>
      </c>
      <c r="E473" s="103" t="s">
        <v>35</v>
      </c>
      <c r="F473" s="93" t="s">
        <v>348</v>
      </c>
      <c r="G473" s="93" t="s">
        <v>1001</v>
      </c>
      <c r="H473" s="101">
        <v>2</v>
      </c>
      <c r="I473" s="93" t="s">
        <v>1516</v>
      </c>
      <c r="J473" s="101">
        <v>35</v>
      </c>
      <c r="K473" s="51" t="s">
        <v>2245</v>
      </c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>
        <v>35</v>
      </c>
      <c r="X473" s="51"/>
      <c r="Y473" s="51">
        <v>35</v>
      </c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239"/>
      <c r="AZ473" s="51"/>
      <c r="BA473" s="239"/>
      <c r="BB473" s="51"/>
      <c r="BC473" s="239"/>
      <c r="BD473" s="51"/>
      <c r="BE473" s="239"/>
    </row>
    <row r="474" spans="1:57" s="160" customFormat="1">
      <c r="A474" s="237">
        <v>471</v>
      </c>
      <c r="B474" s="58"/>
      <c r="C474" s="98" t="s">
        <v>1183</v>
      </c>
      <c r="D474" s="93" t="s">
        <v>191</v>
      </c>
      <c r="E474" s="103" t="s">
        <v>35</v>
      </c>
      <c r="F474" s="93" t="s">
        <v>51</v>
      </c>
      <c r="G474" s="93" t="s">
        <v>1001</v>
      </c>
      <c r="H474" s="101">
        <v>1</v>
      </c>
      <c r="I474" s="93" t="s">
        <v>1522</v>
      </c>
      <c r="J474" s="101">
        <v>43</v>
      </c>
      <c r="K474" s="51" t="s">
        <v>2245</v>
      </c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>
        <v>43</v>
      </c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239"/>
      <c r="AZ474" s="51"/>
      <c r="BA474" s="239"/>
      <c r="BB474" s="51"/>
      <c r="BC474" s="239"/>
      <c r="BD474" s="51"/>
      <c r="BE474" s="239"/>
    </row>
    <row r="475" spans="1:57">
      <c r="A475" s="237">
        <v>472</v>
      </c>
      <c r="B475" s="58"/>
      <c r="C475" s="98" t="s">
        <v>1183</v>
      </c>
      <c r="D475" s="93" t="s">
        <v>200</v>
      </c>
      <c r="E475" s="103" t="s">
        <v>35</v>
      </c>
      <c r="F475" s="93" t="s">
        <v>51</v>
      </c>
      <c r="G475" s="93" t="s">
        <v>1001</v>
      </c>
      <c r="H475" s="101">
        <v>1</v>
      </c>
      <c r="I475" s="93" t="s">
        <v>1279</v>
      </c>
      <c r="J475" s="101">
        <v>35</v>
      </c>
      <c r="K475" s="51" t="s">
        <v>2249</v>
      </c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>
        <v>35</v>
      </c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239"/>
      <c r="AZ475" s="51"/>
      <c r="BA475" s="239"/>
      <c r="BB475" s="51"/>
      <c r="BC475" s="239"/>
      <c r="BD475" s="51"/>
      <c r="BE475" s="239"/>
    </row>
    <row r="476" spans="1:57" ht="16.5" customHeight="1">
      <c r="A476" s="237">
        <v>473</v>
      </c>
      <c r="B476" s="58"/>
      <c r="C476" s="98" t="s">
        <v>1183</v>
      </c>
      <c r="D476" s="93" t="s">
        <v>1074</v>
      </c>
      <c r="E476" s="103" t="s">
        <v>35</v>
      </c>
      <c r="F476" s="93" t="s">
        <v>51</v>
      </c>
      <c r="G476" s="93" t="s">
        <v>1003</v>
      </c>
      <c r="H476" s="101" t="s">
        <v>213</v>
      </c>
      <c r="I476" s="93" t="s">
        <v>551</v>
      </c>
      <c r="J476" s="101">
        <v>41</v>
      </c>
      <c r="K476" s="51" t="s">
        <v>2238</v>
      </c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>
        <v>41</v>
      </c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239"/>
      <c r="AZ476" s="51"/>
      <c r="BA476" s="239"/>
      <c r="BB476" s="51"/>
      <c r="BC476" s="239"/>
      <c r="BD476" s="51"/>
      <c r="BE476" s="239"/>
    </row>
    <row r="477" spans="1:57">
      <c r="A477" s="237">
        <v>474</v>
      </c>
      <c r="B477" s="58"/>
      <c r="C477" s="98" t="s">
        <v>1183</v>
      </c>
      <c r="D477" s="93" t="s">
        <v>1081</v>
      </c>
      <c r="E477" s="103" t="s">
        <v>35</v>
      </c>
      <c r="F477" s="93" t="s">
        <v>73</v>
      </c>
      <c r="G477" s="93" t="s">
        <v>1005</v>
      </c>
      <c r="H477" s="101">
        <v>2</v>
      </c>
      <c r="I477" s="93" t="s">
        <v>2037</v>
      </c>
      <c r="J477" s="101">
        <v>25</v>
      </c>
      <c r="K477" s="51" t="s">
        <v>2238</v>
      </c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>
        <v>25</v>
      </c>
      <c r="AA477" s="51"/>
      <c r="AB477" s="51">
        <v>25</v>
      </c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239"/>
      <c r="AZ477" s="51"/>
      <c r="BA477" s="239"/>
      <c r="BB477" s="51"/>
      <c r="BC477" s="239"/>
      <c r="BD477" s="51"/>
      <c r="BE477" s="239"/>
    </row>
    <row r="478" spans="1:57">
      <c r="A478" s="237">
        <v>475</v>
      </c>
      <c r="B478" s="58"/>
      <c r="C478" s="98" t="s">
        <v>1183</v>
      </c>
      <c r="D478" s="93" t="s">
        <v>1179</v>
      </c>
      <c r="E478" s="103" t="s">
        <v>35</v>
      </c>
      <c r="F478" s="93" t="s">
        <v>77</v>
      </c>
      <c r="G478" s="93" t="s">
        <v>369</v>
      </c>
      <c r="H478" s="101">
        <v>2</v>
      </c>
      <c r="I478" s="93" t="s">
        <v>1285</v>
      </c>
      <c r="J478" s="101">
        <v>45</v>
      </c>
      <c r="K478" s="51" t="s">
        <v>2238</v>
      </c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>
        <v>45</v>
      </c>
      <c r="AA478" s="51"/>
      <c r="AB478" s="51">
        <v>45</v>
      </c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239"/>
      <c r="AZ478" s="51"/>
      <c r="BA478" s="239"/>
      <c r="BB478" s="51"/>
      <c r="BC478" s="239"/>
      <c r="BD478" s="51"/>
      <c r="BE478" s="239"/>
    </row>
    <row r="479" spans="1:57">
      <c r="A479" s="237">
        <v>476</v>
      </c>
      <c r="B479" s="58"/>
      <c r="C479" s="98" t="s">
        <v>1183</v>
      </c>
      <c r="D479" s="93" t="s">
        <v>1075</v>
      </c>
      <c r="E479" s="103" t="s">
        <v>35</v>
      </c>
      <c r="F479" s="93" t="s">
        <v>51</v>
      </c>
      <c r="G479" s="93" t="s">
        <v>1003</v>
      </c>
      <c r="H479" s="101" t="s">
        <v>213</v>
      </c>
      <c r="I479" s="93" t="s">
        <v>535</v>
      </c>
      <c r="J479" s="101">
        <v>48</v>
      </c>
      <c r="K479" s="51" t="s">
        <v>2239</v>
      </c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>
        <v>48</v>
      </c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239"/>
      <c r="AZ479" s="51"/>
      <c r="BA479" s="239"/>
      <c r="BB479" s="51"/>
      <c r="BC479" s="239"/>
      <c r="BD479" s="51"/>
      <c r="BE479" s="239"/>
    </row>
    <row r="480" spans="1:57">
      <c r="A480" s="237">
        <v>477</v>
      </c>
      <c r="B480" s="58"/>
      <c r="C480" s="98" t="s">
        <v>1183</v>
      </c>
      <c r="D480" s="93" t="s">
        <v>1180</v>
      </c>
      <c r="E480" s="103" t="s">
        <v>35</v>
      </c>
      <c r="F480" s="93" t="s">
        <v>77</v>
      </c>
      <c r="G480" s="93" t="s">
        <v>369</v>
      </c>
      <c r="H480" s="101">
        <v>2</v>
      </c>
      <c r="I480" s="93" t="s">
        <v>1286</v>
      </c>
      <c r="J480" s="101">
        <v>35</v>
      </c>
      <c r="K480" s="51" t="s">
        <v>2239</v>
      </c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>
        <v>35</v>
      </c>
      <c r="AB480" s="51"/>
      <c r="AC480" s="51">
        <v>35</v>
      </c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239"/>
      <c r="AZ480" s="51"/>
      <c r="BA480" s="239"/>
      <c r="BB480" s="51"/>
      <c r="BC480" s="239"/>
      <c r="BD480" s="51"/>
      <c r="BE480" s="239"/>
    </row>
    <row r="481" spans="1:57">
      <c r="A481" s="237">
        <v>478</v>
      </c>
      <c r="B481" s="58"/>
      <c r="C481" s="98" t="s">
        <v>1183</v>
      </c>
      <c r="D481" s="93" t="s">
        <v>189</v>
      </c>
      <c r="E481" s="103" t="s">
        <v>35</v>
      </c>
      <c r="F481" s="93" t="s">
        <v>51</v>
      </c>
      <c r="G481" s="93" t="s">
        <v>1001</v>
      </c>
      <c r="H481" s="101">
        <v>4</v>
      </c>
      <c r="I481" s="93" t="s">
        <v>1527</v>
      </c>
      <c r="J481" s="101">
        <v>44</v>
      </c>
      <c r="K481" s="51" t="s">
        <v>2220</v>
      </c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>
        <v>44</v>
      </c>
      <c r="AC481" s="51">
        <v>44</v>
      </c>
      <c r="AD481" s="51">
        <v>44</v>
      </c>
      <c r="AE481" s="51">
        <v>44</v>
      </c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239"/>
      <c r="AZ481" s="51"/>
      <c r="BA481" s="239"/>
      <c r="BB481" s="51"/>
      <c r="BC481" s="239"/>
      <c r="BD481" s="51"/>
      <c r="BE481" s="239"/>
    </row>
    <row r="482" spans="1:57">
      <c r="A482" s="237">
        <v>479</v>
      </c>
      <c r="B482" s="58"/>
      <c r="C482" s="98" t="s">
        <v>1183</v>
      </c>
      <c r="D482" s="93" t="s">
        <v>1178</v>
      </c>
      <c r="E482" s="103" t="s">
        <v>35</v>
      </c>
      <c r="F482" s="93" t="s">
        <v>248</v>
      </c>
      <c r="G482" s="93" t="s">
        <v>1004</v>
      </c>
      <c r="H482" s="101">
        <v>4</v>
      </c>
      <c r="I482" s="93" t="s">
        <v>1281</v>
      </c>
      <c r="J482" s="101">
        <v>30</v>
      </c>
      <c r="K482" s="51" t="s">
        <v>2250</v>
      </c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105">
        <v>30</v>
      </c>
      <c r="AE482" s="51"/>
      <c r="AF482" s="105">
        <v>30</v>
      </c>
      <c r="AG482" s="51"/>
      <c r="AH482" s="105">
        <v>30</v>
      </c>
      <c r="AI482" s="51"/>
      <c r="AJ482" s="105">
        <v>30</v>
      </c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239"/>
      <c r="AZ482" s="51"/>
      <c r="BA482" s="239"/>
      <c r="BB482" s="51"/>
      <c r="BC482" s="239"/>
      <c r="BD482" s="51"/>
      <c r="BE482" s="239"/>
    </row>
    <row r="483" spans="1:57">
      <c r="A483" s="237">
        <v>480</v>
      </c>
      <c r="B483" s="58"/>
      <c r="C483" s="98" t="s">
        <v>1183</v>
      </c>
      <c r="D483" s="93" t="s">
        <v>1181</v>
      </c>
      <c r="E483" s="103" t="s">
        <v>35</v>
      </c>
      <c r="F483" s="93" t="s">
        <v>73</v>
      </c>
      <c r="G483" s="93" t="s">
        <v>1005</v>
      </c>
      <c r="H483" s="101">
        <v>2</v>
      </c>
      <c r="I483" s="93" t="s">
        <v>1193</v>
      </c>
      <c r="J483" s="101">
        <v>34</v>
      </c>
      <c r="K483" s="51" t="s">
        <v>2250</v>
      </c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105">
        <v>34</v>
      </c>
      <c r="AE483" s="51"/>
      <c r="AF483" s="105">
        <v>34</v>
      </c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239"/>
      <c r="AZ483" s="51"/>
      <c r="BA483" s="239"/>
      <c r="BB483" s="51"/>
      <c r="BC483" s="239"/>
      <c r="BD483" s="51"/>
      <c r="BE483" s="239"/>
    </row>
    <row r="484" spans="1:57">
      <c r="A484" s="237">
        <v>481</v>
      </c>
      <c r="B484" s="58"/>
      <c r="C484" s="98" t="s">
        <v>1183</v>
      </c>
      <c r="D484" s="93" t="s">
        <v>1177</v>
      </c>
      <c r="E484" s="103" t="s">
        <v>35</v>
      </c>
      <c r="F484" s="93" t="s">
        <v>41</v>
      </c>
      <c r="G484" s="93" t="s">
        <v>1008</v>
      </c>
      <c r="H484" s="101">
        <v>3</v>
      </c>
      <c r="I484" s="93" t="s">
        <v>1205</v>
      </c>
      <c r="J484" s="101">
        <v>31</v>
      </c>
      <c r="K484" s="51" t="s">
        <v>2250</v>
      </c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172">
        <v>31</v>
      </c>
      <c r="AE484" s="62"/>
      <c r="AF484" s="172">
        <v>31</v>
      </c>
      <c r="AG484" s="51"/>
      <c r="AH484" s="51">
        <v>31</v>
      </c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239"/>
      <c r="AZ484" s="51"/>
      <c r="BA484" s="239"/>
      <c r="BB484" s="51"/>
      <c r="BC484" s="239"/>
      <c r="BD484" s="51"/>
      <c r="BE484" s="239"/>
    </row>
    <row r="485" spans="1:57">
      <c r="A485" s="237">
        <v>482</v>
      </c>
      <c r="B485" s="58"/>
      <c r="C485" s="98" t="s">
        <v>1183</v>
      </c>
      <c r="D485" s="93" t="s">
        <v>1182</v>
      </c>
      <c r="E485" s="103" t="s">
        <v>35</v>
      </c>
      <c r="F485" s="93" t="s">
        <v>73</v>
      </c>
      <c r="G485" s="93" t="s">
        <v>1005</v>
      </c>
      <c r="H485" s="101">
        <v>2</v>
      </c>
      <c r="I485" s="93" t="s">
        <v>1200</v>
      </c>
      <c r="J485" s="101">
        <v>37</v>
      </c>
      <c r="K485" s="51" t="s">
        <v>2179</v>
      </c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>
        <v>37</v>
      </c>
      <c r="AF485" s="51"/>
      <c r="AG485" s="51">
        <v>37</v>
      </c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239"/>
      <c r="AZ485" s="51"/>
      <c r="BA485" s="239"/>
      <c r="BB485" s="51"/>
      <c r="BC485" s="239"/>
      <c r="BD485" s="51"/>
      <c r="BE485" s="239"/>
    </row>
    <row r="486" spans="1:57">
      <c r="A486" s="237">
        <v>483</v>
      </c>
      <c r="B486" s="58"/>
      <c r="C486" s="98" t="s">
        <v>1183</v>
      </c>
      <c r="D486" s="93" t="s">
        <v>330</v>
      </c>
      <c r="E486" s="103" t="s">
        <v>35</v>
      </c>
      <c r="F486" s="93" t="s">
        <v>348</v>
      </c>
      <c r="G486" s="93" t="s">
        <v>1001</v>
      </c>
      <c r="H486" s="101">
        <v>2</v>
      </c>
      <c r="I486" s="93" t="s">
        <v>1278</v>
      </c>
      <c r="J486" s="101">
        <v>37</v>
      </c>
      <c r="K486" s="51" t="s">
        <v>2241</v>
      </c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>
        <v>37</v>
      </c>
      <c r="AG486" s="51"/>
      <c r="AH486" s="51">
        <v>37</v>
      </c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239"/>
      <c r="AZ486" s="51"/>
      <c r="BA486" s="239"/>
      <c r="BB486" s="51"/>
      <c r="BC486" s="239"/>
      <c r="BD486" s="51"/>
      <c r="BE486" s="239"/>
    </row>
    <row r="487" spans="1:57">
      <c r="A487" s="237">
        <v>484</v>
      </c>
      <c r="B487" s="58"/>
      <c r="C487" s="98" t="s">
        <v>1183</v>
      </c>
      <c r="D487" s="93" t="s">
        <v>1179</v>
      </c>
      <c r="E487" s="103" t="s">
        <v>35</v>
      </c>
      <c r="F487" s="93" t="s">
        <v>73</v>
      </c>
      <c r="G487" s="93" t="s">
        <v>1005</v>
      </c>
      <c r="H487" s="101">
        <v>2</v>
      </c>
      <c r="I487" s="93" t="s">
        <v>1202</v>
      </c>
      <c r="J487" s="101">
        <v>45</v>
      </c>
      <c r="K487" s="51" t="s">
        <v>2234</v>
      </c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>
        <v>45</v>
      </c>
      <c r="AI487" s="51"/>
      <c r="AJ487" s="51">
        <v>45</v>
      </c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154"/>
      <c r="AZ487" s="51"/>
      <c r="BA487" s="154"/>
      <c r="BB487" s="51"/>
      <c r="BC487" s="154"/>
      <c r="BD487" s="51"/>
      <c r="BE487" s="154"/>
    </row>
    <row r="488" spans="1:57" ht="15.75" customHeight="1">
      <c r="A488" s="237">
        <v>485</v>
      </c>
      <c r="B488" s="58"/>
      <c r="C488" s="98" t="s">
        <v>1183</v>
      </c>
      <c r="D488" s="93" t="s">
        <v>1180</v>
      </c>
      <c r="E488" s="103" t="s">
        <v>35</v>
      </c>
      <c r="F488" s="93" t="s">
        <v>73</v>
      </c>
      <c r="G488" s="93" t="s">
        <v>1005</v>
      </c>
      <c r="H488" s="101">
        <v>2</v>
      </c>
      <c r="I488" s="93" t="s">
        <v>1203</v>
      </c>
      <c r="J488" s="101">
        <v>35</v>
      </c>
      <c r="K488" s="51" t="s">
        <v>2235</v>
      </c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>
        <v>35</v>
      </c>
      <c r="AJ488" s="51"/>
      <c r="AK488" s="51">
        <v>35</v>
      </c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154"/>
      <c r="AZ488" s="51"/>
      <c r="BA488" s="154"/>
      <c r="BB488" s="51"/>
      <c r="BC488" s="154"/>
      <c r="BD488" s="51"/>
      <c r="BE488" s="154"/>
    </row>
    <row r="489" spans="1:57" ht="15.75" customHeight="1">
      <c r="A489" s="237">
        <v>486</v>
      </c>
      <c r="B489" s="58"/>
      <c r="C489" s="98" t="s">
        <v>1183</v>
      </c>
      <c r="D489" s="93" t="s">
        <v>1177</v>
      </c>
      <c r="E489" s="103" t="s">
        <v>35</v>
      </c>
      <c r="F489" s="93" t="s">
        <v>247</v>
      </c>
      <c r="G489" s="93" t="s">
        <v>1002</v>
      </c>
      <c r="H489" s="101">
        <v>2</v>
      </c>
      <c r="I489" s="93" t="s">
        <v>1195</v>
      </c>
      <c r="J489" s="101">
        <v>31</v>
      </c>
      <c r="K489" s="51" t="s">
        <v>2247</v>
      </c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>
        <v>31</v>
      </c>
      <c r="AK489" s="51"/>
      <c r="AL489" s="51">
        <v>31</v>
      </c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154"/>
      <c r="AZ489" s="51"/>
      <c r="BA489" s="154"/>
      <c r="BB489" s="51"/>
      <c r="BC489" s="154"/>
      <c r="BD489" s="51"/>
      <c r="BE489" s="154"/>
    </row>
    <row r="490" spans="1:57" ht="15.75" customHeight="1">
      <c r="A490" s="237">
        <v>487</v>
      </c>
      <c r="B490" s="58"/>
      <c r="C490" s="98" t="s">
        <v>1183</v>
      </c>
      <c r="D490" s="93" t="s">
        <v>1081</v>
      </c>
      <c r="E490" s="103" t="s">
        <v>35</v>
      </c>
      <c r="F490" s="93" t="s">
        <v>41</v>
      </c>
      <c r="G490" s="93" t="s">
        <v>1006</v>
      </c>
      <c r="H490" s="101">
        <v>2</v>
      </c>
      <c r="I490" s="93" t="s">
        <v>1195</v>
      </c>
      <c r="J490" s="101">
        <v>25</v>
      </c>
      <c r="K490" s="51" t="s">
        <v>2247</v>
      </c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>
        <v>25</v>
      </c>
      <c r="AK490" s="51"/>
      <c r="AL490" s="51">
        <v>25</v>
      </c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154"/>
      <c r="AZ490" s="51"/>
      <c r="BA490" s="154"/>
      <c r="BB490" s="51"/>
      <c r="BC490" s="154"/>
      <c r="BD490" s="51"/>
      <c r="BE490" s="154"/>
    </row>
    <row r="491" spans="1:57" ht="15.75" customHeight="1">
      <c r="A491" s="237">
        <v>488</v>
      </c>
      <c r="B491" s="58"/>
      <c r="C491" s="98" t="s">
        <v>1183</v>
      </c>
      <c r="D491" s="93" t="s">
        <v>330</v>
      </c>
      <c r="E491" s="103" t="s">
        <v>35</v>
      </c>
      <c r="F491" s="93" t="s">
        <v>51</v>
      </c>
      <c r="G491" s="93" t="s">
        <v>1001</v>
      </c>
      <c r="H491" s="101">
        <v>1</v>
      </c>
      <c r="I491" s="93" t="s">
        <v>1525</v>
      </c>
      <c r="J491" s="101">
        <v>37</v>
      </c>
      <c r="K491" s="51" t="s">
        <v>2248</v>
      </c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>
        <v>37</v>
      </c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239"/>
      <c r="AZ491" s="51"/>
      <c r="BA491" s="239"/>
      <c r="BB491" s="51"/>
      <c r="BC491" s="239"/>
      <c r="BD491" s="51"/>
      <c r="BE491" s="239"/>
    </row>
    <row r="492" spans="1:57" ht="15.75" customHeight="1">
      <c r="A492" s="237">
        <v>489</v>
      </c>
      <c r="B492" s="58"/>
      <c r="C492" s="98" t="s">
        <v>1183</v>
      </c>
      <c r="D492" s="93" t="s">
        <v>187</v>
      </c>
      <c r="E492" s="103" t="s">
        <v>35</v>
      </c>
      <c r="F492" s="93" t="s">
        <v>348</v>
      </c>
      <c r="G492" s="93" t="s">
        <v>1001</v>
      </c>
      <c r="H492" s="101">
        <v>2</v>
      </c>
      <c r="I492" s="93" t="s">
        <v>1274</v>
      </c>
      <c r="J492" s="101">
        <v>46</v>
      </c>
      <c r="K492" s="51" t="s">
        <v>2229</v>
      </c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80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>
        <v>46</v>
      </c>
      <c r="AM492" s="51">
        <v>46</v>
      </c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154"/>
      <c r="AZ492" s="51"/>
      <c r="BA492" s="154"/>
      <c r="BB492" s="51"/>
      <c r="BC492" s="154"/>
      <c r="BD492" s="51"/>
      <c r="BE492" s="154"/>
    </row>
    <row r="493" spans="1:57" ht="15.75" customHeight="1">
      <c r="A493" s="237">
        <v>490</v>
      </c>
      <c r="B493" s="58"/>
      <c r="C493" s="98" t="s">
        <v>1183</v>
      </c>
      <c r="D493" s="93" t="s">
        <v>1076</v>
      </c>
      <c r="E493" s="103" t="s">
        <v>35</v>
      </c>
      <c r="F493" s="93" t="s">
        <v>51</v>
      </c>
      <c r="G493" s="93" t="s">
        <v>1003</v>
      </c>
      <c r="H493" s="101" t="s">
        <v>213</v>
      </c>
      <c r="I493" s="93" t="s">
        <v>542</v>
      </c>
      <c r="J493" s="101">
        <v>45</v>
      </c>
      <c r="K493" s="51" t="s">
        <v>2229</v>
      </c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>
        <v>45</v>
      </c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154"/>
      <c r="AZ493" s="51"/>
      <c r="BA493" s="154"/>
      <c r="BB493" s="51"/>
      <c r="BC493" s="154"/>
      <c r="BD493" s="51"/>
      <c r="BE493" s="154"/>
    </row>
    <row r="494" spans="1:57" ht="15.75" customHeight="1">
      <c r="A494" s="237">
        <v>491</v>
      </c>
      <c r="B494" s="58"/>
      <c r="C494" s="98" t="s">
        <v>1183</v>
      </c>
      <c r="D494" s="93" t="s">
        <v>1077</v>
      </c>
      <c r="E494" s="103" t="s">
        <v>35</v>
      </c>
      <c r="F494" s="93" t="s">
        <v>51</v>
      </c>
      <c r="G494" s="93" t="s">
        <v>1003</v>
      </c>
      <c r="H494" s="101" t="s">
        <v>213</v>
      </c>
      <c r="I494" s="93" t="s">
        <v>539</v>
      </c>
      <c r="J494" s="101">
        <v>45</v>
      </c>
      <c r="K494" s="51" t="s">
        <v>2230</v>
      </c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>
        <v>45</v>
      </c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154"/>
      <c r="AZ494" s="51"/>
      <c r="BA494" s="154"/>
      <c r="BB494" s="51"/>
      <c r="BC494" s="154"/>
      <c r="BD494" s="51"/>
      <c r="BE494" s="154"/>
    </row>
    <row r="495" spans="1:57" ht="15.75" customHeight="1">
      <c r="A495" s="237">
        <v>492</v>
      </c>
      <c r="B495" s="58"/>
      <c r="C495" s="98" t="s">
        <v>1183</v>
      </c>
      <c r="D495" s="93" t="s">
        <v>188</v>
      </c>
      <c r="E495" s="103" t="s">
        <v>35</v>
      </c>
      <c r="F495" s="93" t="s">
        <v>348</v>
      </c>
      <c r="G495" s="93" t="s">
        <v>1001</v>
      </c>
      <c r="H495" s="101">
        <v>2</v>
      </c>
      <c r="I495" s="93" t="s">
        <v>1275</v>
      </c>
      <c r="J495" s="101">
        <v>42</v>
      </c>
      <c r="K495" s="51" t="s">
        <v>2231</v>
      </c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>
        <v>42</v>
      </c>
      <c r="AO495" s="51">
        <v>42</v>
      </c>
      <c r="AP495" s="51"/>
      <c r="AQ495" s="51"/>
      <c r="AR495" s="51"/>
      <c r="AS495" s="51"/>
      <c r="AT495" s="51"/>
      <c r="AU495" s="51"/>
      <c r="AV495" s="51"/>
      <c r="AW495" s="51"/>
      <c r="AX495" s="51"/>
      <c r="AY495" s="239"/>
      <c r="AZ495" s="51"/>
      <c r="BA495" s="239"/>
      <c r="BB495" s="51"/>
      <c r="BC495" s="239"/>
      <c r="BD495" s="51"/>
      <c r="BE495" s="239"/>
    </row>
    <row r="496" spans="1:57" ht="15.75" customHeight="1">
      <c r="A496" s="237">
        <v>493</v>
      </c>
      <c r="B496" s="58"/>
      <c r="C496" s="98" t="s">
        <v>1183</v>
      </c>
      <c r="D496" s="93" t="s">
        <v>185</v>
      </c>
      <c r="E496" s="103" t="s">
        <v>35</v>
      </c>
      <c r="F496" s="93" t="s">
        <v>348</v>
      </c>
      <c r="G496" s="93" t="s">
        <v>1001</v>
      </c>
      <c r="H496" s="101">
        <v>2</v>
      </c>
      <c r="I496" s="93" t="s">
        <v>1276</v>
      </c>
      <c r="J496" s="101">
        <v>44</v>
      </c>
      <c r="K496" s="51" t="s">
        <v>2223</v>
      </c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>
        <v>44</v>
      </c>
      <c r="AQ496" s="51">
        <v>44</v>
      </c>
      <c r="AR496" s="51"/>
      <c r="AS496" s="51"/>
      <c r="AT496" s="51"/>
      <c r="AU496" s="51"/>
      <c r="AV496" s="51"/>
      <c r="AW496" s="51"/>
      <c r="AX496" s="51"/>
      <c r="AY496" s="154"/>
      <c r="AZ496" s="51"/>
      <c r="BA496" s="154"/>
      <c r="BB496" s="51"/>
      <c r="BC496" s="154"/>
      <c r="BD496" s="51"/>
      <c r="BE496" s="154"/>
    </row>
    <row r="497" spans="1:57" ht="15.75" customHeight="1">
      <c r="A497" s="237">
        <v>494</v>
      </c>
      <c r="B497" s="58"/>
      <c r="C497" s="98" t="s">
        <v>1183</v>
      </c>
      <c r="D497" s="93" t="s">
        <v>186</v>
      </c>
      <c r="E497" s="103" t="s">
        <v>35</v>
      </c>
      <c r="F497" s="93" t="s">
        <v>348</v>
      </c>
      <c r="G497" s="93" t="s">
        <v>1001</v>
      </c>
      <c r="H497" s="101">
        <v>2</v>
      </c>
      <c r="I497" s="93" t="s">
        <v>1277</v>
      </c>
      <c r="J497" s="101">
        <v>44</v>
      </c>
      <c r="K497" s="51" t="s">
        <v>2227</v>
      </c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>
        <v>44</v>
      </c>
      <c r="AS497" s="51">
        <v>44</v>
      </c>
      <c r="AT497" s="51"/>
      <c r="AU497" s="51"/>
      <c r="AV497" s="51"/>
      <c r="AW497" s="51"/>
      <c r="AX497" s="51"/>
      <c r="AY497" s="154"/>
      <c r="AZ497" s="51"/>
      <c r="BA497" s="154"/>
      <c r="BB497" s="51"/>
      <c r="BC497" s="154"/>
      <c r="BD497" s="51"/>
      <c r="BE497" s="154"/>
    </row>
    <row r="498" spans="1:57" ht="15.75" customHeight="1">
      <c r="A498" s="237">
        <v>495</v>
      </c>
      <c r="B498" s="58"/>
      <c r="C498" s="98" t="s">
        <v>1183</v>
      </c>
      <c r="D498" s="93" t="s">
        <v>330</v>
      </c>
      <c r="E498" s="103" t="s">
        <v>35</v>
      </c>
      <c r="F498" s="93" t="s">
        <v>41</v>
      </c>
      <c r="G498" s="93" t="s">
        <v>1009</v>
      </c>
      <c r="H498" s="101">
        <v>3</v>
      </c>
      <c r="I498" s="93" t="s">
        <v>530</v>
      </c>
      <c r="J498" s="101">
        <v>37</v>
      </c>
      <c r="K498" s="51" t="s">
        <v>2227</v>
      </c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>
        <v>37</v>
      </c>
      <c r="AS498" s="51"/>
      <c r="AT498" s="51">
        <v>37</v>
      </c>
      <c r="AU498" s="51"/>
      <c r="AV498" s="51">
        <v>37</v>
      </c>
      <c r="AW498" s="51"/>
      <c r="AX498" s="51"/>
      <c r="AY498" s="154"/>
      <c r="AZ498" s="51"/>
      <c r="BA498" s="154"/>
      <c r="BB498" s="51"/>
      <c r="BC498" s="154"/>
      <c r="BD498" s="51"/>
      <c r="BE498" s="154"/>
    </row>
    <row r="499" spans="1:57" ht="15.75" customHeight="1">
      <c r="A499" s="237">
        <v>496</v>
      </c>
      <c r="B499" s="58"/>
      <c r="C499" s="98" t="s">
        <v>1183</v>
      </c>
      <c r="D499" s="93" t="s">
        <v>1061</v>
      </c>
      <c r="E499" s="103" t="s">
        <v>67</v>
      </c>
      <c r="F499" s="93" t="s">
        <v>81</v>
      </c>
      <c r="G499" s="93" t="s">
        <v>939</v>
      </c>
      <c r="H499" s="101">
        <v>1</v>
      </c>
      <c r="I499" s="93" t="s">
        <v>555</v>
      </c>
      <c r="J499" s="101">
        <v>41</v>
      </c>
      <c r="K499" s="51" t="s">
        <v>2222</v>
      </c>
      <c r="L499" s="51"/>
      <c r="M499" s="51"/>
      <c r="N499" s="51">
        <v>41</v>
      </c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154"/>
      <c r="AZ499" s="51"/>
      <c r="BA499" s="154"/>
      <c r="BB499" s="51"/>
      <c r="BC499" s="154"/>
      <c r="BD499" s="51"/>
      <c r="BE499" s="154"/>
    </row>
    <row r="500" spans="1:57" ht="15.75" customHeight="1">
      <c r="A500" s="237">
        <v>497</v>
      </c>
      <c r="B500" s="58"/>
      <c r="C500" s="98" t="s">
        <v>1183</v>
      </c>
      <c r="D500" s="93" t="s">
        <v>1062</v>
      </c>
      <c r="E500" s="103" t="s">
        <v>67</v>
      </c>
      <c r="F500" s="93" t="s">
        <v>81</v>
      </c>
      <c r="G500" s="93" t="s">
        <v>939</v>
      </c>
      <c r="H500" s="101">
        <v>1</v>
      </c>
      <c r="I500" s="93" t="s">
        <v>533</v>
      </c>
      <c r="J500" s="101">
        <v>45</v>
      </c>
      <c r="K500" s="51" t="s">
        <v>2226</v>
      </c>
      <c r="L500" s="51"/>
      <c r="M500" s="51"/>
      <c r="N500" s="51"/>
      <c r="O500" s="51">
        <v>45</v>
      </c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154"/>
      <c r="AZ500" s="51"/>
      <c r="BA500" s="154"/>
      <c r="BB500" s="51"/>
      <c r="BC500" s="154"/>
      <c r="BD500" s="51"/>
      <c r="BE500" s="154"/>
    </row>
    <row r="501" spans="1:57" ht="15.75" customHeight="1">
      <c r="A501" s="237">
        <v>498</v>
      </c>
      <c r="B501" s="59"/>
      <c r="C501" s="98" t="s">
        <v>1183</v>
      </c>
      <c r="D501" s="93" t="s">
        <v>1072</v>
      </c>
      <c r="E501" s="103" t="s">
        <v>67</v>
      </c>
      <c r="F501" s="93" t="s">
        <v>81</v>
      </c>
      <c r="G501" s="93" t="s">
        <v>939</v>
      </c>
      <c r="H501" s="101">
        <v>1</v>
      </c>
      <c r="I501" s="93" t="s">
        <v>557</v>
      </c>
      <c r="J501" s="101">
        <v>44</v>
      </c>
      <c r="K501" s="51" t="s">
        <v>2205</v>
      </c>
      <c r="L501" s="51"/>
      <c r="M501" s="51"/>
      <c r="N501" s="51"/>
      <c r="O501" s="51"/>
      <c r="P501" s="51"/>
      <c r="Q501" s="51"/>
      <c r="R501" s="51">
        <v>44</v>
      </c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154"/>
      <c r="AZ501" s="51"/>
      <c r="BA501" s="154"/>
      <c r="BB501" s="51"/>
      <c r="BC501" s="154"/>
      <c r="BD501" s="51"/>
      <c r="BE501" s="154"/>
    </row>
    <row r="502" spans="1:57" ht="15.75" customHeight="1">
      <c r="A502" s="237">
        <v>499</v>
      </c>
      <c r="B502" s="58"/>
      <c r="C502" s="98" t="s">
        <v>1183</v>
      </c>
      <c r="D502" s="93" t="s">
        <v>1068</v>
      </c>
      <c r="E502" s="103" t="s">
        <v>67</v>
      </c>
      <c r="F502" s="93" t="s">
        <v>81</v>
      </c>
      <c r="G502" s="93" t="s">
        <v>939</v>
      </c>
      <c r="H502" s="101">
        <v>1</v>
      </c>
      <c r="I502" s="93" t="s">
        <v>551</v>
      </c>
      <c r="J502" s="101">
        <v>46</v>
      </c>
      <c r="K502" s="51" t="s">
        <v>2238</v>
      </c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>
        <v>46</v>
      </c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239"/>
      <c r="AZ502" s="51"/>
      <c r="BA502" s="239"/>
      <c r="BB502" s="51"/>
      <c r="BC502" s="239"/>
      <c r="BD502" s="51"/>
      <c r="BE502" s="239"/>
    </row>
    <row r="503" spans="1:57" ht="15.75" customHeight="1">
      <c r="A503" s="237">
        <v>500</v>
      </c>
      <c r="B503" s="59"/>
      <c r="C503" s="98" t="s">
        <v>1183</v>
      </c>
      <c r="D503" s="93" t="s">
        <v>1069</v>
      </c>
      <c r="E503" s="103" t="s">
        <v>67</v>
      </c>
      <c r="F503" s="93" t="s">
        <v>81</v>
      </c>
      <c r="G503" s="93" t="s">
        <v>939</v>
      </c>
      <c r="H503" s="101">
        <v>1</v>
      </c>
      <c r="I503" s="93" t="s">
        <v>535</v>
      </c>
      <c r="J503" s="101">
        <v>42</v>
      </c>
      <c r="K503" s="51" t="s">
        <v>2239</v>
      </c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>
        <v>42</v>
      </c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154"/>
      <c r="AZ503" s="51"/>
      <c r="BA503" s="154"/>
      <c r="BB503" s="51"/>
      <c r="BC503" s="154"/>
      <c r="BD503" s="51"/>
      <c r="BE503" s="154"/>
    </row>
    <row r="504" spans="1:57" ht="15.75" customHeight="1">
      <c r="A504" s="237">
        <v>501</v>
      </c>
      <c r="B504" s="59"/>
      <c r="C504" s="98" t="s">
        <v>1183</v>
      </c>
      <c r="D504" s="93" t="s">
        <v>1070</v>
      </c>
      <c r="E504" s="103" t="s">
        <v>67</v>
      </c>
      <c r="F504" s="93" t="s">
        <v>81</v>
      </c>
      <c r="G504" s="93" t="s">
        <v>939</v>
      </c>
      <c r="H504" s="101">
        <v>1</v>
      </c>
      <c r="I504" s="93" t="s">
        <v>1211</v>
      </c>
      <c r="J504" s="101">
        <v>44</v>
      </c>
      <c r="K504" s="51" t="s">
        <v>2250</v>
      </c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>
        <v>44</v>
      </c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154"/>
      <c r="AZ504" s="51"/>
      <c r="BA504" s="154"/>
      <c r="BB504" s="51"/>
      <c r="BC504" s="154"/>
      <c r="BD504" s="51"/>
      <c r="BE504" s="154"/>
    </row>
    <row r="505" spans="1:57" ht="15.75" customHeight="1">
      <c r="A505" s="237">
        <v>502</v>
      </c>
      <c r="B505" s="59"/>
      <c r="C505" s="98" t="s">
        <v>1183</v>
      </c>
      <c r="D505" s="93" t="s">
        <v>1071</v>
      </c>
      <c r="E505" s="103" t="s">
        <v>67</v>
      </c>
      <c r="F505" s="93" t="s">
        <v>81</v>
      </c>
      <c r="G505" s="93" t="s">
        <v>939</v>
      </c>
      <c r="H505" s="101">
        <v>1</v>
      </c>
      <c r="I505" s="93" t="s">
        <v>569</v>
      </c>
      <c r="J505" s="101">
        <v>44</v>
      </c>
      <c r="K505" s="51" t="s">
        <v>2179</v>
      </c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>
        <v>44</v>
      </c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154"/>
      <c r="AZ505" s="51"/>
      <c r="BA505" s="154"/>
      <c r="BB505" s="51"/>
      <c r="BC505" s="154"/>
      <c r="BD505" s="51"/>
      <c r="BE505" s="154"/>
    </row>
    <row r="506" spans="1:57" ht="15.75" customHeight="1">
      <c r="A506" s="237">
        <v>503</v>
      </c>
      <c r="B506" s="58"/>
      <c r="C506" s="98" t="s">
        <v>1183</v>
      </c>
      <c r="D506" s="93" t="s">
        <v>1063</v>
      </c>
      <c r="E506" s="103" t="s">
        <v>67</v>
      </c>
      <c r="F506" s="93" t="s">
        <v>81</v>
      </c>
      <c r="G506" s="93" t="s">
        <v>939</v>
      </c>
      <c r="H506" s="101">
        <v>1</v>
      </c>
      <c r="I506" s="93" t="s">
        <v>1209</v>
      </c>
      <c r="J506" s="101">
        <v>49</v>
      </c>
      <c r="K506" s="51" t="s">
        <v>2234</v>
      </c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>
        <v>49</v>
      </c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154"/>
      <c r="AZ506" s="51"/>
      <c r="BA506" s="154"/>
      <c r="BB506" s="51"/>
      <c r="BC506" s="154"/>
      <c r="BD506" s="51"/>
      <c r="BE506" s="154"/>
    </row>
    <row r="507" spans="1:57" ht="15.75" customHeight="1">
      <c r="A507" s="237">
        <v>504</v>
      </c>
      <c r="B507" s="58"/>
      <c r="C507" s="98" t="s">
        <v>1183</v>
      </c>
      <c r="D507" s="93" t="s">
        <v>1064</v>
      </c>
      <c r="E507" s="103" t="s">
        <v>67</v>
      </c>
      <c r="F507" s="93" t="s">
        <v>81</v>
      </c>
      <c r="G507" s="93" t="s">
        <v>939</v>
      </c>
      <c r="H507" s="101">
        <v>1</v>
      </c>
      <c r="I507" s="93" t="s">
        <v>1210</v>
      </c>
      <c r="J507" s="101">
        <v>46</v>
      </c>
      <c r="K507" s="51" t="s">
        <v>2235</v>
      </c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>
        <v>46</v>
      </c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154"/>
      <c r="AZ507" s="51"/>
      <c r="BA507" s="154"/>
      <c r="BB507" s="51"/>
      <c r="BC507" s="154"/>
      <c r="BD507" s="51"/>
      <c r="BE507" s="154"/>
    </row>
    <row r="508" spans="1:57" ht="15.75" customHeight="1">
      <c r="A508" s="237">
        <v>505</v>
      </c>
      <c r="B508" s="58"/>
      <c r="C508" s="98" t="s">
        <v>1183</v>
      </c>
      <c r="D508" s="93" t="s">
        <v>1065</v>
      </c>
      <c r="E508" s="103" t="s">
        <v>67</v>
      </c>
      <c r="F508" s="93" t="s">
        <v>81</v>
      </c>
      <c r="G508" s="93" t="s">
        <v>939</v>
      </c>
      <c r="H508" s="101">
        <v>1</v>
      </c>
      <c r="I508" s="93" t="s">
        <v>542</v>
      </c>
      <c r="J508" s="101">
        <v>47</v>
      </c>
      <c r="K508" s="51" t="s">
        <v>2229</v>
      </c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>
        <v>47</v>
      </c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154"/>
      <c r="AZ508" s="51"/>
      <c r="BA508" s="154"/>
      <c r="BB508" s="51"/>
      <c r="BC508" s="154"/>
      <c r="BD508" s="51"/>
      <c r="BE508" s="154"/>
    </row>
    <row r="509" spans="1:57" ht="15.75" customHeight="1">
      <c r="A509" s="237">
        <v>506</v>
      </c>
      <c r="B509" s="58"/>
      <c r="C509" s="98" t="s">
        <v>1183</v>
      </c>
      <c r="D509" s="93" t="s">
        <v>1066</v>
      </c>
      <c r="E509" s="103" t="s">
        <v>67</v>
      </c>
      <c r="F509" s="93" t="s">
        <v>81</v>
      </c>
      <c r="G509" s="93" t="s">
        <v>939</v>
      </c>
      <c r="H509" s="101">
        <v>1</v>
      </c>
      <c r="I509" s="93" t="s">
        <v>539</v>
      </c>
      <c r="J509" s="101">
        <v>46</v>
      </c>
      <c r="K509" s="51" t="s">
        <v>2230</v>
      </c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>
        <v>46</v>
      </c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154"/>
      <c r="AZ509" s="51"/>
      <c r="BA509" s="154"/>
      <c r="BB509" s="51"/>
      <c r="BC509" s="154"/>
      <c r="BD509" s="51"/>
      <c r="BE509" s="154"/>
    </row>
    <row r="510" spans="1:57" ht="15.75" customHeight="1">
      <c r="A510" s="237">
        <v>507</v>
      </c>
      <c r="B510" s="58"/>
      <c r="C510" s="98" t="s">
        <v>1183</v>
      </c>
      <c r="D510" s="93" t="s">
        <v>1067</v>
      </c>
      <c r="E510" s="103" t="s">
        <v>67</v>
      </c>
      <c r="F510" s="93" t="s">
        <v>81</v>
      </c>
      <c r="G510" s="93" t="s">
        <v>939</v>
      </c>
      <c r="H510" s="101">
        <v>1</v>
      </c>
      <c r="I510" s="93" t="s">
        <v>545</v>
      </c>
      <c r="J510" s="101">
        <v>46</v>
      </c>
      <c r="K510" s="51" t="s">
        <v>2223</v>
      </c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>
        <v>46</v>
      </c>
      <c r="AQ510" s="51"/>
      <c r="AR510" s="51"/>
      <c r="AS510" s="51"/>
      <c r="AT510" s="51"/>
      <c r="AU510" s="51"/>
      <c r="AV510" s="51"/>
      <c r="AW510" s="51"/>
      <c r="AX510" s="51"/>
      <c r="AY510" s="154"/>
      <c r="AZ510" s="51"/>
      <c r="BA510" s="154"/>
      <c r="BB510" s="51"/>
      <c r="BC510" s="154"/>
      <c r="BD510" s="51"/>
      <c r="BE510" s="154"/>
    </row>
    <row r="511" spans="1:57" ht="15.75" customHeight="1">
      <c r="A511" s="237">
        <v>508</v>
      </c>
      <c r="B511" s="59"/>
      <c r="C511" s="98" t="s">
        <v>1183</v>
      </c>
      <c r="D511" s="93" t="s">
        <v>1093</v>
      </c>
      <c r="E511" s="103" t="s">
        <v>39</v>
      </c>
      <c r="F511" s="93" t="s">
        <v>70</v>
      </c>
      <c r="G511" s="93" t="s">
        <v>951</v>
      </c>
      <c r="H511" s="101" t="s">
        <v>952</v>
      </c>
      <c r="I511" s="93" t="s">
        <v>2157</v>
      </c>
      <c r="J511" s="101">
        <v>34</v>
      </c>
      <c r="K511" s="51" t="s">
        <v>2238</v>
      </c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>
        <v>34</v>
      </c>
      <c r="AA511" s="51"/>
      <c r="AB511" s="51">
        <v>34</v>
      </c>
      <c r="AC511" s="51"/>
      <c r="AD511" s="51">
        <v>34</v>
      </c>
      <c r="AE511" s="51"/>
      <c r="AF511" s="51">
        <v>34</v>
      </c>
      <c r="AG511" s="51"/>
      <c r="AH511" s="51">
        <v>34</v>
      </c>
      <c r="AI511" s="51"/>
      <c r="AJ511" s="51">
        <v>34</v>
      </c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154"/>
      <c r="AZ511" s="51"/>
      <c r="BA511" s="154"/>
      <c r="BB511" s="51"/>
      <c r="BC511" s="154"/>
      <c r="BD511" s="51"/>
      <c r="BE511" s="154"/>
    </row>
    <row r="512" spans="1:57" ht="15.75" customHeight="1">
      <c r="A512" s="237">
        <v>509</v>
      </c>
      <c r="B512" s="59"/>
      <c r="C512" s="98" t="s">
        <v>1183</v>
      </c>
      <c r="D512" s="93" t="s">
        <v>1092</v>
      </c>
      <c r="E512" s="103" t="s">
        <v>39</v>
      </c>
      <c r="F512" s="93" t="s">
        <v>70</v>
      </c>
      <c r="G512" s="93" t="s">
        <v>951</v>
      </c>
      <c r="H512" s="101" t="s">
        <v>952</v>
      </c>
      <c r="I512" s="93" t="s">
        <v>2156</v>
      </c>
      <c r="J512" s="101">
        <v>42</v>
      </c>
      <c r="K512" s="51" t="s">
        <v>2229</v>
      </c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>
        <v>42</v>
      </c>
      <c r="AM512" s="51"/>
      <c r="AN512" s="51">
        <v>42</v>
      </c>
      <c r="AO512" s="51"/>
      <c r="AP512" s="51">
        <v>42</v>
      </c>
      <c r="AQ512" s="51"/>
      <c r="AR512" s="51">
        <v>42</v>
      </c>
      <c r="AS512" s="51"/>
      <c r="AT512" s="51">
        <v>42</v>
      </c>
      <c r="AU512" s="51"/>
      <c r="AV512" s="51">
        <v>42</v>
      </c>
      <c r="AW512" s="51"/>
      <c r="AX512" s="51"/>
      <c r="AY512" s="154"/>
      <c r="AZ512" s="51"/>
      <c r="BA512" s="154"/>
      <c r="BB512" s="51"/>
      <c r="BC512" s="154"/>
      <c r="BD512" s="51"/>
      <c r="BE512" s="154"/>
    </row>
    <row r="513" spans="1:57" ht="15.75" customHeight="1">
      <c r="A513" s="237">
        <v>510</v>
      </c>
      <c r="B513" s="59"/>
      <c r="C513" s="98" t="s">
        <v>1183</v>
      </c>
      <c r="D513" s="93" t="s">
        <v>1095</v>
      </c>
      <c r="E513" s="103" t="s">
        <v>39</v>
      </c>
      <c r="F513" s="93" t="s">
        <v>70</v>
      </c>
      <c r="G513" s="93" t="s">
        <v>951</v>
      </c>
      <c r="H513" s="101" t="s">
        <v>952</v>
      </c>
      <c r="I513" s="93" t="s">
        <v>2159</v>
      </c>
      <c r="J513" s="101">
        <v>26</v>
      </c>
      <c r="K513" s="51" t="s">
        <v>2230</v>
      </c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>
        <v>26</v>
      </c>
      <c r="AN513" s="62"/>
      <c r="AO513" s="62">
        <v>26</v>
      </c>
      <c r="AP513" s="62"/>
      <c r="AQ513" s="62">
        <v>26</v>
      </c>
      <c r="AR513" s="62"/>
      <c r="AS513" s="62">
        <v>26</v>
      </c>
      <c r="AT513" s="62"/>
      <c r="AU513" s="62">
        <v>26</v>
      </c>
      <c r="AV513" s="62"/>
      <c r="AW513" s="62">
        <v>26</v>
      </c>
      <c r="AX513" s="62"/>
      <c r="AY513" s="109"/>
      <c r="AZ513" s="62"/>
      <c r="BA513" s="109"/>
      <c r="BB513" s="62"/>
      <c r="BC513" s="109"/>
      <c r="BD513" s="62"/>
      <c r="BE513" s="109"/>
    </row>
    <row r="514" spans="1:57" ht="15.75" customHeight="1">
      <c r="A514" s="237">
        <v>511</v>
      </c>
      <c r="B514" s="58"/>
      <c r="C514" s="98" t="s">
        <v>1183</v>
      </c>
      <c r="D514" s="93" t="s">
        <v>1103</v>
      </c>
      <c r="E514" s="103" t="s">
        <v>39</v>
      </c>
      <c r="F514" s="93" t="s">
        <v>245</v>
      </c>
      <c r="G514" s="93" t="s">
        <v>997</v>
      </c>
      <c r="H514" s="101">
        <v>2</v>
      </c>
      <c r="I514" s="93" t="s">
        <v>1189</v>
      </c>
      <c r="J514" s="101">
        <v>30</v>
      </c>
      <c r="K514" s="51" t="s">
        <v>2223</v>
      </c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>
        <v>30</v>
      </c>
      <c r="AQ514" s="51"/>
      <c r="AR514" s="51">
        <v>30</v>
      </c>
      <c r="AS514" s="51"/>
      <c r="AT514" s="51"/>
      <c r="AU514" s="51"/>
      <c r="AV514" s="51"/>
      <c r="AW514" s="51"/>
      <c r="AX514" s="51"/>
      <c r="AY514" s="154"/>
      <c r="AZ514" s="51"/>
      <c r="BA514" s="154"/>
      <c r="BB514" s="51"/>
      <c r="BC514" s="154"/>
      <c r="BD514" s="51"/>
      <c r="BE514" s="154"/>
    </row>
    <row r="515" spans="1:57" ht="15.75" customHeight="1">
      <c r="A515" s="237">
        <v>512</v>
      </c>
      <c r="B515" s="58"/>
      <c r="C515" s="98" t="s">
        <v>1183</v>
      </c>
      <c r="D515" s="93" t="s">
        <v>1143</v>
      </c>
      <c r="E515" s="103" t="s">
        <v>42</v>
      </c>
      <c r="F515" s="93" t="s">
        <v>252</v>
      </c>
      <c r="G515" s="93" t="s">
        <v>897</v>
      </c>
      <c r="H515" s="101">
        <v>2</v>
      </c>
      <c r="I515" s="93" t="s">
        <v>498</v>
      </c>
      <c r="J515" s="101">
        <v>39</v>
      </c>
      <c r="K515" s="51" t="s">
        <v>2226</v>
      </c>
      <c r="L515" s="51"/>
      <c r="M515" s="51"/>
      <c r="N515" s="51"/>
      <c r="O515" s="51">
        <v>39</v>
      </c>
      <c r="P515" s="51"/>
      <c r="Q515" s="51">
        <v>39</v>
      </c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239"/>
      <c r="AZ515" s="51"/>
      <c r="BA515" s="239"/>
      <c r="BB515" s="51"/>
      <c r="BC515" s="239"/>
      <c r="BD515" s="51"/>
      <c r="BE515" s="239"/>
    </row>
    <row r="516" spans="1:57" ht="15.75" customHeight="1">
      <c r="A516" s="237">
        <v>513</v>
      </c>
      <c r="B516" s="58"/>
      <c r="C516" s="98" t="s">
        <v>1183</v>
      </c>
      <c r="D516" s="93" t="s">
        <v>1148</v>
      </c>
      <c r="E516" s="103" t="s">
        <v>42</v>
      </c>
      <c r="F516" s="93" t="s">
        <v>660</v>
      </c>
      <c r="G516" s="93" t="s">
        <v>993</v>
      </c>
      <c r="H516" s="101">
        <v>4</v>
      </c>
      <c r="I516" s="93" t="s">
        <v>1985</v>
      </c>
      <c r="J516" s="101">
        <v>30</v>
      </c>
      <c r="K516" s="51" t="s">
        <v>2226</v>
      </c>
      <c r="L516" s="51"/>
      <c r="M516" s="51"/>
      <c r="N516" s="51"/>
      <c r="O516" s="51">
        <v>30</v>
      </c>
      <c r="P516" s="51"/>
      <c r="Q516" s="51">
        <v>30</v>
      </c>
      <c r="R516" s="51"/>
      <c r="S516" s="51">
        <v>30</v>
      </c>
      <c r="T516" s="51"/>
      <c r="U516" s="51">
        <v>30</v>
      </c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239"/>
      <c r="AZ516" s="51"/>
      <c r="BA516" s="239"/>
      <c r="BB516" s="51"/>
      <c r="BC516" s="239"/>
      <c r="BD516" s="51"/>
      <c r="BE516" s="239"/>
    </row>
    <row r="517" spans="1:57" ht="15.75" customHeight="1">
      <c r="A517" s="237">
        <v>514</v>
      </c>
      <c r="B517" s="58"/>
      <c r="C517" s="98" t="s">
        <v>1183</v>
      </c>
      <c r="D517" s="93" t="s">
        <v>1147</v>
      </c>
      <c r="E517" s="103" t="s">
        <v>42</v>
      </c>
      <c r="F517" s="93" t="s">
        <v>252</v>
      </c>
      <c r="G517" s="93" t="s">
        <v>897</v>
      </c>
      <c r="H517" s="101">
        <v>2</v>
      </c>
      <c r="I517" s="93" t="s">
        <v>1984</v>
      </c>
      <c r="J517" s="101">
        <v>59</v>
      </c>
      <c r="K517" s="51" t="s">
        <v>2237</v>
      </c>
      <c r="L517" s="51"/>
      <c r="M517" s="51"/>
      <c r="N517" s="51"/>
      <c r="O517" s="51"/>
      <c r="P517" s="51"/>
      <c r="Q517" s="51"/>
      <c r="R517" s="51"/>
      <c r="S517" s="51"/>
      <c r="T517" s="51"/>
      <c r="U517" s="51">
        <v>59</v>
      </c>
      <c r="V517" s="51"/>
      <c r="W517" s="51">
        <v>59</v>
      </c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239"/>
      <c r="AZ517" s="51"/>
      <c r="BA517" s="239"/>
      <c r="BB517" s="51"/>
      <c r="BC517" s="239"/>
      <c r="BD517" s="51"/>
      <c r="BE517" s="239"/>
    </row>
    <row r="518" spans="1:57" ht="15.75" customHeight="1">
      <c r="A518" s="237">
        <v>515</v>
      </c>
      <c r="B518" s="58"/>
      <c r="C518" s="98" t="s">
        <v>1183</v>
      </c>
      <c r="D518" s="93" t="s">
        <v>1149</v>
      </c>
      <c r="E518" s="103" t="s">
        <v>42</v>
      </c>
      <c r="F518" s="93" t="s">
        <v>660</v>
      </c>
      <c r="G518" s="93" t="s">
        <v>993</v>
      </c>
      <c r="H518" s="101">
        <v>4</v>
      </c>
      <c r="I518" s="93" t="s">
        <v>1986</v>
      </c>
      <c r="J518" s="101">
        <v>28</v>
      </c>
      <c r="K518" s="51" t="s">
        <v>2245</v>
      </c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>
        <v>28</v>
      </c>
      <c r="X518" s="51"/>
      <c r="Y518" s="51">
        <v>28</v>
      </c>
      <c r="Z518" s="51"/>
      <c r="AA518" s="51">
        <v>28</v>
      </c>
      <c r="AB518" s="51"/>
      <c r="AC518" s="51">
        <v>28</v>
      </c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239"/>
      <c r="AZ518" s="51"/>
      <c r="BA518" s="239"/>
      <c r="BB518" s="51"/>
      <c r="BC518" s="239"/>
      <c r="BD518" s="51"/>
      <c r="BE518" s="239"/>
    </row>
    <row r="519" spans="1:57" ht="15.75" customHeight="1">
      <c r="A519" s="237">
        <v>516</v>
      </c>
      <c r="B519" s="58"/>
      <c r="C519" s="98" t="s">
        <v>1183</v>
      </c>
      <c r="D519" s="93" t="s">
        <v>1146</v>
      </c>
      <c r="E519" s="103" t="s">
        <v>42</v>
      </c>
      <c r="F519" s="93" t="s">
        <v>256</v>
      </c>
      <c r="G519" s="93" t="s">
        <v>908</v>
      </c>
      <c r="H519" s="101">
        <v>2</v>
      </c>
      <c r="I519" s="93" t="s">
        <v>1249</v>
      </c>
      <c r="J519" s="101">
        <v>59</v>
      </c>
      <c r="K519" s="51" t="s">
        <v>2234</v>
      </c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>
        <v>59</v>
      </c>
      <c r="AJ519" s="51"/>
      <c r="AK519" s="51">
        <v>59</v>
      </c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239"/>
      <c r="AZ519" s="51"/>
      <c r="BA519" s="239"/>
      <c r="BB519" s="51"/>
      <c r="BC519" s="239"/>
      <c r="BD519" s="51"/>
      <c r="BE519" s="239"/>
    </row>
    <row r="520" spans="1:57" ht="15.75" customHeight="1">
      <c r="A520" s="237">
        <v>517</v>
      </c>
      <c r="B520" s="246"/>
      <c r="C520" s="108" t="s">
        <v>1183</v>
      </c>
      <c r="D520" s="93" t="s">
        <v>1039</v>
      </c>
      <c r="E520" s="186" t="s">
        <v>42</v>
      </c>
      <c r="F520" s="93" t="s">
        <v>252</v>
      </c>
      <c r="G520" s="93" t="s">
        <v>911</v>
      </c>
      <c r="H520" s="101">
        <v>2</v>
      </c>
      <c r="I520" s="93" t="s">
        <v>499</v>
      </c>
      <c r="J520" s="101">
        <v>54</v>
      </c>
      <c r="K520" s="62" t="s">
        <v>2225</v>
      </c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>
        <v>54</v>
      </c>
      <c r="AU520" s="62"/>
      <c r="AV520" s="62">
        <v>54</v>
      </c>
      <c r="AW520" s="62"/>
      <c r="AX520" s="62"/>
      <c r="AY520" s="109"/>
      <c r="AZ520" s="62"/>
      <c r="BA520" s="109"/>
      <c r="BB520" s="62"/>
      <c r="BC520" s="109"/>
      <c r="BD520" s="62"/>
      <c r="BE520" s="109"/>
    </row>
    <row r="521" spans="1:57" ht="15.75" customHeight="1">
      <c r="A521" s="237">
        <v>518</v>
      </c>
      <c r="B521" s="59"/>
      <c r="C521" s="98" t="s">
        <v>1183</v>
      </c>
      <c r="D521" s="93" t="s">
        <v>1017</v>
      </c>
      <c r="E521" s="186" t="s">
        <v>42</v>
      </c>
      <c r="F521" s="93" t="s">
        <v>252</v>
      </c>
      <c r="G521" s="93" t="s">
        <v>895</v>
      </c>
      <c r="H521" s="101">
        <v>2</v>
      </c>
      <c r="I521" s="93" t="s">
        <v>2017</v>
      </c>
      <c r="J521" s="101">
        <v>55</v>
      </c>
      <c r="K521" s="51" t="s">
        <v>2219</v>
      </c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>
        <v>55</v>
      </c>
      <c r="AV521" s="51"/>
      <c r="AW521" s="51">
        <v>55</v>
      </c>
      <c r="AX521" s="51"/>
      <c r="AY521" s="239"/>
      <c r="AZ521" s="51"/>
      <c r="BA521" s="239"/>
      <c r="BB521" s="51"/>
      <c r="BC521" s="239"/>
      <c r="BD521" s="51"/>
      <c r="BE521" s="239"/>
    </row>
    <row r="522" spans="1:57">
      <c r="A522" s="237">
        <v>519</v>
      </c>
      <c r="B522" s="59"/>
      <c r="C522" s="98" t="s">
        <v>1183</v>
      </c>
      <c r="D522" s="93" t="s">
        <v>1020</v>
      </c>
      <c r="E522" s="186" t="s">
        <v>74</v>
      </c>
      <c r="F522" s="93" t="s">
        <v>101</v>
      </c>
      <c r="G522" s="93" t="s">
        <v>895</v>
      </c>
      <c r="H522" s="101">
        <v>2</v>
      </c>
      <c r="I522" s="93" t="s">
        <v>497</v>
      </c>
      <c r="J522" s="101">
        <v>51</v>
      </c>
      <c r="K522" s="51" t="s">
        <v>2222</v>
      </c>
      <c r="L522" s="51"/>
      <c r="M522" s="51"/>
      <c r="N522" s="51">
        <v>51</v>
      </c>
      <c r="O522" s="51"/>
      <c r="P522" s="51">
        <v>51</v>
      </c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239"/>
      <c r="AZ522" s="51"/>
      <c r="BA522" s="239"/>
      <c r="BB522" s="51"/>
      <c r="BC522" s="239"/>
      <c r="BD522" s="51"/>
      <c r="BE522" s="239"/>
    </row>
    <row r="523" spans="1:57">
      <c r="A523" s="237">
        <v>520</v>
      </c>
      <c r="B523" s="110"/>
      <c r="C523" s="108" t="s">
        <v>1183</v>
      </c>
      <c r="D523" s="93" t="s">
        <v>1037</v>
      </c>
      <c r="E523" s="186" t="s">
        <v>74</v>
      </c>
      <c r="F523" s="93" t="s">
        <v>76</v>
      </c>
      <c r="G523" s="93" t="s">
        <v>911</v>
      </c>
      <c r="H523" s="101">
        <v>2</v>
      </c>
      <c r="I523" s="93" t="s">
        <v>497</v>
      </c>
      <c r="J523" s="101">
        <v>84</v>
      </c>
      <c r="K523" s="62" t="s">
        <v>2222</v>
      </c>
      <c r="L523" s="62"/>
      <c r="M523" s="62"/>
      <c r="N523" s="62">
        <v>84</v>
      </c>
      <c r="O523" s="62"/>
      <c r="P523" s="62">
        <v>84</v>
      </c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109"/>
      <c r="AZ523" s="62"/>
      <c r="BA523" s="109"/>
      <c r="BB523" s="62"/>
      <c r="BC523" s="109"/>
      <c r="BD523" s="62"/>
      <c r="BE523" s="109"/>
    </row>
    <row r="524" spans="1:57">
      <c r="A524" s="237">
        <v>521</v>
      </c>
      <c r="B524" s="59"/>
      <c r="C524" s="98" t="s">
        <v>1183</v>
      </c>
      <c r="D524" s="93" t="s">
        <v>1021</v>
      </c>
      <c r="E524" s="186" t="s">
        <v>74</v>
      </c>
      <c r="F524" s="93" t="s">
        <v>101</v>
      </c>
      <c r="G524" s="93" t="s">
        <v>895</v>
      </c>
      <c r="H524" s="101">
        <v>2</v>
      </c>
      <c r="I524" s="93" t="s">
        <v>498</v>
      </c>
      <c r="J524" s="101">
        <v>30</v>
      </c>
      <c r="K524" s="51" t="s">
        <v>2226</v>
      </c>
      <c r="L524" s="51"/>
      <c r="M524" s="51"/>
      <c r="N524" s="51"/>
      <c r="O524" s="51">
        <v>30</v>
      </c>
      <c r="P524" s="51"/>
      <c r="Q524" s="51">
        <v>30</v>
      </c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239"/>
      <c r="AZ524" s="51"/>
      <c r="BA524" s="239"/>
      <c r="BB524" s="51"/>
      <c r="BC524" s="239"/>
      <c r="BD524" s="51"/>
      <c r="BE524" s="239"/>
    </row>
    <row r="525" spans="1:57">
      <c r="A525" s="237">
        <v>522</v>
      </c>
      <c r="B525" s="63"/>
      <c r="C525" s="108" t="s">
        <v>1183</v>
      </c>
      <c r="D525" s="93" t="s">
        <v>1038</v>
      </c>
      <c r="E525" s="186" t="s">
        <v>74</v>
      </c>
      <c r="F525" s="93" t="s">
        <v>76</v>
      </c>
      <c r="G525" s="93" t="s">
        <v>911</v>
      </c>
      <c r="H525" s="101">
        <v>2</v>
      </c>
      <c r="I525" s="93" t="s">
        <v>498</v>
      </c>
      <c r="J525" s="101">
        <v>79</v>
      </c>
      <c r="K525" s="62" t="s">
        <v>2226</v>
      </c>
      <c r="L525" s="62"/>
      <c r="M525" s="62"/>
      <c r="N525" s="62"/>
      <c r="O525" s="62">
        <v>79</v>
      </c>
      <c r="P525" s="62"/>
      <c r="Q525" s="62">
        <v>79</v>
      </c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109"/>
      <c r="AZ525" s="62"/>
      <c r="BA525" s="109"/>
      <c r="BB525" s="62"/>
      <c r="BC525" s="109"/>
      <c r="BD525" s="62"/>
      <c r="BE525" s="109"/>
    </row>
    <row r="526" spans="1:57">
      <c r="A526" s="237">
        <v>523</v>
      </c>
      <c r="B526" s="59"/>
      <c r="C526" s="98" t="s">
        <v>1183</v>
      </c>
      <c r="D526" s="93" t="s">
        <v>1024</v>
      </c>
      <c r="E526" s="186" t="s">
        <v>74</v>
      </c>
      <c r="F526" s="93" t="s">
        <v>101</v>
      </c>
      <c r="G526" s="93" t="s">
        <v>903</v>
      </c>
      <c r="H526" s="101">
        <v>2</v>
      </c>
      <c r="I526" s="93" t="s">
        <v>503</v>
      </c>
      <c r="J526" s="101">
        <v>29</v>
      </c>
      <c r="K526" s="51" t="s">
        <v>2205</v>
      </c>
      <c r="L526" s="51"/>
      <c r="M526" s="51"/>
      <c r="N526" s="51"/>
      <c r="O526" s="51"/>
      <c r="P526" s="51"/>
      <c r="Q526" s="51"/>
      <c r="R526" s="51">
        <v>29</v>
      </c>
      <c r="S526" s="51"/>
      <c r="T526" s="51">
        <v>29</v>
      </c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239"/>
      <c r="AZ526" s="51"/>
      <c r="BA526" s="239"/>
      <c r="BB526" s="51"/>
      <c r="BC526" s="239"/>
      <c r="BD526" s="51"/>
      <c r="BE526" s="239"/>
    </row>
    <row r="527" spans="1:57">
      <c r="A527" s="237">
        <v>524</v>
      </c>
      <c r="B527" s="58"/>
      <c r="C527" s="98" t="s">
        <v>1183</v>
      </c>
      <c r="D527" s="93" t="s">
        <v>342</v>
      </c>
      <c r="E527" s="186" t="s">
        <v>74</v>
      </c>
      <c r="F527" s="93" t="s">
        <v>75</v>
      </c>
      <c r="G527" s="93" t="s">
        <v>897</v>
      </c>
      <c r="H527" s="101">
        <v>3</v>
      </c>
      <c r="I527" s="93" t="s">
        <v>1188</v>
      </c>
      <c r="J527" s="101">
        <v>73</v>
      </c>
      <c r="K527" s="51" t="s">
        <v>2244</v>
      </c>
      <c r="L527" s="51"/>
      <c r="M527" s="51"/>
      <c r="N527" s="51"/>
      <c r="O527" s="51"/>
      <c r="P527" s="51"/>
      <c r="Q527" s="51"/>
      <c r="R527" s="51"/>
      <c r="S527" s="51">
        <v>73</v>
      </c>
      <c r="T527" s="51"/>
      <c r="U527" s="51">
        <v>73</v>
      </c>
      <c r="V527" s="51"/>
      <c r="W527" s="51">
        <v>73</v>
      </c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239"/>
      <c r="AZ527" s="51"/>
      <c r="BA527" s="239"/>
      <c r="BB527" s="51"/>
      <c r="BC527" s="239"/>
      <c r="BD527" s="51"/>
      <c r="BE527" s="239"/>
    </row>
    <row r="528" spans="1:57">
      <c r="A528" s="237">
        <v>525</v>
      </c>
      <c r="B528" s="59"/>
      <c r="C528" s="98" t="s">
        <v>1183</v>
      </c>
      <c r="D528" s="93" t="s">
        <v>1025</v>
      </c>
      <c r="E528" s="186" t="s">
        <v>74</v>
      </c>
      <c r="F528" s="93" t="s">
        <v>101</v>
      </c>
      <c r="G528" s="93" t="s">
        <v>904</v>
      </c>
      <c r="H528" s="101">
        <v>2</v>
      </c>
      <c r="I528" s="93" t="s">
        <v>520</v>
      </c>
      <c r="J528" s="101">
        <v>11</v>
      </c>
      <c r="K528" s="51" t="s">
        <v>2244</v>
      </c>
      <c r="L528" s="51"/>
      <c r="M528" s="51"/>
      <c r="N528" s="51"/>
      <c r="O528" s="51"/>
      <c r="P528" s="51"/>
      <c r="Q528" s="51"/>
      <c r="R528" s="51"/>
      <c r="S528" s="51">
        <v>11</v>
      </c>
      <c r="T528" s="51"/>
      <c r="U528" s="51">
        <v>11</v>
      </c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239"/>
      <c r="AZ528" s="51"/>
      <c r="BA528" s="239"/>
      <c r="BB528" s="51"/>
      <c r="BC528" s="239"/>
      <c r="BD528" s="51"/>
      <c r="BE528" s="239"/>
    </row>
    <row r="529" spans="1:57">
      <c r="A529" s="237">
        <v>526</v>
      </c>
      <c r="B529" s="63"/>
      <c r="C529" s="108" t="s">
        <v>1183</v>
      </c>
      <c r="D529" s="93" t="s">
        <v>1033</v>
      </c>
      <c r="E529" s="186" t="s">
        <v>74</v>
      </c>
      <c r="F529" s="93" t="s">
        <v>76</v>
      </c>
      <c r="G529" s="93" t="s">
        <v>910</v>
      </c>
      <c r="H529" s="101">
        <v>2</v>
      </c>
      <c r="I529" s="93" t="s">
        <v>890</v>
      </c>
      <c r="J529" s="101">
        <v>89</v>
      </c>
      <c r="K529" s="62" t="s">
        <v>2242</v>
      </c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>
        <v>89</v>
      </c>
      <c r="W529" s="62"/>
      <c r="X529" s="62">
        <v>89</v>
      </c>
      <c r="Y529" s="169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109"/>
      <c r="AZ529" s="62"/>
      <c r="BA529" s="109"/>
      <c r="BB529" s="62"/>
      <c r="BC529" s="109"/>
      <c r="BD529" s="62"/>
      <c r="BE529" s="109"/>
    </row>
    <row r="530" spans="1:57" s="160" customFormat="1">
      <c r="A530" s="237">
        <v>527</v>
      </c>
      <c r="B530" s="63"/>
      <c r="C530" s="108" t="s">
        <v>1183</v>
      </c>
      <c r="D530" s="93" t="s">
        <v>1034</v>
      </c>
      <c r="E530" s="186" t="s">
        <v>74</v>
      </c>
      <c r="F530" s="93" t="s">
        <v>76</v>
      </c>
      <c r="G530" s="93" t="s">
        <v>910</v>
      </c>
      <c r="H530" s="101">
        <v>2</v>
      </c>
      <c r="I530" s="93" t="s">
        <v>1199</v>
      </c>
      <c r="J530" s="101">
        <v>90</v>
      </c>
      <c r="K530" s="51" t="s">
        <v>2245</v>
      </c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>
        <v>90</v>
      </c>
      <c r="X530" s="62"/>
      <c r="Y530" s="62">
        <v>90</v>
      </c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109"/>
      <c r="AZ530" s="62"/>
      <c r="BA530" s="109"/>
      <c r="BB530" s="62"/>
      <c r="BC530" s="109"/>
      <c r="BD530" s="62"/>
      <c r="BE530" s="109"/>
    </row>
    <row r="531" spans="1:57" s="160" customFormat="1">
      <c r="A531" s="237">
        <v>528</v>
      </c>
      <c r="B531" s="59"/>
      <c r="C531" s="98" t="s">
        <v>1183</v>
      </c>
      <c r="D531" s="93" t="s">
        <v>333</v>
      </c>
      <c r="E531" s="186" t="s">
        <v>74</v>
      </c>
      <c r="F531" s="93" t="s">
        <v>75</v>
      </c>
      <c r="G531" s="93" t="s">
        <v>899</v>
      </c>
      <c r="H531" s="101">
        <v>4</v>
      </c>
      <c r="I531" s="93" t="s">
        <v>509</v>
      </c>
      <c r="J531" s="101">
        <v>43</v>
      </c>
      <c r="K531" s="51" t="s">
        <v>2170</v>
      </c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>
        <v>43</v>
      </c>
      <c r="Y531" s="51"/>
      <c r="Z531" s="51">
        <v>43</v>
      </c>
      <c r="AA531" s="51"/>
      <c r="AB531" s="51">
        <v>43</v>
      </c>
      <c r="AC531" s="51"/>
      <c r="AD531" s="51">
        <v>43</v>
      </c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239"/>
      <c r="AZ531" s="51"/>
      <c r="BA531" s="239"/>
      <c r="BB531" s="51"/>
      <c r="BC531" s="239"/>
      <c r="BD531" s="51"/>
      <c r="BE531" s="239"/>
    </row>
    <row r="532" spans="1:57" s="160" customFormat="1">
      <c r="A532" s="237">
        <v>529</v>
      </c>
      <c r="B532" s="59"/>
      <c r="C532" s="98" t="s">
        <v>1183</v>
      </c>
      <c r="D532" s="93" t="s">
        <v>193</v>
      </c>
      <c r="E532" s="186" t="s">
        <v>74</v>
      </c>
      <c r="F532" s="93" t="s">
        <v>146</v>
      </c>
      <c r="G532" s="93" t="s">
        <v>899</v>
      </c>
      <c r="H532" s="101">
        <v>4</v>
      </c>
      <c r="I532" s="93" t="s">
        <v>509</v>
      </c>
      <c r="J532" s="101">
        <v>35</v>
      </c>
      <c r="K532" s="51" t="s">
        <v>2170</v>
      </c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>
        <v>35</v>
      </c>
      <c r="Y532" s="51"/>
      <c r="Z532" s="51">
        <v>35</v>
      </c>
      <c r="AA532" s="51"/>
      <c r="AB532" s="51">
        <v>35</v>
      </c>
      <c r="AC532" s="51"/>
      <c r="AD532" s="51">
        <v>35</v>
      </c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239"/>
      <c r="AZ532" s="51"/>
      <c r="BA532" s="239"/>
      <c r="BB532" s="51"/>
      <c r="BC532" s="239"/>
      <c r="BD532" s="51"/>
      <c r="BE532" s="239"/>
    </row>
    <row r="533" spans="1:57">
      <c r="A533" s="237">
        <v>530</v>
      </c>
      <c r="B533" s="58"/>
      <c r="C533" s="98" t="s">
        <v>1183</v>
      </c>
      <c r="D533" s="93" t="s">
        <v>331</v>
      </c>
      <c r="E533" s="186" t="s">
        <v>74</v>
      </c>
      <c r="F533" s="93" t="s">
        <v>101</v>
      </c>
      <c r="G533" s="93" t="s">
        <v>899</v>
      </c>
      <c r="H533" s="101">
        <v>4</v>
      </c>
      <c r="I533" s="93" t="s">
        <v>509</v>
      </c>
      <c r="J533" s="101">
        <v>43</v>
      </c>
      <c r="K533" s="51" t="s">
        <v>2170</v>
      </c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>
        <v>43</v>
      </c>
      <c r="Y533" s="51"/>
      <c r="Z533" s="51">
        <v>43</v>
      </c>
      <c r="AA533" s="51"/>
      <c r="AB533" s="51">
        <v>43</v>
      </c>
      <c r="AC533" s="51"/>
      <c r="AD533" s="51">
        <v>43</v>
      </c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239"/>
      <c r="AZ533" s="51"/>
      <c r="BA533" s="239"/>
      <c r="BB533" s="51"/>
      <c r="BC533" s="239"/>
      <c r="BD533" s="51"/>
      <c r="BE533" s="239"/>
    </row>
    <row r="534" spans="1:57">
      <c r="A534" s="237">
        <v>531</v>
      </c>
      <c r="B534" s="58"/>
      <c r="C534" s="98" t="s">
        <v>1183</v>
      </c>
      <c r="D534" s="93" t="s">
        <v>1016</v>
      </c>
      <c r="E534" s="186" t="s">
        <v>74</v>
      </c>
      <c r="F534" s="93" t="s">
        <v>75</v>
      </c>
      <c r="G534" s="93" t="s">
        <v>894</v>
      </c>
      <c r="H534" s="101">
        <v>2</v>
      </c>
      <c r="I534" s="93" t="s">
        <v>1185</v>
      </c>
      <c r="J534" s="101">
        <v>74</v>
      </c>
      <c r="K534" s="51" t="s">
        <v>2249</v>
      </c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>
        <v>74</v>
      </c>
      <c r="Z534" s="51"/>
      <c r="AA534" s="51">
        <v>74</v>
      </c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239"/>
      <c r="AZ534" s="51"/>
      <c r="BA534" s="239"/>
      <c r="BB534" s="51"/>
      <c r="BC534" s="239"/>
      <c r="BD534" s="51"/>
      <c r="BE534" s="239"/>
    </row>
    <row r="535" spans="1:57">
      <c r="A535" s="237">
        <v>532</v>
      </c>
      <c r="B535" s="59"/>
      <c r="C535" s="98" t="s">
        <v>1183</v>
      </c>
      <c r="D535" s="93" t="s">
        <v>1023</v>
      </c>
      <c r="E535" s="186" t="s">
        <v>74</v>
      </c>
      <c r="F535" s="93" t="s">
        <v>146</v>
      </c>
      <c r="G535" s="93" t="s">
        <v>899</v>
      </c>
      <c r="H535" s="101">
        <v>4</v>
      </c>
      <c r="I535" s="93" t="s">
        <v>1190</v>
      </c>
      <c r="J535" s="101">
        <v>34</v>
      </c>
      <c r="K535" s="51" t="s">
        <v>2249</v>
      </c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>
        <v>34</v>
      </c>
      <c r="Z535" s="51"/>
      <c r="AA535" s="51">
        <v>34</v>
      </c>
      <c r="AB535" s="51"/>
      <c r="AC535" s="51">
        <v>34</v>
      </c>
      <c r="AD535" s="51"/>
      <c r="AE535" s="51">
        <v>34</v>
      </c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239"/>
      <c r="AZ535" s="51"/>
      <c r="BA535" s="239"/>
      <c r="BB535" s="51"/>
      <c r="BC535" s="239"/>
      <c r="BD535" s="51"/>
      <c r="BE535" s="239"/>
    </row>
    <row r="536" spans="1:57">
      <c r="A536" s="237">
        <v>533</v>
      </c>
      <c r="B536" s="58"/>
      <c r="C536" s="98" t="s">
        <v>1183</v>
      </c>
      <c r="D536" s="93" t="s">
        <v>332</v>
      </c>
      <c r="E536" s="186" t="s">
        <v>74</v>
      </c>
      <c r="F536" s="93" t="s">
        <v>101</v>
      </c>
      <c r="G536" s="93" t="s">
        <v>899</v>
      </c>
      <c r="H536" s="101">
        <v>4</v>
      </c>
      <c r="I536" s="93" t="s">
        <v>1190</v>
      </c>
      <c r="J536" s="101">
        <v>40</v>
      </c>
      <c r="K536" s="51" t="s">
        <v>2249</v>
      </c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>
        <v>40</v>
      </c>
      <c r="Z536" s="51"/>
      <c r="AA536" s="51">
        <v>40</v>
      </c>
      <c r="AB536" s="51"/>
      <c r="AC536" s="51">
        <v>40</v>
      </c>
      <c r="AD536" s="51"/>
      <c r="AE536" s="51">
        <v>40</v>
      </c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239"/>
      <c r="AZ536" s="51"/>
      <c r="BA536" s="239"/>
      <c r="BB536" s="51"/>
      <c r="BC536" s="239"/>
      <c r="BD536" s="51"/>
      <c r="BE536" s="239"/>
    </row>
    <row r="537" spans="1:57">
      <c r="A537" s="237">
        <v>534</v>
      </c>
      <c r="B537" s="59"/>
      <c r="C537" s="98" t="s">
        <v>1183</v>
      </c>
      <c r="D537" s="93" t="s">
        <v>1030</v>
      </c>
      <c r="E537" s="186" t="s">
        <v>74</v>
      </c>
      <c r="F537" s="93" t="s">
        <v>76</v>
      </c>
      <c r="G537" s="93" t="s">
        <v>2155</v>
      </c>
      <c r="H537" s="101">
        <v>2</v>
      </c>
      <c r="I537" s="93" t="s">
        <v>2012</v>
      </c>
      <c r="J537" s="101">
        <v>97</v>
      </c>
      <c r="K537" s="51" t="s">
        <v>2238</v>
      </c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>
        <v>97</v>
      </c>
      <c r="AA537" s="51"/>
      <c r="AB537" s="51"/>
      <c r="AC537" s="51">
        <v>97</v>
      </c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239"/>
      <c r="AZ537" s="51"/>
      <c r="BA537" s="239"/>
      <c r="BB537" s="51"/>
      <c r="BC537" s="239"/>
      <c r="BD537" s="51"/>
      <c r="BE537" s="239"/>
    </row>
    <row r="538" spans="1:57">
      <c r="A538" s="237">
        <v>535</v>
      </c>
      <c r="B538" s="58"/>
      <c r="C538" s="98" t="s">
        <v>1183</v>
      </c>
      <c r="D538" s="93" t="s">
        <v>1029</v>
      </c>
      <c r="E538" s="186" t="s">
        <v>74</v>
      </c>
      <c r="F538" s="93" t="s">
        <v>76</v>
      </c>
      <c r="G538" s="93" t="s">
        <v>2154</v>
      </c>
      <c r="H538" s="101">
        <v>2</v>
      </c>
      <c r="I538" s="93" t="s">
        <v>2011</v>
      </c>
      <c r="J538" s="101">
        <v>99</v>
      </c>
      <c r="K538" s="51" t="s">
        <v>2239</v>
      </c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>
        <v>99</v>
      </c>
      <c r="AB538" s="51">
        <v>99</v>
      </c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239"/>
      <c r="AZ538" s="51"/>
      <c r="BA538" s="239"/>
      <c r="BB538" s="51"/>
      <c r="BC538" s="239"/>
      <c r="BD538" s="51"/>
      <c r="BE538" s="239"/>
    </row>
    <row r="539" spans="1:57">
      <c r="A539" s="237">
        <v>536</v>
      </c>
      <c r="B539" s="58"/>
      <c r="C539" s="98" t="s">
        <v>1183</v>
      </c>
      <c r="D539" s="93" t="s">
        <v>1016</v>
      </c>
      <c r="E539" s="186" t="s">
        <v>74</v>
      </c>
      <c r="F539" s="93" t="s">
        <v>75</v>
      </c>
      <c r="G539" s="93" t="s">
        <v>896</v>
      </c>
      <c r="H539" s="101">
        <v>4</v>
      </c>
      <c r="I539" s="93" t="s">
        <v>1187</v>
      </c>
      <c r="J539" s="101">
        <v>74</v>
      </c>
      <c r="K539" s="51" t="s">
        <v>2182</v>
      </c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>
        <v>74</v>
      </c>
      <c r="AD539" s="51"/>
      <c r="AE539" s="51">
        <v>74</v>
      </c>
      <c r="AF539" s="51"/>
      <c r="AG539" s="51"/>
      <c r="AH539" s="51"/>
      <c r="AI539" s="51">
        <v>74</v>
      </c>
      <c r="AJ539" s="51"/>
      <c r="AK539" s="51">
        <v>74</v>
      </c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239"/>
      <c r="AZ539" s="51"/>
      <c r="BA539" s="239"/>
      <c r="BB539" s="51"/>
      <c r="BC539" s="239"/>
      <c r="BD539" s="51"/>
      <c r="BE539" s="239"/>
    </row>
    <row r="540" spans="1:57">
      <c r="A540" s="237">
        <v>537</v>
      </c>
      <c r="B540" s="58"/>
      <c r="C540" s="98" t="s">
        <v>1183</v>
      </c>
      <c r="D540" s="93" t="s">
        <v>1022</v>
      </c>
      <c r="E540" s="186" t="s">
        <v>74</v>
      </c>
      <c r="F540" s="93" t="s">
        <v>246</v>
      </c>
      <c r="G540" s="93" t="s">
        <v>901</v>
      </c>
      <c r="H540" s="101">
        <v>2</v>
      </c>
      <c r="I540" s="93" t="s">
        <v>1193</v>
      </c>
      <c r="J540" s="101">
        <v>48</v>
      </c>
      <c r="K540" s="51" t="s">
        <v>2250</v>
      </c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>
        <v>38</v>
      </c>
      <c r="AE540" s="51"/>
      <c r="AF540" s="51">
        <v>38</v>
      </c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239"/>
      <c r="AZ540" s="51"/>
      <c r="BA540" s="239"/>
      <c r="BB540" s="51"/>
      <c r="BC540" s="239"/>
      <c r="BD540" s="51"/>
      <c r="BE540" s="239"/>
    </row>
    <row r="541" spans="1:57">
      <c r="A541" s="237">
        <v>538</v>
      </c>
      <c r="B541" s="63"/>
      <c r="C541" s="108" t="s">
        <v>1183</v>
      </c>
      <c r="D541" s="93" t="s">
        <v>1035</v>
      </c>
      <c r="E541" s="186" t="s">
        <v>74</v>
      </c>
      <c r="F541" s="93" t="s">
        <v>76</v>
      </c>
      <c r="G541" s="93" t="s">
        <v>911</v>
      </c>
      <c r="H541" s="101">
        <v>2</v>
      </c>
      <c r="I541" s="93" t="s">
        <v>1193</v>
      </c>
      <c r="J541" s="101">
        <v>82</v>
      </c>
      <c r="K541" s="62" t="s">
        <v>2250</v>
      </c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>
        <v>82</v>
      </c>
      <c r="AE541" s="62"/>
      <c r="AF541" s="62">
        <v>82</v>
      </c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109"/>
      <c r="AZ541" s="62"/>
      <c r="BA541" s="109"/>
      <c r="BB541" s="62"/>
      <c r="BC541" s="109"/>
      <c r="BD541" s="62"/>
      <c r="BE541" s="109"/>
    </row>
    <row r="542" spans="1:57">
      <c r="A542" s="237">
        <v>539</v>
      </c>
      <c r="B542" s="63"/>
      <c r="C542" s="108" t="s">
        <v>1183</v>
      </c>
      <c r="D542" s="93" t="s">
        <v>1036</v>
      </c>
      <c r="E542" s="186" t="s">
        <v>74</v>
      </c>
      <c r="F542" s="93" t="s">
        <v>76</v>
      </c>
      <c r="G542" s="93" t="s">
        <v>911</v>
      </c>
      <c r="H542" s="101">
        <v>2</v>
      </c>
      <c r="I542" s="93" t="s">
        <v>1200</v>
      </c>
      <c r="J542" s="101">
        <v>81</v>
      </c>
      <c r="K542" s="62" t="s">
        <v>2179</v>
      </c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>
        <v>81</v>
      </c>
      <c r="AF542" s="62"/>
      <c r="AG542" s="62">
        <v>81</v>
      </c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109"/>
      <c r="AZ542" s="62"/>
      <c r="BA542" s="109"/>
      <c r="BB542" s="62"/>
      <c r="BC542" s="109"/>
      <c r="BD542" s="62"/>
      <c r="BE542" s="109"/>
    </row>
    <row r="543" spans="1:57">
      <c r="A543" s="237">
        <v>540</v>
      </c>
      <c r="B543" s="58"/>
      <c r="C543" s="98" t="s">
        <v>1183</v>
      </c>
      <c r="D543" s="93" t="s">
        <v>1028</v>
      </c>
      <c r="E543" s="186" t="s">
        <v>74</v>
      </c>
      <c r="F543" s="93" t="s">
        <v>76</v>
      </c>
      <c r="G543" s="93" t="s">
        <v>907</v>
      </c>
      <c r="H543" s="101">
        <v>2</v>
      </c>
      <c r="I543" s="93" t="s">
        <v>583</v>
      </c>
      <c r="J543" s="101">
        <v>97</v>
      </c>
      <c r="K543" s="51" t="s">
        <v>2235</v>
      </c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>
        <v>97</v>
      </c>
      <c r="AJ543" s="51"/>
      <c r="AK543" s="51">
        <v>97</v>
      </c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239"/>
      <c r="AZ543" s="51"/>
      <c r="BA543" s="239"/>
      <c r="BB543" s="51"/>
      <c r="BC543" s="239"/>
      <c r="BD543" s="51"/>
      <c r="BE543" s="239"/>
    </row>
    <row r="544" spans="1:57">
      <c r="A544" s="237">
        <v>541</v>
      </c>
      <c r="B544" s="58"/>
      <c r="C544" s="98" t="s">
        <v>1183</v>
      </c>
      <c r="D544" s="93" t="s">
        <v>337</v>
      </c>
      <c r="E544" s="186" t="s">
        <v>74</v>
      </c>
      <c r="F544" s="93" t="s">
        <v>101</v>
      </c>
      <c r="G544" s="93" t="s">
        <v>906</v>
      </c>
      <c r="H544" s="101">
        <v>2</v>
      </c>
      <c r="I544" s="93" t="s">
        <v>1195</v>
      </c>
      <c r="J544" s="101">
        <v>20</v>
      </c>
      <c r="K544" s="51" t="s">
        <v>2247</v>
      </c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>
        <v>20</v>
      </c>
      <c r="AK544" s="51"/>
      <c r="AL544" s="51">
        <v>20</v>
      </c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239"/>
      <c r="AZ544" s="51"/>
      <c r="BA544" s="239"/>
      <c r="BB544" s="51"/>
      <c r="BC544" s="239"/>
      <c r="BD544" s="51"/>
      <c r="BE544" s="239"/>
    </row>
    <row r="545" spans="1:57">
      <c r="A545" s="237">
        <v>542</v>
      </c>
      <c r="B545" s="58"/>
      <c r="C545" s="98" t="s">
        <v>1183</v>
      </c>
      <c r="D545" s="93" t="s">
        <v>335</v>
      </c>
      <c r="E545" s="186" t="s">
        <v>74</v>
      </c>
      <c r="F545" s="93" t="s">
        <v>146</v>
      </c>
      <c r="G545" s="93" t="s">
        <v>909</v>
      </c>
      <c r="H545" s="101">
        <v>2</v>
      </c>
      <c r="I545" s="93" t="s">
        <v>1197</v>
      </c>
      <c r="J545" s="101">
        <v>50</v>
      </c>
      <c r="K545" s="51" t="s">
        <v>2229</v>
      </c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>
        <v>50</v>
      </c>
      <c r="AM545" s="51"/>
      <c r="AN545" s="51">
        <v>50</v>
      </c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239"/>
      <c r="AZ545" s="51"/>
      <c r="BA545" s="239"/>
      <c r="BB545" s="51"/>
      <c r="BC545" s="239"/>
      <c r="BD545" s="51"/>
      <c r="BE545" s="239"/>
    </row>
    <row r="546" spans="1:57">
      <c r="A546" s="237">
        <v>543</v>
      </c>
      <c r="B546" s="58"/>
      <c r="C546" s="98" t="s">
        <v>1183</v>
      </c>
      <c r="D546" s="93" t="s">
        <v>1018</v>
      </c>
      <c r="E546" s="186" t="s">
        <v>74</v>
      </c>
      <c r="F546" s="93" t="s">
        <v>75</v>
      </c>
      <c r="G546" s="93" t="s">
        <v>896</v>
      </c>
      <c r="H546" s="101">
        <v>4</v>
      </c>
      <c r="I546" s="93" t="s">
        <v>1186</v>
      </c>
      <c r="J546" s="101">
        <v>71</v>
      </c>
      <c r="K546" s="51" t="s">
        <v>2230</v>
      </c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>
        <v>71</v>
      </c>
      <c r="AN546" s="51"/>
      <c r="AO546" s="51">
        <v>71</v>
      </c>
      <c r="AP546" s="51"/>
      <c r="AQ546" s="51">
        <v>71</v>
      </c>
      <c r="AR546" s="51"/>
      <c r="AS546" s="51">
        <v>71</v>
      </c>
      <c r="AT546" s="51"/>
      <c r="AU546" s="51"/>
      <c r="AV546" s="51"/>
      <c r="AW546" s="51"/>
      <c r="AX546" s="51"/>
      <c r="AY546" s="239"/>
      <c r="AZ546" s="51"/>
      <c r="BA546" s="239"/>
      <c r="BB546" s="51"/>
      <c r="BC546" s="239"/>
      <c r="BD546" s="51"/>
      <c r="BE546" s="239"/>
    </row>
    <row r="547" spans="1:57">
      <c r="A547" s="237">
        <v>544</v>
      </c>
      <c r="B547" s="58"/>
      <c r="C547" s="98" t="s">
        <v>1183</v>
      </c>
      <c r="D547" s="93" t="s">
        <v>336</v>
      </c>
      <c r="E547" s="186" t="s">
        <v>74</v>
      </c>
      <c r="F547" s="93" t="s">
        <v>146</v>
      </c>
      <c r="G547" s="93" t="s">
        <v>909</v>
      </c>
      <c r="H547" s="101">
        <v>2</v>
      </c>
      <c r="I547" s="93" t="s">
        <v>1198</v>
      </c>
      <c r="J547" s="101">
        <v>25</v>
      </c>
      <c r="K547" s="51" t="s">
        <v>2230</v>
      </c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>
        <v>25</v>
      </c>
      <c r="AN547" s="51"/>
      <c r="AO547" s="51">
        <v>25</v>
      </c>
      <c r="AP547" s="51"/>
      <c r="AQ547" s="51"/>
      <c r="AR547" s="51"/>
      <c r="AS547" s="51"/>
      <c r="AT547" s="51"/>
      <c r="AU547" s="51"/>
      <c r="AV547" s="51"/>
      <c r="AW547" s="51"/>
      <c r="AX547" s="51"/>
      <c r="AY547" s="239"/>
      <c r="AZ547" s="51"/>
      <c r="BA547" s="239"/>
      <c r="BB547" s="51"/>
      <c r="BC547" s="239"/>
      <c r="BD547" s="51"/>
      <c r="BE547" s="239"/>
    </row>
    <row r="548" spans="1:57">
      <c r="A548" s="237">
        <v>545</v>
      </c>
      <c r="B548" s="59"/>
      <c r="C548" s="98" t="s">
        <v>1183</v>
      </c>
      <c r="D548" s="93" t="s">
        <v>337</v>
      </c>
      <c r="E548" s="186" t="s">
        <v>74</v>
      </c>
      <c r="F548" s="93" t="s">
        <v>101</v>
      </c>
      <c r="G548" s="93" t="s">
        <v>905</v>
      </c>
      <c r="H548" s="101">
        <v>3</v>
      </c>
      <c r="I548" s="93" t="s">
        <v>1194</v>
      </c>
      <c r="J548" s="101">
        <v>20</v>
      </c>
      <c r="K548" s="51" t="s">
        <v>2231</v>
      </c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>
        <v>20</v>
      </c>
      <c r="AO548" s="51"/>
      <c r="AP548" s="51">
        <v>20</v>
      </c>
      <c r="AQ548" s="51"/>
      <c r="AR548" s="51">
        <v>20</v>
      </c>
      <c r="AS548" s="51"/>
      <c r="AT548" s="51"/>
      <c r="AU548" s="51"/>
      <c r="AV548" s="51"/>
      <c r="AW548" s="51"/>
      <c r="AX548" s="51"/>
      <c r="AY548" s="239"/>
      <c r="AZ548" s="51"/>
      <c r="BA548" s="239"/>
      <c r="BB548" s="51"/>
      <c r="BC548" s="239"/>
      <c r="BD548" s="51"/>
      <c r="BE548" s="239"/>
    </row>
    <row r="549" spans="1:57">
      <c r="A549" s="237">
        <v>546</v>
      </c>
      <c r="B549" s="58"/>
      <c r="C549" s="98" t="s">
        <v>1183</v>
      </c>
      <c r="D549" s="93" t="s">
        <v>333</v>
      </c>
      <c r="E549" s="186" t="s">
        <v>74</v>
      </c>
      <c r="F549" s="93" t="s">
        <v>146</v>
      </c>
      <c r="G549" s="93" t="s">
        <v>909</v>
      </c>
      <c r="H549" s="101">
        <v>2</v>
      </c>
      <c r="I549" s="93" t="s">
        <v>1189</v>
      </c>
      <c r="J549" s="101">
        <v>43</v>
      </c>
      <c r="K549" s="51" t="s">
        <v>2223</v>
      </c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>
        <v>43</v>
      </c>
      <c r="AQ549" s="51"/>
      <c r="AR549" s="51">
        <v>43</v>
      </c>
      <c r="AS549" s="51"/>
      <c r="AT549" s="51"/>
      <c r="AU549" s="51"/>
      <c r="AV549" s="51"/>
      <c r="AW549" s="51"/>
      <c r="AX549" s="51"/>
      <c r="AY549" s="239"/>
      <c r="AZ549" s="51"/>
      <c r="BA549" s="239"/>
      <c r="BB549" s="51"/>
      <c r="BC549" s="239"/>
      <c r="BD549" s="51"/>
      <c r="BE549" s="239"/>
    </row>
    <row r="550" spans="1:57" s="160" customFormat="1">
      <c r="A550" s="237">
        <v>547</v>
      </c>
      <c r="B550" s="58"/>
      <c r="C550" s="98" t="s">
        <v>1183</v>
      </c>
      <c r="D550" s="93" t="s">
        <v>334</v>
      </c>
      <c r="E550" s="186" t="s">
        <v>74</v>
      </c>
      <c r="F550" s="93" t="s">
        <v>146</v>
      </c>
      <c r="G550" s="93" t="s">
        <v>909</v>
      </c>
      <c r="H550" s="101">
        <v>2</v>
      </c>
      <c r="I550" s="93" t="s">
        <v>1196</v>
      </c>
      <c r="J550" s="101">
        <v>48</v>
      </c>
      <c r="K550" s="51" t="s">
        <v>2224</v>
      </c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>
        <v>48</v>
      </c>
      <c r="AR550" s="51"/>
      <c r="AS550" s="51">
        <v>48</v>
      </c>
      <c r="AT550" s="51"/>
      <c r="AU550" s="51"/>
      <c r="AV550" s="51"/>
      <c r="AW550" s="51"/>
      <c r="AX550" s="51"/>
      <c r="AY550" s="239"/>
      <c r="AZ550" s="51"/>
      <c r="BA550" s="239"/>
      <c r="BB550" s="51"/>
      <c r="BC550" s="239"/>
      <c r="BD550" s="51"/>
      <c r="BE550" s="239"/>
    </row>
    <row r="551" spans="1:57">
      <c r="A551" s="237">
        <v>548</v>
      </c>
      <c r="B551" s="58"/>
      <c r="C551" s="98" t="s">
        <v>1183</v>
      </c>
      <c r="D551" s="93" t="s">
        <v>1026</v>
      </c>
      <c r="E551" s="186" t="s">
        <v>74</v>
      </c>
      <c r="F551" s="93" t="s">
        <v>101</v>
      </c>
      <c r="G551" s="93" t="s">
        <v>898</v>
      </c>
      <c r="H551" s="101">
        <v>2</v>
      </c>
      <c r="I551" s="93" t="s">
        <v>499</v>
      </c>
      <c r="J551" s="101">
        <v>43</v>
      </c>
      <c r="K551" s="51" t="s">
        <v>2225</v>
      </c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>
        <v>43</v>
      </c>
      <c r="AU551" s="51"/>
      <c r="AV551" s="51">
        <v>43</v>
      </c>
      <c r="AW551" s="51"/>
      <c r="AX551" s="51"/>
      <c r="AY551" s="239"/>
      <c r="AZ551" s="51"/>
      <c r="BA551" s="239"/>
      <c r="BB551" s="51"/>
      <c r="BC551" s="239"/>
      <c r="BD551" s="51"/>
      <c r="BE551" s="239"/>
    </row>
    <row r="552" spans="1:57">
      <c r="A552" s="237">
        <v>549</v>
      </c>
      <c r="B552" s="58"/>
      <c r="C552" s="98" t="s">
        <v>1183</v>
      </c>
      <c r="D552" s="93" t="s">
        <v>331</v>
      </c>
      <c r="E552" s="186" t="s">
        <v>74</v>
      </c>
      <c r="F552" s="93" t="s">
        <v>146</v>
      </c>
      <c r="G552" s="93" t="s">
        <v>909</v>
      </c>
      <c r="H552" s="101">
        <v>2</v>
      </c>
      <c r="I552" s="93" t="s">
        <v>499</v>
      </c>
      <c r="J552" s="101">
        <v>43</v>
      </c>
      <c r="K552" s="51" t="s">
        <v>2225</v>
      </c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>
        <v>43</v>
      </c>
      <c r="AU552" s="51"/>
      <c r="AV552" s="51">
        <v>43</v>
      </c>
      <c r="AW552" s="51"/>
      <c r="AX552" s="51"/>
      <c r="AY552" s="239"/>
      <c r="AZ552" s="51"/>
      <c r="BA552" s="239"/>
      <c r="BB552" s="51"/>
      <c r="BC552" s="239"/>
      <c r="BD552" s="51"/>
      <c r="BE552" s="239"/>
    </row>
    <row r="553" spans="1:57">
      <c r="A553" s="237">
        <v>550</v>
      </c>
      <c r="B553" s="59"/>
      <c r="C553" s="98" t="s">
        <v>1183</v>
      </c>
      <c r="D553" s="93" t="s">
        <v>1015</v>
      </c>
      <c r="E553" s="186" t="s">
        <v>74</v>
      </c>
      <c r="F553" s="93" t="s">
        <v>75</v>
      </c>
      <c r="G553" s="93" t="s">
        <v>894</v>
      </c>
      <c r="H553" s="101">
        <v>2</v>
      </c>
      <c r="I553" s="93" t="s">
        <v>1184</v>
      </c>
      <c r="J553" s="101">
        <v>71</v>
      </c>
      <c r="K553" s="51" t="s">
        <v>2219</v>
      </c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>
        <v>71</v>
      </c>
      <c r="AV553" s="51"/>
      <c r="AW553" s="51">
        <v>71</v>
      </c>
      <c r="AX553" s="51"/>
      <c r="AY553" s="239"/>
      <c r="AZ553" s="51"/>
      <c r="BA553" s="239"/>
      <c r="BB553" s="51"/>
      <c r="BC553" s="239"/>
      <c r="BD553" s="51"/>
      <c r="BE553" s="239"/>
    </row>
    <row r="554" spans="1:57">
      <c r="A554" s="237">
        <v>551</v>
      </c>
      <c r="B554" s="58"/>
      <c r="C554" s="98" t="s">
        <v>1183</v>
      </c>
      <c r="D554" s="93" t="s">
        <v>1027</v>
      </c>
      <c r="E554" s="186" t="s">
        <v>74</v>
      </c>
      <c r="F554" s="93" t="s">
        <v>101</v>
      </c>
      <c r="G554" s="93" t="s">
        <v>898</v>
      </c>
      <c r="H554" s="101">
        <v>2</v>
      </c>
      <c r="I554" s="93" t="s">
        <v>500</v>
      </c>
      <c r="J554" s="101">
        <v>39</v>
      </c>
      <c r="K554" s="51" t="s">
        <v>2219</v>
      </c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>
        <v>39</v>
      </c>
      <c r="AV554" s="51"/>
      <c r="AW554" s="51">
        <v>39</v>
      </c>
      <c r="AX554" s="51"/>
      <c r="AY554" s="239"/>
      <c r="AZ554" s="51"/>
      <c r="BA554" s="239"/>
      <c r="BB554" s="51"/>
      <c r="BC554" s="239"/>
      <c r="BD554" s="51"/>
      <c r="BE554" s="239"/>
    </row>
    <row r="555" spans="1:57">
      <c r="A555" s="237">
        <v>552</v>
      </c>
      <c r="B555" s="58"/>
      <c r="C555" s="98" t="s">
        <v>1183</v>
      </c>
      <c r="D555" s="93" t="s">
        <v>332</v>
      </c>
      <c r="E555" s="186" t="s">
        <v>74</v>
      </c>
      <c r="F555" s="93" t="s">
        <v>146</v>
      </c>
      <c r="G555" s="93" t="s">
        <v>909</v>
      </c>
      <c r="H555" s="101">
        <v>2</v>
      </c>
      <c r="I555" s="93" t="s">
        <v>500</v>
      </c>
      <c r="J555" s="101">
        <v>40</v>
      </c>
      <c r="K555" s="51" t="s">
        <v>2219</v>
      </c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>
        <v>40</v>
      </c>
      <c r="AV555" s="51"/>
      <c r="AW555" s="51">
        <v>40</v>
      </c>
      <c r="AX555" s="51"/>
      <c r="AY555" s="239"/>
      <c r="AZ555" s="51"/>
      <c r="BA555" s="239"/>
      <c r="BB555" s="51"/>
      <c r="BC555" s="239"/>
      <c r="BD555" s="51"/>
      <c r="BE555" s="239"/>
    </row>
    <row r="556" spans="1:57" s="160" customFormat="1">
      <c r="A556" s="237">
        <v>553</v>
      </c>
      <c r="B556" s="59"/>
      <c r="C556" s="98" t="s">
        <v>1183</v>
      </c>
      <c r="D556" s="93" t="s">
        <v>1026</v>
      </c>
      <c r="E556" s="186" t="s">
        <v>43</v>
      </c>
      <c r="F556" s="93" t="s">
        <v>994</v>
      </c>
      <c r="G556" s="93" t="s">
        <v>911</v>
      </c>
      <c r="H556" s="101">
        <v>2</v>
      </c>
      <c r="I556" s="93" t="s">
        <v>497</v>
      </c>
      <c r="J556" s="101">
        <v>43</v>
      </c>
      <c r="K556" s="51" t="s">
        <v>2222</v>
      </c>
      <c r="L556" s="51"/>
      <c r="M556" s="51"/>
      <c r="N556" s="51">
        <v>43</v>
      </c>
      <c r="O556" s="51"/>
      <c r="P556" s="51">
        <v>43</v>
      </c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239"/>
      <c r="AZ556" s="51"/>
      <c r="BA556" s="239"/>
      <c r="BB556" s="51"/>
      <c r="BC556" s="239"/>
      <c r="BD556" s="51"/>
      <c r="BE556" s="239"/>
    </row>
    <row r="557" spans="1:57">
      <c r="A557" s="237">
        <v>554</v>
      </c>
      <c r="B557" s="58"/>
      <c r="C557" s="98" t="s">
        <v>1183</v>
      </c>
      <c r="D557" s="93" t="s">
        <v>1156</v>
      </c>
      <c r="E557" s="103" t="s">
        <v>43</v>
      </c>
      <c r="F557" s="93" t="s">
        <v>996</v>
      </c>
      <c r="G557" s="93" t="s">
        <v>997</v>
      </c>
      <c r="H557" s="101">
        <v>2</v>
      </c>
      <c r="I557" s="93" t="s">
        <v>1265</v>
      </c>
      <c r="J557" s="101">
        <v>32</v>
      </c>
      <c r="K557" s="51" t="s">
        <v>2222</v>
      </c>
      <c r="L557" s="51"/>
      <c r="M557" s="51"/>
      <c r="N557" s="51">
        <v>32</v>
      </c>
      <c r="O557" s="51"/>
      <c r="P557" s="51">
        <v>32</v>
      </c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239"/>
      <c r="AZ557" s="51"/>
      <c r="BA557" s="239"/>
      <c r="BB557" s="51"/>
      <c r="BC557" s="239"/>
      <c r="BD557" s="51"/>
      <c r="BE557" s="239"/>
    </row>
    <row r="558" spans="1:57">
      <c r="A558" s="237">
        <v>555</v>
      </c>
      <c r="B558" s="58"/>
      <c r="C558" s="98" t="s">
        <v>1183</v>
      </c>
      <c r="D558" s="93" t="s">
        <v>1160</v>
      </c>
      <c r="E558" s="103" t="s">
        <v>43</v>
      </c>
      <c r="F558" s="93" t="s">
        <v>87</v>
      </c>
      <c r="G558" s="93" t="s">
        <v>998</v>
      </c>
      <c r="H558" s="101">
        <v>2</v>
      </c>
      <c r="I558" s="93" t="s">
        <v>497</v>
      </c>
      <c r="J558" s="101">
        <v>38</v>
      </c>
      <c r="K558" s="51" t="s">
        <v>2222</v>
      </c>
      <c r="L558" s="51"/>
      <c r="M558" s="51"/>
      <c r="N558" s="51">
        <v>38</v>
      </c>
      <c r="O558" s="51"/>
      <c r="P558" s="51">
        <v>38</v>
      </c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239"/>
      <c r="AZ558" s="51"/>
      <c r="BA558" s="239"/>
      <c r="BB558" s="51"/>
      <c r="BC558" s="239"/>
      <c r="BD558" s="51"/>
      <c r="BE558" s="239"/>
    </row>
    <row r="559" spans="1:57" s="160" customFormat="1">
      <c r="A559" s="237">
        <v>556</v>
      </c>
      <c r="B559" s="58"/>
      <c r="C559" s="98" t="s">
        <v>1183</v>
      </c>
      <c r="D559" s="93" t="s">
        <v>1019</v>
      </c>
      <c r="E559" s="186" t="s">
        <v>43</v>
      </c>
      <c r="F559" s="93" t="s">
        <v>994</v>
      </c>
      <c r="G559" s="93" t="s">
        <v>911</v>
      </c>
      <c r="H559" s="101">
        <v>2</v>
      </c>
      <c r="I559" s="93" t="s">
        <v>498</v>
      </c>
      <c r="J559" s="101">
        <v>31</v>
      </c>
      <c r="K559" s="51" t="s">
        <v>2226</v>
      </c>
      <c r="L559" s="51"/>
      <c r="M559" s="51"/>
      <c r="N559" s="51"/>
      <c r="O559" s="51">
        <v>31</v>
      </c>
      <c r="P559" s="51"/>
      <c r="Q559" s="51">
        <v>31</v>
      </c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239"/>
      <c r="AZ559" s="51"/>
      <c r="BA559" s="239"/>
      <c r="BB559" s="51"/>
      <c r="BC559" s="239"/>
      <c r="BD559" s="51"/>
      <c r="BE559" s="239"/>
    </row>
    <row r="560" spans="1:57" s="160" customFormat="1">
      <c r="A560" s="237">
        <v>557</v>
      </c>
      <c r="B560" s="58"/>
      <c r="C560" s="98" t="s">
        <v>1183</v>
      </c>
      <c r="D560" s="93" t="s">
        <v>1157</v>
      </c>
      <c r="E560" s="103" t="s">
        <v>43</v>
      </c>
      <c r="F560" s="93" t="s">
        <v>996</v>
      </c>
      <c r="G560" s="93" t="s">
        <v>997</v>
      </c>
      <c r="H560" s="101">
        <v>2</v>
      </c>
      <c r="I560" s="93" t="s">
        <v>1262</v>
      </c>
      <c r="J560" s="101">
        <v>31</v>
      </c>
      <c r="K560" s="51" t="s">
        <v>2226</v>
      </c>
      <c r="L560" s="51"/>
      <c r="M560" s="51"/>
      <c r="N560" s="51"/>
      <c r="O560" s="51">
        <v>31</v>
      </c>
      <c r="P560" s="51"/>
      <c r="Q560" s="51">
        <v>31</v>
      </c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239"/>
      <c r="AZ560" s="51"/>
      <c r="BA560" s="239"/>
      <c r="BB560" s="51"/>
      <c r="BC560" s="239"/>
      <c r="BD560" s="51"/>
      <c r="BE560" s="239"/>
    </row>
    <row r="561" spans="1:57">
      <c r="A561" s="237">
        <v>558</v>
      </c>
      <c r="B561" s="58"/>
      <c r="C561" s="98" t="s">
        <v>1183</v>
      </c>
      <c r="D561" s="93" t="s">
        <v>1161</v>
      </c>
      <c r="E561" s="103" t="s">
        <v>43</v>
      </c>
      <c r="F561" s="93" t="s">
        <v>87</v>
      </c>
      <c r="G561" s="93" t="s">
        <v>998</v>
      </c>
      <c r="H561" s="101">
        <v>2</v>
      </c>
      <c r="I561" s="93" t="s">
        <v>498</v>
      </c>
      <c r="J561" s="101">
        <v>38</v>
      </c>
      <c r="K561" s="51" t="s">
        <v>2226</v>
      </c>
      <c r="L561" s="51"/>
      <c r="M561" s="51"/>
      <c r="N561" s="51"/>
      <c r="O561" s="51">
        <v>38</v>
      </c>
      <c r="P561" s="51"/>
      <c r="Q561" s="51">
        <v>38</v>
      </c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239"/>
      <c r="AZ561" s="51"/>
      <c r="BA561" s="239"/>
      <c r="BB561" s="51"/>
      <c r="BC561" s="239"/>
      <c r="BD561" s="51"/>
      <c r="BE561" s="239"/>
    </row>
    <row r="562" spans="1:57">
      <c r="A562" s="237">
        <v>559</v>
      </c>
      <c r="B562" s="58"/>
      <c r="C562" s="98" t="s">
        <v>1183</v>
      </c>
      <c r="D562" s="93" t="s">
        <v>1169</v>
      </c>
      <c r="E562" s="103" t="s">
        <v>43</v>
      </c>
      <c r="F562" s="93" t="s">
        <v>796</v>
      </c>
      <c r="G562" s="93" t="s">
        <v>998</v>
      </c>
      <c r="H562" s="101">
        <v>2</v>
      </c>
      <c r="I562" s="93" t="s">
        <v>1272</v>
      </c>
      <c r="J562" s="101">
        <v>52</v>
      </c>
      <c r="K562" s="51" t="s">
        <v>2232</v>
      </c>
      <c r="L562" s="51"/>
      <c r="M562" s="51"/>
      <c r="N562" s="51"/>
      <c r="O562" s="51"/>
      <c r="P562" s="51">
        <v>52</v>
      </c>
      <c r="Q562" s="51"/>
      <c r="R562" s="51">
        <v>52</v>
      </c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239"/>
      <c r="AZ562" s="51"/>
      <c r="BA562" s="239"/>
      <c r="BB562" s="51"/>
      <c r="BC562" s="239"/>
      <c r="BD562" s="51"/>
      <c r="BE562" s="239"/>
    </row>
    <row r="563" spans="1:57">
      <c r="A563" s="237">
        <v>560</v>
      </c>
      <c r="B563" s="58"/>
      <c r="C563" s="98" t="s">
        <v>1183</v>
      </c>
      <c r="D563" s="93" t="s">
        <v>1170</v>
      </c>
      <c r="E563" s="103" t="s">
        <v>43</v>
      </c>
      <c r="F563" s="93" t="s">
        <v>796</v>
      </c>
      <c r="G563" s="93" t="s">
        <v>998</v>
      </c>
      <c r="H563" s="101">
        <v>2</v>
      </c>
      <c r="I563" s="93" t="s">
        <v>516</v>
      </c>
      <c r="J563" s="101">
        <v>52</v>
      </c>
      <c r="K563" s="51" t="s">
        <v>2233</v>
      </c>
      <c r="L563" s="51"/>
      <c r="M563" s="51"/>
      <c r="N563" s="51"/>
      <c r="O563" s="51"/>
      <c r="P563" s="51"/>
      <c r="Q563" s="51">
        <v>52</v>
      </c>
      <c r="R563" s="51"/>
      <c r="S563" s="51">
        <v>52</v>
      </c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239"/>
      <c r="AZ563" s="51"/>
      <c r="BA563" s="239"/>
      <c r="BB563" s="51"/>
      <c r="BC563" s="239"/>
      <c r="BD563" s="51"/>
      <c r="BE563" s="239"/>
    </row>
    <row r="564" spans="1:57">
      <c r="A564" s="237">
        <v>561</v>
      </c>
      <c r="B564" s="58"/>
      <c r="C564" s="98" t="s">
        <v>1183</v>
      </c>
      <c r="D564" s="93" t="s">
        <v>195</v>
      </c>
      <c r="E564" s="103" t="s">
        <v>43</v>
      </c>
      <c r="F564" s="93" t="s">
        <v>996</v>
      </c>
      <c r="G564" s="93" t="s">
        <v>899</v>
      </c>
      <c r="H564" s="101">
        <v>2</v>
      </c>
      <c r="I564" s="93" t="s">
        <v>503</v>
      </c>
      <c r="J564" s="101">
        <v>34</v>
      </c>
      <c r="K564" s="51" t="s">
        <v>2205</v>
      </c>
      <c r="L564" s="51"/>
      <c r="M564" s="51"/>
      <c r="N564" s="51"/>
      <c r="O564" s="51"/>
      <c r="P564" s="51"/>
      <c r="Q564" s="51"/>
      <c r="R564" s="51">
        <v>34</v>
      </c>
      <c r="S564" s="51"/>
      <c r="T564" s="51">
        <v>34</v>
      </c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239"/>
      <c r="AZ564" s="51"/>
      <c r="BA564" s="239"/>
      <c r="BB564" s="51"/>
      <c r="BC564" s="239"/>
      <c r="BD564" s="51"/>
      <c r="BE564" s="239"/>
    </row>
    <row r="565" spans="1:57">
      <c r="A565" s="237">
        <v>562</v>
      </c>
      <c r="B565" s="58"/>
      <c r="C565" s="98" t="s">
        <v>1183</v>
      </c>
      <c r="D565" s="93" t="s">
        <v>198</v>
      </c>
      <c r="E565" s="103" t="s">
        <v>43</v>
      </c>
      <c r="F565" s="93" t="s">
        <v>87</v>
      </c>
      <c r="G565" s="93" t="s">
        <v>899</v>
      </c>
      <c r="H565" s="101">
        <v>2</v>
      </c>
      <c r="I565" s="93" t="s">
        <v>503</v>
      </c>
      <c r="J565" s="101">
        <v>22</v>
      </c>
      <c r="K565" s="51" t="s">
        <v>2205</v>
      </c>
      <c r="L565" s="51"/>
      <c r="M565" s="51"/>
      <c r="N565" s="51"/>
      <c r="O565" s="51"/>
      <c r="P565" s="51"/>
      <c r="Q565" s="51"/>
      <c r="R565" s="51">
        <v>22</v>
      </c>
      <c r="S565" s="51"/>
      <c r="T565" s="51">
        <v>22</v>
      </c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239"/>
      <c r="AZ565" s="51"/>
      <c r="BA565" s="239"/>
      <c r="BB565" s="51"/>
      <c r="BC565" s="239"/>
      <c r="BD565" s="51"/>
      <c r="BE565" s="239"/>
    </row>
    <row r="566" spans="1:57">
      <c r="A566" s="237">
        <v>563</v>
      </c>
      <c r="B566" s="58"/>
      <c r="C566" s="98" t="s">
        <v>1183</v>
      </c>
      <c r="D566" s="93" t="s">
        <v>197</v>
      </c>
      <c r="E566" s="103" t="s">
        <v>43</v>
      </c>
      <c r="F566" s="93" t="s">
        <v>994</v>
      </c>
      <c r="G566" s="93" t="s">
        <v>899</v>
      </c>
      <c r="H566" s="101">
        <v>2</v>
      </c>
      <c r="I566" s="93" t="s">
        <v>2004</v>
      </c>
      <c r="J566" s="101">
        <v>38</v>
      </c>
      <c r="K566" s="51" t="s">
        <v>2244</v>
      </c>
      <c r="L566" s="51"/>
      <c r="M566" s="51"/>
      <c r="N566" s="51"/>
      <c r="O566" s="51"/>
      <c r="P566" s="51"/>
      <c r="Q566" s="51"/>
      <c r="R566" s="51"/>
      <c r="S566" s="51">
        <v>38</v>
      </c>
      <c r="T566" s="51"/>
      <c r="U566" s="51">
        <v>38</v>
      </c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239"/>
      <c r="AZ566" s="51"/>
      <c r="BA566" s="239"/>
      <c r="BB566" s="51"/>
      <c r="BC566" s="239"/>
      <c r="BD566" s="51"/>
      <c r="BE566" s="239"/>
    </row>
    <row r="567" spans="1:57">
      <c r="A567" s="237">
        <v>564</v>
      </c>
      <c r="B567" s="58"/>
      <c r="C567" s="98" t="s">
        <v>1183</v>
      </c>
      <c r="D567" s="93" t="s">
        <v>196</v>
      </c>
      <c r="E567" s="103" t="s">
        <v>43</v>
      </c>
      <c r="F567" s="93" t="s">
        <v>996</v>
      </c>
      <c r="G567" s="93" t="s">
        <v>899</v>
      </c>
      <c r="H567" s="101">
        <v>2</v>
      </c>
      <c r="I567" s="93" t="s">
        <v>520</v>
      </c>
      <c r="J567" s="101">
        <v>38</v>
      </c>
      <c r="K567" s="51" t="s">
        <v>2244</v>
      </c>
      <c r="L567" s="51"/>
      <c r="M567" s="51"/>
      <c r="N567" s="51"/>
      <c r="O567" s="51"/>
      <c r="P567" s="51"/>
      <c r="Q567" s="51"/>
      <c r="R567" s="51"/>
      <c r="S567" s="51">
        <v>38</v>
      </c>
      <c r="T567" s="51"/>
      <c r="U567" s="51">
        <v>38</v>
      </c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239"/>
      <c r="AZ567" s="51"/>
      <c r="BA567" s="239"/>
      <c r="BB567" s="51"/>
      <c r="BC567" s="239"/>
      <c r="BD567" s="51"/>
      <c r="BE567" s="239"/>
    </row>
    <row r="568" spans="1:57">
      <c r="A568" s="237">
        <v>565</v>
      </c>
      <c r="B568" s="58"/>
      <c r="C568" s="98" t="s">
        <v>1183</v>
      </c>
      <c r="D568" s="93" t="s">
        <v>194</v>
      </c>
      <c r="E568" s="103" t="s">
        <v>43</v>
      </c>
      <c r="F568" s="93" t="s">
        <v>87</v>
      </c>
      <c r="G568" s="93" t="s">
        <v>899</v>
      </c>
      <c r="H568" s="101">
        <v>2</v>
      </c>
      <c r="I568" s="93" t="s">
        <v>520</v>
      </c>
      <c r="J568" s="101">
        <v>36</v>
      </c>
      <c r="K568" s="51" t="s">
        <v>2244</v>
      </c>
      <c r="L568" s="51"/>
      <c r="M568" s="51"/>
      <c r="N568" s="51"/>
      <c r="O568" s="51"/>
      <c r="P568" s="51"/>
      <c r="Q568" s="51"/>
      <c r="R568" s="51"/>
      <c r="S568" s="51">
        <v>36</v>
      </c>
      <c r="T568" s="51"/>
      <c r="U568" s="51">
        <v>36</v>
      </c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239"/>
      <c r="AZ568" s="51"/>
      <c r="BA568" s="239"/>
      <c r="BB568" s="51"/>
      <c r="BC568" s="239"/>
      <c r="BD568" s="51"/>
      <c r="BE568" s="239"/>
    </row>
    <row r="569" spans="1:57">
      <c r="A569" s="237">
        <v>566</v>
      </c>
      <c r="B569" s="58"/>
      <c r="C569" s="98" t="s">
        <v>1183</v>
      </c>
      <c r="D569" s="93" t="s">
        <v>1170</v>
      </c>
      <c r="E569" s="103" t="s">
        <v>43</v>
      </c>
      <c r="F569" s="93" t="s">
        <v>796</v>
      </c>
      <c r="G569" s="93" t="s">
        <v>999</v>
      </c>
      <c r="H569" s="101">
        <v>2</v>
      </c>
      <c r="I569" s="93" t="s">
        <v>2018</v>
      </c>
      <c r="J569" s="101">
        <v>52</v>
      </c>
      <c r="K569" s="51" t="s">
        <v>2237</v>
      </c>
      <c r="L569" s="51"/>
      <c r="M569" s="51"/>
      <c r="N569" s="51"/>
      <c r="O569" s="51"/>
      <c r="P569" s="51"/>
      <c r="Q569" s="51"/>
      <c r="R569" s="51"/>
      <c r="S569" s="51"/>
      <c r="T569" s="51"/>
      <c r="U569" s="51">
        <v>52</v>
      </c>
      <c r="V569" s="51"/>
      <c r="W569" s="51">
        <v>52</v>
      </c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239"/>
      <c r="AZ569" s="51"/>
      <c r="BA569" s="239"/>
      <c r="BB569" s="51"/>
      <c r="BC569" s="239"/>
      <c r="BD569" s="51"/>
      <c r="BE569" s="239"/>
    </row>
    <row r="570" spans="1:57">
      <c r="A570" s="237">
        <v>567</v>
      </c>
      <c r="B570" s="58"/>
      <c r="C570" s="98" t="s">
        <v>1183</v>
      </c>
      <c r="D570" s="93" t="s">
        <v>1032</v>
      </c>
      <c r="E570" s="186" t="s">
        <v>43</v>
      </c>
      <c r="F570" s="93" t="s">
        <v>796</v>
      </c>
      <c r="G570" s="93" t="s">
        <v>345</v>
      </c>
      <c r="H570" s="101">
        <v>2</v>
      </c>
      <c r="I570" s="93" t="s">
        <v>2006</v>
      </c>
      <c r="J570" s="101">
        <v>75</v>
      </c>
      <c r="K570" s="51" t="s">
        <v>2170</v>
      </c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>
        <v>45</v>
      </c>
      <c r="Y570" s="51"/>
      <c r="Z570" s="51">
        <v>45</v>
      </c>
      <c r="AA570" s="51"/>
      <c r="AB570" s="51">
        <v>45</v>
      </c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239"/>
      <c r="AZ570" s="51"/>
      <c r="BA570" s="239"/>
      <c r="BB570" s="51"/>
      <c r="BC570" s="239"/>
      <c r="BD570" s="51"/>
      <c r="BE570" s="239"/>
    </row>
    <row r="571" spans="1:57">
      <c r="A571" s="237">
        <v>568</v>
      </c>
      <c r="B571" s="58"/>
      <c r="C571" s="98" t="s">
        <v>1183</v>
      </c>
      <c r="D571" s="93" t="s">
        <v>334</v>
      </c>
      <c r="E571" s="186" t="s">
        <v>43</v>
      </c>
      <c r="F571" s="93" t="s">
        <v>994</v>
      </c>
      <c r="G571" s="93" t="s">
        <v>899</v>
      </c>
      <c r="H571" s="101">
        <v>4</v>
      </c>
      <c r="I571" s="93" t="s">
        <v>509</v>
      </c>
      <c r="J571" s="101">
        <v>48</v>
      </c>
      <c r="K571" s="51" t="s">
        <v>2170</v>
      </c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>
        <v>48</v>
      </c>
      <c r="Y571" s="51"/>
      <c r="Z571" s="51">
        <v>48</v>
      </c>
      <c r="AA571" s="51"/>
      <c r="AB571" s="51">
        <v>48</v>
      </c>
      <c r="AC571" s="51"/>
      <c r="AD571" s="51">
        <v>48</v>
      </c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239"/>
      <c r="AZ571" s="51"/>
      <c r="BA571" s="239"/>
      <c r="BB571" s="51"/>
      <c r="BC571" s="239"/>
      <c r="BD571" s="51"/>
      <c r="BE571" s="239"/>
    </row>
    <row r="572" spans="1:57">
      <c r="A572" s="237">
        <v>569</v>
      </c>
      <c r="B572" s="59"/>
      <c r="C572" s="98" t="s">
        <v>1183</v>
      </c>
      <c r="D572" s="93" t="s">
        <v>336</v>
      </c>
      <c r="E572" s="186" t="s">
        <v>43</v>
      </c>
      <c r="F572" s="93" t="s">
        <v>996</v>
      </c>
      <c r="G572" s="93" t="s">
        <v>899</v>
      </c>
      <c r="H572" s="101">
        <v>4</v>
      </c>
      <c r="I572" s="93" t="s">
        <v>1190</v>
      </c>
      <c r="J572" s="101">
        <v>25</v>
      </c>
      <c r="K572" s="51" t="s">
        <v>2249</v>
      </c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>
        <v>25</v>
      </c>
      <c r="Z572" s="51"/>
      <c r="AA572" s="51">
        <v>25</v>
      </c>
      <c r="AB572" s="51"/>
      <c r="AC572" s="51">
        <v>25</v>
      </c>
      <c r="AD572" s="51"/>
      <c r="AE572" s="51">
        <v>25</v>
      </c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239"/>
      <c r="AZ572" s="51"/>
      <c r="BA572" s="239"/>
      <c r="BB572" s="51"/>
      <c r="BC572" s="239"/>
      <c r="BD572" s="51"/>
      <c r="BE572" s="239"/>
    </row>
    <row r="573" spans="1:57">
      <c r="A573" s="237">
        <v>570</v>
      </c>
      <c r="B573" s="58"/>
      <c r="C573" s="98" t="s">
        <v>1183</v>
      </c>
      <c r="D573" s="93" t="s">
        <v>335</v>
      </c>
      <c r="E573" s="186" t="s">
        <v>43</v>
      </c>
      <c r="F573" s="93" t="s">
        <v>994</v>
      </c>
      <c r="G573" s="93" t="s">
        <v>899</v>
      </c>
      <c r="H573" s="101">
        <v>4</v>
      </c>
      <c r="I573" s="93" t="s">
        <v>1190</v>
      </c>
      <c r="J573" s="101">
        <v>50</v>
      </c>
      <c r="K573" s="51" t="s">
        <v>2249</v>
      </c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>
        <v>50</v>
      </c>
      <c r="Z573" s="51"/>
      <c r="AA573" s="51">
        <v>50</v>
      </c>
      <c r="AB573" s="51"/>
      <c r="AC573" s="51">
        <v>50</v>
      </c>
      <c r="AD573" s="51"/>
      <c r="AE573" s="51">
        <v>50</v>
      </c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239"/>
      <c r="AZ573" s="51"/>
      <c r="BA573" s="239"/>
      <c r="BB573" s="51"/>
      <c r="BC573" s="239"/>
      <c r="BD573" s="51"/>
      <c r="BE573" s="239"/>
    </row>
    <row r="574" spans="1:57">
      <c r="A574" s="237">
        <v>571</v>
      </c>
      <c r="B574" s="58"/>
      <c r="C574" s="98" t="s">
        <v>1183</v>
      </c>
      <c r="D574" s="93" t="s">
        <v>1171</v>
      </c>
      <c r="E574" s="103" t="s">
        <v>43</v>
      </c>
      <c r="F574" s="93" t="s">
        <v>796</v>
      </c>
      <c r="G574" s="93" t="s">
        <v>894</v>
      </c>
      <c r="H574" s="101">
        <v>2</v>
      </c>
      <c r="I574" s="93" t="s">
        <v>1271</v>
      </c>
      <c r="J574" s="101">
        <v>82</v>
      </c>
      <c r="K574" s="51" t="s">
        <v>2249</v>
      </c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>
        <v>82</v>
      </c>
      <c r="Z574" s="51"/>
      <c r="AA574" s="51">
        <v>82</v>
      </c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239"/>
      <c r="AZ574" s="51"/>
      <c r="BA574" s="239"/>
      <c r="BB574" s="51"/>
      <c r="BC574" s="239"/>
      <c r="BD574" s="51"/>
      <c r="BE574" s="239"/>
    </row>
    <row r="575" spans="1:57">
      <c r="A575" s="237">
        <v>572</v>
      </c>
      <c r="B575" s="58"/>
      <c r="C575" s="98" t="s">
        <v>1183</v>
      </c>
      <c r="D575" s="93" t="s">
        <v>1167</v>
      </c>
      <c r="E575" s="103" t="s">
        <v>43</v>
      </c>
      <c r="F575" s="93" t="s">
        <v>87</v>
      </c>
      <c r="G575" s="93" t="s">
        <v>344</v>
      </c>
      <c r="H575" s="101">
        <v>2</v>
      </c>
      <c r="I575" s="93" t="s">
        <v>575</v>
      </c>
      <c r="J575" s="101">
        <v>31</v>
      </c>
      <c r="K575" s="51" t="s">
        <v>2238</v>
      </c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>
        <v>31</v>
      </c>
      <c r="AA575" s="51"/>
      <c r="AB575" s="51">
        <v>31</v>
      </c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239"/>
      <c r="AZ575" s="51"/>
      <c r="BA575" s="239"/>
      <c r="BB575" s="51"/>
      <c r="BC575" s="239"/>
      <c r="BD575" s="51"/>
      <c r="BE575" s="239"/>
    </row>
    <row r="576" spans="1:57">
      <c r="A576" s="237">
        <v>573</v>
      </c>
      <c r="B576" s="58"/>
      <c r="C576" s="98" t="s">
        <v>1183</v>
      </c>
      <c r="D576" s="93" t="s">
        <v>1168</v>
      </c>
      <c r="E576" s="103" t="s">
        <v>43</v>
      </c>
      <c r="F576" s="93" t="s">
        <v>87</v>
      </c>
      <c r="G576" s="93" t="s">
        <v>344</v>
      </c>
      <c r="H576" s="101">
        <v>2</v>
      </c>
      <c r="I576" s="93" t="s">
        <v>518</v>
      </c>
      <c r="J576" s="101">
        <v>24</v>
      </c>
      <c r="K576" s="51" t="s">
        <v>2239</v>
      </c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>
        <v>24</v>
      </c>
      <c r="AB576" s="51"/>
      <c r="AC576" s="51">
        <v>24</v>
      </c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239"/>
      <c r="AZ576" s="51"/>
      <c r="BA576" s="239"/>
      <c r="BB576" s="51"/>
      <c r="BC576" s="239"/>
      <c r="BD576" s="51"/>
      <c r="BE576" s="239"/>
    </row>
    <row r="577" spans="1:57">
      <c r="A577" s="237">
        <v>574</v>
      </c>
      <c r="B577" s="58"/>
      <c r="C577" s="98" t="s">
        <v>1183</v>
      </c>
      <c r="D577" s="93" t="s">
        <v>1159</v>
      </c>
      <c r="E577" s="103" t="s">
        <v>43</v>
      </c>
      <c r="F577" s="93" t="s">
        <v>996</v>
      </c>
      <c r="G577" s="93" t="s">
        <v>344</v>
      </c>
      <c r="H577" s="101">
        <v>2</v>
      </c>
      <c r="I577" s="93" t="s">
        <v>1266</v>
      </c>
      <c r="J577" s="101">
        <v>40</v>
      </c>
      <c r="K577" s="51" t="s">
        <v>2220</v>
      </c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>
        <v>40</v>
      </c>
      <c r="AC577" s="51"/>
      <c r="AD577" s="51">
        <v>40</v>
      </c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239"/>
      <c r="AZ577" s="51"/>
      <c r="BA577" s="239"/>
      <c r="BB577" s="51"/>
      <c r="BC577" s="239"/>
      <c r="BD577" s="51"/>
      <c r="BE577" s="239"/>
    </row>
    <row r="578" spans="1:57">
      <c r="A578" s="237">
        <v>575</v>
      </c>
      <c r="B578" s="58"/>
      <c r="C578" s="98" t="s">
        <v>1183</v>
      </c>
      <c r="D578" s="93" t="s">
        <v>1171</v>
      </c>
      <c r="E578" s="103" t="s">
        <v>43</v>
      </c>
      <c r="F578" s="93" t="s">
        <v>796</v>
      </c>
      <c r="G578" s="93" t="s">
        <v>896</v>
      </c>
      <c r="H578" s="101">
        <v>4</v>
      </c>
      <c r="I578" s="93" t="s">
        <v>1273</v>
      </c>
      <c r="J578" s="101">
        <v>82</v>
      </c>
      <c r="K578" s="51" t="s">
        <v>2182</v>
      </c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>
        <v>82</v>
      </c>
      <c r="AD578" s="51"/>
      <c r="AE578" s="51">
        <v>82</v>
      </c>
      <c r="AF578" s="51"/>
      <c r="AG578" s="51"/>
      <c r="AH578" s="51"/>
      <c r="AI578" s="51">
        <v>82</v>
      </c>
      <c r="AJ578" s="51"/>
      <c r="AK578" s="51">
        <v>82</v>
      </c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239"/>
      <c r="AZ578" s="51"/>
      <c r="BA578" s="239"/>
      <c r="BB578" s="51"/>
      <c r="BC578" s="239"/>
      <c r="BD578" s="51"/>
      <c r="BE578" s="239"/>
    </row>
    <row r="579" spans="1:57">
      <c r="A579" s="237">
        <v>576</v>
      </c>
      <c r="B579" s="59"/>
      <c r="C579" s="98" t="s">
        <v>1183</v>
      </c>
      <c r="D579" s="93" t="s">
        <v>1031</v>
      </c>
      <c r="E579" s="186" t="s">
        <v>43</v>
      </c>
      <c r="F579" s="93" t="s">
        <v>796</v>
      </c>
      <c r="G579" s="93" t="s">
        <v>908</v>
      </c>
      <c r="H579" s="101">
        <v>2</v>
      </c>
      <c r="I579" s="93" t="s">
        <v>2013</v>
      </c>
      <c r="J579" s="101">
        <v>99</v>
      </c>
      <c r="K579" s="51" t="s">
        <v>2250</v>
      </c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>
        <v>99</v>
      </c>
      <c r="AE579" s="51"/>
      <c r="AF579" s="51">
        <v>99</v>
      </c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239"/>
      <c r="AZ579" s="51"/>
      <c r="BA579" s="239"/>
      <c r="BB579" s="51"/>
      <c r="BC579" s="239"/>
      <c r="BD579" s="51"/>
      <c r="BE579" s="239"/>
    </row>
    <row r="580" spans="1:57">
      <c r="A580" s="237">
        <v>577</v>
      </c>
      <c r="B580" s="58"/>
      <c r="C580" s="98" t="s">
        <v>1183</v>
      </c>
      <c r="D580" s="93" t="s">
        <v>195</v>
      </c>
      <c r="E580" s="103" t="s">
        <v>43</v>
      </c>
      <c r="F580" s="93" t="s">
        <v>996</v>
      </c>
      <c r="G580" s="93" t="s">
        <v>995</v>
      </c>
      <c r="H580" s="101">
        <v>4</v>
      </c>
      <c r="I580" s="93" t="s">
        <v>1264</v>
      </c>
      <c r="J580" s="101">
        <v>34</v>
      </c>
      <c r="K580" s="51" t="s">
        <v>2247</v>
      </c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>
        <v>34</v>
      </c>
      <c r="AK580" s="51"/>
      <c r="AL580" s="51">
        <v>34</v>
      </c>
      <c r="AM580" s="51"/>
      <c r="AN580" s="51">
        <v>34</v>
      </c>
      <c r="AO580" s="51"/>
      <c r="AP580" s="51">
        <v>34</v>
      </c>
      <c r="AQ580" s="51"/>
      <c r="AR580" s="51"/>
      <c r="AS580" s="51"/>
      <c r="AT580" s="51"/>
      <c r="AU580" s="51"/>
      <c r="AV580" s="51"/>
      <c r="AW580" s="51"/>
      <c r="AX580" s="51"/>
      <c r="AY580" s="239"/>
      <c r="AZ580" s="51"/>
      <c r="BA580" s="239"/>
      <c r="BB580" s="51"/>
      <c r="BC580" s="239"/>
      <c r="BD580" s="51"/>
      <c r="BE580" s="239"/>
    </row>
    <row r="581" spans="1:57">
      <c r="A581" s="237">
        <v>578</v>
      </c>
      <c r="B581" s="58"/>
      <c r="C581" s="98" t="s">
        <v>1183</v>
      </c>
      <c r="D581" s="93" t="s">
        <v>198</v>
      </c>
      <c r="E581" s="103" t="s">
        <v>43</v>
      </c>
      <c r="F581" s="93" t="s">
        <v>87</v>
      </c>
      <c r="G581" s="93" t="s">
        <v>995</v>
      </c>
      <c r="H581" s="101">
        <v>4</v>
      </c>
      <c r="I581" s="93" t="s">
        <v>1264</v>
      </c>
      <c r="J581" s="101">
        <v>22</v>
      </c>
      <c r="K581" s="51" t="s">
        <v>2247</v>
      </c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>
        <v>22</v>
      </c>
      <c r="AK581" s="51"/>
      <c r="AL581" s="51">
        <v>22</v>
      </c>
      <c r="AM581" s="51"/>
      <c r="AN581" s="51">
        <v>22</v>
      </c>
      <c r="AO581" s="51"/>
      <c r="AP581" s="51">
        <v>22</v>
      </c>
      <c r="AQ581" s="51"/>
      <c r="AR581" s="51"/>
      <c r="AS581" s="51"/>
      <c r="AT581" s="51"/>
      <c r="AU581" s="51"/>
      <c r="AV581" s="51"/>
      <c r="AW581" s="51"/>
      <c r="AX581" s="51"/>
      <c r="AY581" s="239"/>
      <c r="AZ581" s="51"/>
      <c r="BA581" s="239"/>
      <c r="BB581" s="51"/>
      <c r="BC581" s="239"/>
      <c r="BD581" s="51"/>
      <c r="BE581" s="239"/>
    </row>
    <row r="582" spans="1:57">
      <c r="A582" s="237">
        <v>579</v>
      </c>
      <c r="B582" s="58"/>
      <c r="C582" s="98" t="s">
        <v>1183</v>
      </c>
      <c r="D582" s="93" t="s">
        <v>1176</v>
      </c>
      <c r="E582" s="103" t="s">
        <v>43</v>
      </c>
      <c r="F582" s="93" t="s">
        <v>206</v>
      </c>
      <c r="G582" s="93" t="s">
        <v>899</v>
      </c>
      <c r="H582" s="101">
        <v>2</v>
      </c>
      <c r="I582" s="93" t="s">
        <v>2036</v>
      </c>
      <c r="J582" s="101">
        <v>43</v>
      </c>
      <c r="K582" s="51" t="s">
        <v>2247</v>
      </c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>
        <v>43</v>
      </c>
      <c r="AK582" s="51"/>
      <c r="AL582" s="51">
        <v>43</v>
      </c>
      <c r="AM582" s="51"/>
      <c r="AN582" s="51">
        <v>43</v>
      </c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239"/>
      <c r="AZ582" s="51"/>
      <c r="BA582" s="239"/>
      <c r="BB582" s="51"/>
      <c r="BC582" s="239"/>
      <c r="BD582" s="51"/>
      <c r="BE582" s="239"/>
    </row>
    <row r="583" spans="1:57">
      <c r="A583" s="237">
        <v>580</v>
      </c>
      <c r="B583" s="58"/>
      <c r="C583" s="98" t="s">
        <v>1183</v>
      </c>
      <c r="D583" s="93" t="s">
        <v>197</v>
      </c>
      <c r="E583" s="103" t="s">
        <v>43</v>
      </c>
      <c r="F583" s="93" t="s">
        <v>994</v>
      </c>
      <c r="G583" s="93" t="s">
        <v>995</v>
      </c>
      <c r="H583" s="101">
        <v>4</v>
      </c>
      <c r="I583" s="93" t="s">
        <v>2005</v>
      </c>
      <c r="J583" s="101">
        <v>38</v>
      </c>
      <c r="K583" s="51" t="s">
        <v>2248</v>
      </c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>
        <v>38</v>
      </c>
      <c r="AL583" s="51"/>
      <c r="AM583" s="51">
        <v>38</v>
      </c>
      <c r="AN583" s="51"/>
      <c r="AO583" s="51">
        <v>38</v>
      </c>
      <c r="AP583" s="51"/>
      <c r="AQ583" s="51">
        <v>38</v>
      </c>
      <c r="AR583" s="51"/>
      <c r="AS583" s="51"/>
      <c r="AT583" s="51"/>
      <c r="AU583" s="51"/>
      <c r="AV583" s="51"/>
      <c r="AW583" s="51"/>
      <c r="AX583" s="51"/>
      <c r="AY583" s="239"/>
      <c r="AZ583" s="51"/>
      <c r="BA583" s="239"/>
      <c r="BB583" s="51"/>
      <c r="BC583" s="239"/>
      <c r="BD583" s="51"/>
      <c r="BE583" s="239"/>
    </row>
    <row r="584" spans="1:57">
      <c r="A584" s="237">
        <v>581</v>
      </c>
      <c r="B584" s="58"/>
      <c r="C584" s="98" t="s">
        <v>1183</v>
      </c>
      <c r="D584" s="93" t="s">
        <v>196</v>
      </c>
      <c r="E584" s="103" t="s">
        <v>43</v>
      </c>
      <c r="F584" s="93" t="s">
        <v>996</v>
      </c>
      <c r="G584" s="93" t="s">
        <v>995</v>
      </c>
      <c r="H584" s="101">
        <v>4</v>
      </c>
      <c r="I584" s="93" t="s">
        <v>1268</v>
      </c>
      <c r="J584" s="101">
        <v>38</v>
      </c>
      <c r="K584" s="51" t="s">
        <v>2248</v>
      </c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>
        <v>38</v>
      </c>
      <c r="AL584" s="51"/>
      <c r="AM584" s="51">
        <v>38</v>
      </c>
      <c r="AN584" s="51"/>
      <c r="AO584" s="51">
        <v>38</v>
      </c>
      <c r="AP584" s="51"/>
      <c r="AQ584" s="51">
        <v>38</v>
      </c>
      <c r="AR584" s="51"/>
      <c r="AS584" s="51"/>
      <c r="AT584" s="51"/>
      <c r="AU584" s="51"/>
      <c r="AV584" s="51"/>
      <c r="AW584" s="51"/>
      <c r="AX584" s="51"/>
      <c r="AY584" s="239"/>
      <c r="AZ584" s="51"/>
      <c r="BA584" s="239"/>
      <c r="BB584" s="51"/>
      <c r="BC584" s="239"/>
      <c r="BD584" s="51"/>
      <c r="BE584" s="239"/>
    </row>
    <row r="585" spans="1:57" ht="15" customHeight="1">
      <c r="A585" s="237">
        <v>582</v>
      </c>
      <c r="B585" s="58"/>
      <c r="C585" s="98" t="s">
        <v>1183</v>
      </c>
      <c r="D585" s="93" t="s">
        <v>194</v>
      </c>
      <c r="E585" s="103" t="s">
        <v>43</v>
      </c>
      <c r="F585" s="93" t="s">
        <v>87</v>
      </c>
      <c r="G585" s="93" t="s">
        <v>995</v>
      </c>
      <c r="H585" s="101">
        <v>4</v>
      </c>
      <c r="I585" s="93" t="s">
        <v>1268</v>
      </c>
      <c r="J585" s="101">
        <v>36</v>
      </c>
      <c r="K585" s="51" t="s">
        <v>2248</v>
      </c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>
        <v>36</v>
      </c>
      <c r="AL585" s="51"/>
      <c r="AM585" s="51">
        <v>36</v>
      </c>
      <c r="AN585" s="51"/>
      <c r="AO585" s="51">
        <v>36</v>
      </c>
      <c r="AP585" s="51"/>
      <c r="AQ585" s="51">
        <v>36</v>
      </c>
      <c r="AR585" s="51"/>
      <c r="AS585" s="51"/>
      <c r="AT585" s="51"/>
      <c r="AU585" s="51"/>
      <c r="AV585" s="51"/>
      <c r="AW585" s="51"/>
      <c r="AX585" s="51"/>
      <c r="AY585" s="239"/>
      <c r="AZ585" s="51"/>
      <c r="BA585" s="239"/>
      <c r="BB585" s="51"/>
      <c r="BC585" s="239"/>
      <c r="BD585" s="51"/>
      <c r="BE585" s="239"/>
    </row>
    <row r="586" spans="1:57">
      <c r="A586" s="237">
        <v>583</v>
      </c>
      <c r="B586" s="58"/>
      <c r="C586" s="98" t="s">
        <v>1183</v>
      </c>
      <c r="D586" s="93" t="s">
        <v>1175</v>
      </c>
      <c r="E586" s="103" t="s">
        <v>43</v>
      </c>
      <c r="F586" s="93" t="s">
        <v>206</v>
      </c>
      <c r="G586" s="93" t="s">
        <v>899</v>
      </c>
      <c r="H586" s="101">
        <v>2</v>
      </c>
      <c r="I586" s="93" t="s">
        <v>2035</v>
      </c>
      <c r="J586" s="101">
        <v>39</v>
      </c>
      <c r="K586" s="51" t="s">
        <v>2248</v>
      </c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>
        <v>39</v>
      </c>
      <c r="AL586" s="51"/>
      <c r="AM586" s="51">
        <v>39</v>
      </c>
      <c r="AN586" s="51"/>
      <c r="AO586" s="51">
        <v>39</v>
      </c>
      <c r="AP586" s="51"/>
      <c r="AQ586" s="51"/>
      <c r="AR586" s="51"/>
      <c r="AS586" s="51"/>
      <c r="AT586" s="51"/>
      <c r="AU586" s="51"/>
      <c r="AV586" s="51"/>
      <c r="AW586" s="51"/>
      <c r="AX586" s="51"/>
      <c r="AY586" s="239"/>
      <c r="AZ586" s="51"/>
      <c r="BA586" s="239"/>
      <c r="BB586" s="51"/>
      <c r="BC586" s="239"/>
      <c r="BD586" s="51"/>
      <c r="BE586" s="239"/>
    </row>
    <row r="587" spans="1:57">
      <c r="A587" s="237">
        <v>584</v>
      </c>
      <c r="B587" s="59"/>
      <c r="C587" s="98" t="s">
        <v>1183</v>
      </c>
      <c r="D587" s="93" t="s">
        <v>1019</v>
      </c>
      <c r="E587" s="186" t="s">
        <v>43</v>
      </c>
      <c r="F587" s="93" t="s">
        <v>994</v>
      </c>
      <c r="G587" s="93" t="s">
        <v>898</v>
      </c>
      <c r="H587" s="101">
        <v>2</v>
      </c>
      <c r="I587" s="93" t="s">
        <v>2014</v>
      </c>
      <c r="J587" s="101">
        <v>31</v>
      </c>
      <c r="K587" s="51" t="s">
        <v>2231</v>
      </c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107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>
        <v>31</v>
      </c>
      <c r="AO587" s="51"/>
      <c r="AP587" s="51">
        <v>31</v>
      </c>
      <c r="AQ587" s="51"/>
      <c r="AR587" s="51"/>
      <c r="AS587" s="51"/>
      <c r="AT587" s="51"/>
      <c r="AU587" s="51"/>
      <c r="AV587" s="51"/>
      <c r="AW587" s="51"/>
      <c r="AX587" s="51"/>
      <c r="AY587" s="239"/>
      <c r="AZ587" s="51"/>
      <c r="BA587" s="239"/>
      <c r="BB587" s="51"/>
      <c r="BC587" s="239"/>
      <c r="BD587" s="51"/>
      <c r="BE587" s="239"/>
    </row>
    <row r="588" spans="1:57">
      <c r="A588" s="237">
        <v>585</v>
      </c>
      <c r="B588" s="58"/>
      <c r="C588" s="98" t="s">
        <v>1183</v>
      </c>
      <c r="D588" s="93" t="s">
        <v>1170</v>
      </c>
      <c r="E588" s="103" t="s">
        <v>43</v>
      </c>
      <c r="F588" s="93" t="s">
        <v>796</v>
      </c>
      <c r="G588" s="93" t="s">
        <v>1000</v>
      </c>
      <c r="H588" s="101">
        <v>2</v>
      </c>
      <c r="I588" s="93" t="s">
        <v>2019</v>
      </c>
      <c r="J588" s="101">
        <v>52</v>
      </c>
      <c r="K588" s="51" t="s">
        <v>2223</v>
      </c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>
        <v>52</v>
      </c>
      <c r="AQ588" s="51"/>
      <c r="AR588" s="51"/>
      <c r="AS588" s="51"/>
      <c r="AT588" s="51"/>
      <c r="AU588" s="51"/>
      <c r="AV588" s="51"/>
      <c r="AW588" s="51"/>
      <c r="AX588" s="51"/>
      <c r="AY588" s="239"/>
      <c r="AZ588" s="51"/>
      <c r="BA588" s="239"/>
      <c r="BB588" s="51"/>
      <c r="BC588" s="239"/>
      <c r="BD588" s="51"/>
      <c r="BE588" s="239"/>
    </row>
    <row r="589" spans="1:57">
      <c r="A589" s="237">
        <v>586</v>
      </c>
      <c r="B589" s="58"/>
      <c r="C589" s="98" t="s">
        <v>1183</v>
      </c>
      <c r="D589" s="93" t="s">
        <v>1172</v>
      </c>
      <c r="E589" s="103" t="s">
        <v>43</v>
      </c>
      <c r="F589" s="93" t="s">
        <v>796</v>
      </c>
      <c r="G589" s="93" t="s">
        <v>896</v>
      </c>
      <c r="H589" s="101">
        <v>4</v>
      </c>
      <c r="I589" s="93" t="s">
        <v>1207</v>
      </c>
      <c r="J589" s="101">
        <v>69</v>
      </c>
      <c r="K589" s="51" t="s">
        <v>2224</v>
      </c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>
        <v>69</v>
      </c>
      <c r="AR589" s="51"/>
      <c r="AS589" s="51">
        <v>69</v>
      </c>
      <c r="AT589" s="51"/>
      <c r="AU589" s="51">
        <v>69</v>
      </c>
      <c r="AV589" s="51"/>
      <c r="AW589" s="51">
        <v>69</v>
      </c>
      <c r="AX589" s="51"/>
      <c r="AY589" s="239"/>
      <c r="AZ589" s="51"/>
      <c r="BA589" s="239"/>
      <c r="BB589" s="51"/>
      <c r="BC589" s="239"/>
      <c r="BD589" s="51"/>
      <c r="BE589" s="239"/>
    </row>
    <row r="590" spans="1:57">
      <c r="A590" s="237">
        <v>587</v>
      </c>
      <c r="B590" s="58"/>
      <c r="C590" s="98" t="s">
        <v>1183</v>
      </c>
      <c r="D590" s="93" t="s">
        <v>1160</v>
      </c>
      <c r="E590" s="103" t="s">
        <v>43</v>
      </c>
      <c r="F590" s="93" t="s">
        <v>87</v>
      </c>
      <c r="G590" s="93" t="s">
        <v>999</v>
      </c>
      <c r="H590" s="101">
        <v>2</v>
      </c>
      <c r="I590" s="93" t="s">
        <v>549</v>
      </c>
      <c r="J590" s="101">
        <v>38</v>
      </c>
      <c r="K590" s="51" t="s">
        <v>2227</v>
      </c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>
        <v>38</v>
      </c>
      <c r="AS590" s="51"/>
      <c r="AT590" s="51">
        <v>38</v>
      </c>
      <c r="AU590" s="51"/>
      <c r="AV590" s="51"/>
      <c r="AW590" s="51"/>
      <c r="AX590" s="51"/>
      <c r="AY590" s="239"/>
      <c r="AZ590" s="51"/>
      <c r="BA590" s="239"/>
      <c r="BB590" s="51"/>
      <c r="BC590" s="239"/>
      <c r="BD590" s="51"/>
      <c r="BE590" s="239"/>
    </row>
    <row r="591" spans="1:57">
      <c r="A591" s="237">
        <v>588</v>
      </c>
      <c r="B591" s="58"/>
      <c r="C591" s="98" t="s">
        <v>1183</v>
      </c>
      <c r="D591" s="93" t="s">
        <v>1169</v>
      </c>
      <c r="E591" s="103" t="s">
        <v>43</v>
      </c>
      <c r="F591" s="93" t="s">
        <v>796</v>
      </c>
      <c r="G591" s="93" t="s">
        <v>1000</v>
      </c>
      <c r="H591" s="101">
        <v>2</v>
      </c>
      <c r="I591" s="93" t="s">
        <v>585</v>
      </c>
      <c r="J591" s="101">
        <v>52</v>
      </c>
      <c r="K591" s="51" t="s">
        <v>2227</v>
      </c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>
        <v>52</v>
      </c>
      <c r="AS591" s="51"/>
      <c r="AT591" s="51"/>
      <c r="AU591" s="51"/>
      <c r="AV591" s="51"/>
      <c r="AW591" s="51"/>
      <c r="AX591" s="51"/>
      <c r="AY591" s="239"/>
      <c r="AZ591" s="51"/>
      <c r="BA591" s="239"/>
      <c r="BB591" s="51"/>
      <c r="BC591" s="239"/>
      <c r="BD591" s="51"/>
      <c r="BE591" s="239"/>
    </row>
    <row r="592" spans="1:57">
      <c r="A592" s="237">
        <v>589</v>
      </c>
      <c r="B592" s="58"/>
      <c r="C592" s="98" t="s">
        <v>1183</v>
      </c>
      <c r="D592" s="93" t="s">
        <v>1161</v>
      </c>
      <c r="E592" s="103" t="s">
        <v>43</v>
      </c>
      <c r="F592" s="93" t="s">
        <v>87</v>
      </c>
      <c r="G592" s="93" t="s">
        <v>999</v>
      </c>
      <c r="H592" s="101">
        <v>2</v>
      </c>
      <c r="I592" s="93" t="s">
        <v>574</v>
      </c>
      <c r="J592" s="101">
        <v>38</v>
      </c>
      <c r="K592" s="51" t="s">
        <v>2175</v>
      </c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>
        <v>38</v>
      </c>
      <c r="AT592" s="51"/>
      <c r="AU592" s="51">
        <v>38</v>
      </c>
      <c r="AV592" s="51"/>
      <c r="AW592" s="51"/>
      <c r="AX592" s="51"/>
      <c r="AY592" s="239"/>
      <c r="AZ592" s="51"/>
      <c r="BA592" s="239"/>
      <c r="BB592" s="51"/>
      <c r="BC592" s="239"/>
      <c r="BD592" s="51"/>
      <c r="BE592" s="239"/>
    </row>
    <row r="593" spans="1:57">
      <c r="A593" s="237">
        <v>590</v>
      </c>
      <c r="B593" s="58"/>
      <c r="C593" s="98" t="s">
        <v>1183</v>
      </c>
      <c r="D593" s="93" t="s">
        <v>1158</v>
      </c>
      <c r="E593" s="103" t="s">
        <v>43</v>
      </c>
      <c r="F593" s="93" t="s">
        <v>996</v>
      </c>
      <c r="G593" s="93" t="s">
        <v>945</v>
      </c>
      <c r="H593" s="101">
        <v>2</v>
      </c>
      <c r="I593" s="93" t="s">
        <v>1213</v>
      </c>
      <c r="J593" s="101">
        <v>37</v>
      </c>
      <c r="K593" s="51" t="s">
        <v>2225</v>
      </c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>
        <v>37</v>
      </c>
      <c r="AU593" s="51"/>
      <c r="AV593" s="51">
        <v>37</v>
      </c>
      <c r="AW593" s="51"/>
      <c r="AX593" s="51"/>
      <c r="AY593" s="239"/>
      <c r="AZ593" s="51"/>
      <c r="BA593" s="239"/>
      <c r="BB593" s="51"/>
      <c r="BC593" s="239"/>
      <c r="BD593" s="51"/>
      <c r="BE593" s="239"/>
    </row>
    <row r="594" spans="1:57" ht="14.25" customHeight="1">
      <c r="A594" s="237">
        <v>591</v>
      </c>
      <c r="B594" s="58"/>
      <c r="C594" s="98" t="s">
        <v>1183</v>
      </c>
      <c r="D594" s="93" t="s">
        <v>1169</v>
      </c>
      <c r="E594" s="103" t="s">
        <v>43</v>
      </c>
      <c r="F594" s="93" t="s">
        <v>796</v>
      </c>
      <c r="G594" s="93" t="s">
        <v>999</v>
      </c>
      <c r="H594" s="101">
        <v>2</v>
      </c>
      <c r="I594" s="93" t="s">
        <v>499</v>
      </c>
      <c r="J594" s="101">
        <v>52</v>
      </c>
      <c r="K594" s="51" t="s">
        <v>2225</v>
      </c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>
        <v>52</v>
      </c>
      <c r="AU594" s="51"/>
      <c r="AV594" s="51">
        <v>52</v>
      </c>
      <c r="AW594" s="51"/>
      <c r="AX594" s="51"/>
      <c r="AY594" s="239"/>
      <c r="AZ594" s="51"/>
      <c r="BA594" s="239"/>
      <c r="BB594" s="51"/>
      <c r="BC594" s="239"/>
      <c r="BD594" s="51"/>
      <c r="BE594" s="239"/>
    </row>
    <row r="595" spans="1:57">
      <c r="A595" s="237">
        <v>592</v>
      </c>
      <c r="B595" s="58"/>
      <c r="C595" s="98" t="s">
        <v>1183</v>
      </c>
      <c r="D595" s="93" t="s">
        <v>1103</v>
      </c>
      <c r="E595" s="103" t="s">
        <v>43</v>
      </c>
      <c r="F595" s="93" t="s">
        <v>996</v>
      </c>
      <c r="G595" s="93" t="s">
        <v>344</v>
      </c>
      <c r="H595" s="101">
        <v>2</v>
      </c>
      <c r="I595" s="93" t="s">
        <v>1267</v>
      </c>
      <c r="J595" s="101">
        <v>30</v>
      </c>
      <c r="K595" s="51" t="s">
        <v>2219</v>
      </c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>
        <v>30</v>
      </c>
      <c r="AV595" s="51"/>
      <c r="AW595" s="51">
        <v>30</v>
      </c>
      <c r="AX595" s="51"/>
      <c r="AY595" s="239"/>
      <c r="AZ595" s="51"/>
      <c r="BA595" s="239"/>
      <c r="BB595" s="51"/>
      <c r="BC595" s="239"/>
      <c r="BD595" s="51"/>
      <c r="BE595" s="239"/>
    </row>
    <row r="596" spans="1:57">
      <c r="A596" s="237">
        <v>593</v>
      </c>
      <c r="B596" s="59"/>
      <c r="C596" s="98" t="s">
        <v>1183</v>
      </c>
      <c r="D596" s="93" t="s">
        <v>193</v>
      </c>
      <c r="E596" s="190" t="s">
        <v>2150</v>
      </c>
      <c r="F596" s="100" t="s">
        <v>1967</v>
      </c>
      <c r="G596" s="93" t="s">
        <v>902</v>
      </c>
      <c r="H596" s="101">
        <v>2</v>
      </c>
      <c r="I596" s="93" t="s">
        <v>497</v>
      </c>
      <c r="J596" s="101">
        <v>35</v>
      </c>
      <c r="K596" s="51" t="s">
        <v>2222</v>
      </c>
      <c r="L596" s="51"/>
      <c r="M596" s="51"/>
      <c r="N596" s="51">
        <v>35</v>
      </c>
      <c r="O596" s="51"/>
      <c r="P596" s="51">
        <v>35</v>
      </c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239"/>
      <c r="AZ596" s="51"/>
      <c r="BA596" s="239"/>
      <c r="BB596" s="51"/>
      <c r="BC596" s="239"/>
      <c r="BD596" s="51"/>
      <c r="BE596" s="239"/>
    </row>
    <row r="597" spans="1:57">
      <c r="A597" s="237">
        <v>594</v>
      </c>
      <c r="B597" s="59"/>
      <c r="C597" s="98" t="s">
        <v>1183</v>
      </c>
      <c r="D597" s="93" t="s">
        <v>1096</v>
      </c>
      <c r="E597" s="190" t="s">
        <v>2150</v>
      </c>
      <c r="F597" s="93" t="s">
        <v>807</v>
      </c>
      <c r="G597" s="93" t="s">
        <v>958</v>
      </c>
      <c r="H597" s="101">
        <v>4.5</v>
      </c>
      <c r="I597" s="93" t="s">
        <v>1224</v>
      </c>
      <c r="J597" s="101">
        <v>35</v>
      </c>
      <c r="K597" s="62" t="s">
        <v>2222</v>
      </c>
      <c r="L597" s="62"/>
      <c r="M597" s="62"/>
      <c r="N597" s="62">
        <v>35</v>
      </c>
      <c r="O597" s="62"/>
      <c r="P597" s="62">
        <v>35</v>
      </c>
      <c r="Q597" s="62"/>
      <c r="R597" s="62">
        <v>35</v>
      </c>
      <c r="S597" s="62"/>
      <c r="T597" s="62">
        <v>35</v>
      </c>
      <c r="U597" s="62"/>
      <c r="V597" s="51">
        <v>14</v>
      </c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109"/>
      <c r="AZ597" s="62"/>
      <c r="BA597" s="109"/>
      <c r="BB597" s="62"/>
      <c r="BC597" s="109"/>
      <c r="BD597" s="62"/>
      <c r="BE597" s="109"/>
    </row>
    <row r="598" spans="1:57">
      <c r="A598" s="237">
        <v>595</v>
      </c>
      <c r="B598" s="59"/>
      <c r="C598" s="98" t="s">
        <v>1183</v>
      </c>
      <c r="D598" s="93" t="s">
        <v>1099</v>
      </c>
      <c r="E598" s="190" t="s">
        <v>2150</v>
      </c>
      <c r="F598" s="93" t="s">
        <v>809</v>
      </c>
      <c r="G598" s="93" t="s">
        <v>959</v>
      </c>
      <c r="H598" s="101">
        <v>4</v>
      </c>
      <c r="I598" s="93" t="s">
        <v>1227</v>
      </c>
      <c r="J598" s="101">
        <v>45</v>
      </c>
      <c r="K598" s="51" t="s">
        <v>2222</v>
      </c>
      <c r="L598" s="51"/>
      <c r="M598" s="51"/>
      <c r="N598" s="51">
        <v>45</v>
      </c>
      <c r="O598" s="51"/>
      <c r="P598" s="51">
        <v>45</v>
      </c>
      <c r="Q598" s="51"/>
      <c r="R598" s="51">
        <v>45</v>
      </c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>
        <v>45</v>
      </c>
      <c r="AW598" s="51"/>
      <c r="AX598" s="51"/>
      <c r="AY598" s="239"/>
      <c r="AZ598" s="51"/>
      <c r="BA598" s="239"/>
      <c r="BB598" s="51"/>
      <c r="BC598" s="239"/>
      <c r="BD598" s="51"/>
      <c r="BE598" s="239"/>
    </row>
    <row r="599" spans="1:57">
      <c r="A599" s="237">
        <v>596</v>
      </c>
      <c r="B599" s="167"/>
      <c r="C599" s="98" t="s">
        <v>1183</v>
      </c>
      <c r="D599" s="93" t="s">
        <v>1098</v>
      </c>
      <c r="E599" s="190" t="s">
        <v>2150</v>
      </c>
      <c r="F599" s="93" t="s">
        <v>962</v>
      </c>
      <c r="G599" s="93" t="s">
        <v>964</v>
      </c>
      <c r="H599" s="101">
        <v>2</v>
      </c>
      <c r="I599" s="93" t="s">
        <v>497</v>
      </c>
      <c r="J599" s="101">
        <v>45</v>
      </c>
      <c r="K599" s="51" t="s">
        <v>2222</v>
      </c>
      <c r="L599" s="51"/>
      <c r="M599" s="51"/>
      <c r="N599" s="51">
        <v>45</v>
      </c>
      <c r="O599" s="51"/>
      <c r="P599" s="51">
        <v>45</v>
      </c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</row>
    <row r="600" spans="1:57">
      <c r="A600" s="237">
        <v>597</v>
      </c>
      <c r="B600" s="168"/>
      <c r="C600" s="98" t="s">
        <v>1183</v>
      </c>
      <c r="D600" s="93" t="s">
        <v>1023</v>
      </c>
      <c r="E600" s="190" t="s">
        <v>2150</v>
      </c>
      <c r="F600" s="100" t="s">
        <v>1967</v>
      </c>
      <c r="G600" s="93" t="s">
        <v>902</v>
      </c>
      <c r="H600" s="101">
        <v>2</v>
      </c>
      <c r="I600" s="93" t="s">
        <v>498</v>
      </c>
      <c r="J600" s="101">
        <v>34</v>
      </c>
      <c r="K600" s="51" t="s">
        <v>2226</v>
      </c>
      <c r="L600" s="51"/>
      <c r="M600" s="51"/>
      <c r="N600" s="51"/>
      <c r="O600" s="51">
        <v>34</v>
      </c>
      <c r="P600" s="51"/>
      <c r="Q600" s="51">
        <v>34</v>
      </c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</row>
    <row r="601" spans="1:57">
      <c r="A601" s="237">
        <v>598</v>
      </c>
      <c r="B601" s="168"/>
      <c r="C601" s="98" t="s">
        <v>1183</v>
      </c>
      <c r="D601" s="93" t="s">
        <v>1097</v>
      </c>
      <c r="E601" s="190" t="s">
        <v>2150</v>
      </c>
      <c r="F601" s="93" t="s">
        <v>956</v>
      </c>
      <c r="G601" s="93" t="s">
        <v>957</v>
      </c>
      <c r="H601" s="101">
        <v>4.5</v>
      </c>
      <c r="I601" s="93" t="s">
        <v>1223</v>
      </c>
      <c r="J601" s="101">
        <v>39</v>
      </c>
      <c r="K601" s="51" t="s">
        <v>2242</v>
      </c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>
        <v>23.4</v>
      </c>
      <c r="W601" s="51"/>
      <c r="X601" s="51">
        <v>39</v>
      </c>
      <c r="Y601" s="51"/>
      <c r="Z601" s="51">
        <v>39</v>
      </c>
      <c r="AA601" s="51"/>
      <c r="AB601" s="51">
        <v>39</v>
      </c>
      <c r="AC601" s="51"/>
      <c r="AD601" s="51">
        <v>39</v>
      </c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</row>
    <row r="602" spans="1:57">
      <c r="A602" s="237">
        <v>599</v>
      </c>
      <c r="B602" s="167"/>
      <c r="C602" s="98" t="s">
        <v>1183</v>
      </c>
      <c r="D602" s="93" t="s">
        <v>1096</v>
      </c>
      <c r="E602" s="190" t="s">
        <v>2150</v>
      </c>
      <c r="F602" s="93" t="s">
        <v>801</v>
      </c>
      <c r="G602" s="93" t="s">
        <v>964</v>
      </c>
      <c r="H602" s="101">
        <v>3</v>
      </c>
      <c r="I602" s="93" t="s">
        <v>1235</v>
      </c>
      <c r="J602" s="101">
        <v>35</v>
      </c>
      <c r="K602" s="51" t="s">
        <v>2242</v>
      </c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>
        <v>21</v>
      </c>
      <c r="W602" s="51"/>
      <c r="X602" s="51">
        <v>35</v>
      </c>
      <c r="Y602" s="51"/>
      <c r="Z602" s="51">
        <v>14</v>
      </c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</row>
    <row r="603" spans="1:57">
      <c r="A603" s="237">
        <v>600</v>
      </c>
      <c r="B603" s="168"/>
      <c r="C603" s="98" t="s">
        <v>347</v>
      </c>
      <c r="D603" s="93" t="s">
        <v>1099</v>
      </c>
      <c r="E603" s="190" t="s">
        <v>2150</v>
      </c>
      <c r="F603" s="93" t="s">
        <v>803</v>
      </c>
      <c r="G603" s="93" t="s">
        <v>961</v>
      </c>
      <c r="H603" s="93">
        <v>4</v>
      </c>
      <c r="I603" s="93" t="s">
        <v>1233</v>
      </c>
      <c r="J603" s="101">
        <v>45</v>
      </c>
      <c r="K603" s="51" t="s">
        <v>2170</v>
      </c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>
        <v>45</v>
      </c>
      <c r="Y603" s="51"/>
      <c r="Z603" s="51">
        <v>45</v>
      </c>
      <c r="AA603" s="51"/>
      <c r="AB603" s="51"/>
      <c r="AC603" s="51"/>
      <c r="AD603" s="51"/>
      <c r="AE603" s="51"/>
      <c r="AF603" s="51"/>
      <c r="AG603" s="51"/>
      <c r="AH603" s="51">
        <v>45</v>
      </c>
      <c r="AI603" s="51"/>
      <c r="AJ603" s="51">
        <v>45</v>
      </c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</row>
    <row r="604" spans="1:57">
      <c r="A604" s="237">
        <v>601</v>
      </c>
      <c r="B604" s="168"/>
      <c r="C604" s="98" t="s">
        <v>1183</v>
      </c>
      <c r="D604" s="93" t="s">
        <v>1096</v>
      </c>
      <c r="E604" s="190" t="s">
        <v>2150</v>
      </c>
      <c r="F604" s="111" t="s">
        <v>2034</v>
      </c>
      <c r="G604" s="93" t="s">
        <v>955</v>
      </c>
      <c r="H604" s="101">
        <v>3</v>
      </c>
      <c r="I604" s="93" t="s">
        <v>1220</v>
      </c>
      <c r="J604" s="101">
        <v>35</v>
      </c>
      <c r="K604" s="51" t="s">
        <v>2238</v>
      </c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>
        <v>35</v>
      </c>
      <c r="AA604" s="51"/>
      <c r="AB604" s="51">
        <v>35</v>
      </c>
      <c r="AC604" s="51"/>
      <c r="AD604" s="51">
        <v>35</v>
      </c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</row>
    <row r="605" spans="1:57">
      <c r="A605" s="237">
        <v>602</v>
      </c>
      <c r="B605" s="167"/>
      <c r="C605" s="98" t="s">
        <v>1183</v>
      </c>
      <c r="D605" s="93" t="s">
        <v>1099</v>
      </c>
      <c r="E605" s="190" t="s">
        <v>2150</v>
      </c>
      <c r="F605" s="93" t="s">
        <v>962</v>
      </c>
      <c r="G605" s="93" t="s">
        <v>964</v>
      </c>
      <c r="H605" s="101">
        <v>2</v>
      </c>
      <c r="I605" s="93" t="s">
        <v>1234</v>
      </c>
      <c r="J605" s="101">
        <v>45</v>
      </c>
      <c r="K605" s="51" t="s">
        <v>2220</v>
      </c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>
        <v>45</v>
      </c>
      <c r="AC605" s="51"/>
      <c r="AD605" s="51">
        <v>45</v>
      </c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</row>
    <row r="606" spans="1:57">
      <c r="A606" s="237">
        <v>603</v>
      </c>
      <c r="B606" s="168"/>
      <c r="C606" s="98" t="s">
        <v>1183</v>
      </c>
      <c r="D606" s="93" t="s">
        <v>1097</v>
      </c>
      <c r="E606" s="190" t="s">
        <v>2150</v>
      </c>
      <c r="F606" s="111" t="s">
        <v>2034</v>
      </c>
      <c r="G606" s="93" t="s">
        <v>955</v>
      </c>
      <c r="H606" s="101">
        <v>3</v>
      </c>
      <c r="I606" s="93" t="s">
        <v>1221</v>
      </c>
      <c r="J606" s="101">
        <v>39</v>
      </c>
      <c r="K606" s="51" t="s">
        <v>2234</v>
      </c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107"/>
      <c r="Z606" s="51"/>
      <c r="AA606" s="51"/>
      <c r="AB606" s="51"/>
      <c r="AC606" s="51"/>
      <c r="AD606" s="51"/>
      <c r="AE606" s="51"/>
      <c r="AF606" s="51"/>
      <c r="AG606" s="51"/>
      <c r="AH606" s="51">
        <v>39</v>
      </c>
      <c r="AI606" s="51"/>
      <c r="AJ606" s="51">
        <v>39</v>
      </c>
      <c r="AK606" s="51"/>
      <c r="AL606" s="51">
        <v>39</v>
      </c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</row>
    <row r="607" spans="1:57">
      <c r="A607" s="237">
        <v>604</v>
      </c>
      <c r="B607" s="168"/>
      <c r="C607" s="98" t="s">
        <v>1183</v>
      </c>
      <c r="D607" s="93" t="s">
        <v>1096</v>
      </c>
      <c r="E607" s="190" t="s">
        <v>2150</v>
      </c>
      <c r="F607" s="93" t="s">
        <v>956</v>
      </c>
      <c r="G607" s="93" t="s">
        <v>957</v>
      </c>
      <c r="H607" s="101">
        <v>4.5</v>
      </c>
      <c r="I607" s="93" t="s">
        <v>1222</v>
      </c>
      <c r="J607" s="101">
        <v>35</v>
      </c>
      <c r="K607" s="51" t="s">
        <v>2234</v>
      </c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>
        <v>35</v>
      </c>
      <c r="AI607" s="51"/>
      <c r="AJ607" s="51">
        <v>35</v>
      </c>
      <c r="AK607" s="51"/>
      <c r="AL607" s="51">
        <v>35</v>
      </c>
      <c r="AM607" s="51"/>
      <c r="AN607" s="51">
        <v>35</v>
      </c>
      <c r="AO607" s="51"/>
      <c r="AP607" s="51">
        <v>14</v>
      </c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</row>
    <row r="608" spans="1:57">
      <c r="A608" s="237">
        <v>605</v>
      </c>
      <c r="B608" s="168"/>
      <c r="C608" s="98" t="s">
        <v>1183</v>
      </c>
      <c r="D608" s="93" t="s">
        <v>1098</v>
      </c>
      <c r="E608" s="190" t="s">
        <v>2150</v>
      </c>
      <c r="F608" s="93" t="s">
        <v>809</v>
      </c>
      <c r="G608" s="93" t="s">
        <v>959</v>
      </c>
      <c r="H608" s="101">
        <v>4.5</v>
      </c>
      <c r="I608" s="93" t="s">
        <v>1226</v>
      </c>
      <c r="J608" s="101">
        <v>45</v>
      </c>
      <c r="K608" s="51" t="s">
        <v>2234</v>
      </c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>
        <v>45</v>
      </c>
      <c r="AI608" s="51"/>
      <c r="AJ608" s="51">
        <v>45</v>
      </c>
      <c r="AK608" s="51"/>
      <c r="AL608" s="51">
        <v>45</v>
      </c>
      <c r="AM608" s="51"/>
      <c r="AN608" s="51">
        <v>45</v>
      </c>
      <c r="AO608" s="51"/>
      <c r="AP608" s="51">
        <v>27</v>
      </c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</row>
    <row r="609" spans="1:57">
      <c r="A609" s="237">
        <v>606</v>
      </c>
      <c r="B609" s="168"/>
      <c r="C609" s="98" t="s">
        <v>1183</v>
      </c>
      <c r="D609" s="93" t="s">
        <v>1100</v>
      </c>
      <c r="E609" s="190" t="s">
        <v>2150</v>
      </c>
      <c r="F609" s="100" t="s">
        <v>1966</v>
      </c>
      <c r="G609" s="93" t="s">
        <v>960</v>
      </c>
      <c r="H609" s="101">
        <v>1</v>
      </c>
      <c r="I609" s="93" t="s">
        <v>1228</v>
      </c>
      <c r="J609" s="101">
        <v>40</v>
      </c>
      <c r="K609" s="51" t="s">
        <v>2229</v>
      </c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>
        <v>40</v>
      </c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</row>
    <row r="610" spans="1:57">
      <c r="A610" s="237">
        <v>607</v>
      </c>
      <c r="B610" s="168"/>
      <c r="C610" s="98" t="s">
        <v>1183</v>
      </c>
      <c r="D610" s="93" t="s">
        <v>1102</v>
      </c>
      <c r="E610" s="190" t="s">
        <v>2150</v>
      </c>
      <c r="F610" s="100" t="s">
        <v>1967</v>
      </c>
      <c r="G610" s="93" t="s">
        <v>945</v>
      </c>
      <c r="H610" s="101">
        <v>2</v>
      </c>
      <c r="I610" s="93" t="s">
        <v>1230</v>
      </c>
      <c r="J610" s="101">
        <v>29</v>
      </c>
      <c r="K610" s="62" t="s">
        <v>2229</v>
      </c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>
        <v>29</v>
      </c>
      <c r="AM610" s="62"/>
      <c r="AN610" s="62">
        <v>29</v>
      </c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</row>
    <row r="611" spans="1:57">
      <c r="A611" s="237">
        <v>608</v>
      </c>
      <c r="B611" s="167"/>
      <c r="C611" s="98" t="s">
        <v>1183</v>
      </c>
      <c r="D611" s="93" t="s">
        <v>1097</v>
      </c>
      <c r="E611" s="190" t="s">
        <v>2150</v>
      </c>
      <c r="F611" s="93" t="s">
        <v>801</v>
      </c>
      <c r="G611" s="93" t="s">
        <v>964</v>
      </c>
      <c r="H611" s="101">
        <v>3</v>
      </c>
      <c r="I611" s="93" t="s">
        <v>1969</v>
      </c>
      <c r="J611" s="101">
        <v>39</v>
      </c>
      <c r="K611" s="51" t="s">
        <v>2229</v>
      </c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>
        <v>39</v>
      </c>
      <c r="AM611" s="51"/>
      <c r="AN611" s="51">
        <v>39</v>
      </c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</row>
    <row r="612" spans="1:57">
      <c r="A612" s="237">
        <v>609</v>
      </c>
      <c r="B612" s="168"/>
      <c r="C612" s="98" t="s">
        <v>1183</v>
      </c>
      <c r="D612" s="93" t="s">
        <v>1101</v>
      </c>
      <c r="E612" s="190" t="s">
        <v>2150</v>
      </c>
      <c r="F612" s="100" t="s">
        <v>1966</v>
      </c>
      <c r="G612" s="93" t="s">
        <v>960</v>
      </c>
      <c r="H612" s="101">
        <v>1</v>
      </c>
      <c r="I612" s="93" t="s">
        <v>1229</v>
      </c>
      <c r="J612" s="101">
        <v>39</v>
      </c>
      <c r="K612" s="51" t="s">
        <v>2230</v>
      </c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>
        <v>39</v>
      </c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</row>
    <row r="613" spans="1:57">
      <c r="A613" s="237">
        <v>610</v>
      </c>
      <c r="B613" s="168"/>
      <c r="C613" s="98" t="s">
        <v>1183</v>
      </c>
      <c r="D613" s="93" t="s">
        <v>1097</v>
      </c>
      <c r="E613" s="190" t="s">
        <v>2150</v>
      </c>
      <c r="F613" s="93" t="s">
        <v>807</v>
      </c>
      <c r="G613" s="93" t="s">
        <v>958</v>
      </c>
      <c r="H613" s="101">
        <v>4.5</v>
      </c>
      <c r="I613" s="93" t="s">
        <v>1225</v>
      </c>
      <c r="J613" s="101">
        <v>39</v>
      </c>
      <c r="K613" s="51" t="s">
        <v>2223</v>
      </c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>
        <v>23.4</v>
      </c>
      <c r="AQ613" s="51"/>
      <c r="AR613" s="51">
        <v>39</v>
      </c>
      <c r="AS613" s="51"/>
      <c r="AT613" s="51">
        <v>39</v>
      </c>
      <c r="AU613" s="51"/>
      <c r="AV613" s="51">
        <v>39</v>
      </c>
      <c r="AW613" s="51"/>
      <c r="AX613" s="51">
        <v>39</v>
      </c>
      <c r="AY613" s="51"/>
      <c r="AZ613" s="51"/>
      <c r="BA613" s="51"/>
      <c r="BB613" s="51"/>
      <c r="BC613" s="51"/>
      <c r="BD613" s="51"/>
      <c r="BE613" s="51"/>
    </row>
    <row r="614" spans="1:57">
      <c r="A614" s="237">
        <v>611</v>
      </c>
      <c r="B614" s="167"/>
      <c r="C614" s="98" t="s">
        <v>1183</v>
      </c>
      <c r="D614" s="93" t="s">
        <v>1025</v>
      </c>
      <c r="E614" s="190" t="s">
        <v>2150</v>
      </c>
      <c r="F614" s="93" t="s">
        <v>801</v>
      </c>
      <c r="G614" s="93" t="s">
        <v>965</v>
      </c>
      <c r="H614" s="101">
        <v>2</v>
      </c>
      <c r="I614" s="93" t="s">
        <v>1189</v>
      </c>
      <c r="J614" s="101">
        <v>11</v>
      </c>
      <c r="K614" s="51" t="s">
        <v>2223</v>
      </c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>
        <v>11</v>
      </c>
      <c r="AQ614" s="51"/>
      <c r="AR614" s="51">
        <v>11</v>
      </c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</row>
    <row r="615" spans="1:57">
      <c r="A615" s="237">
        <v>612</v>
      </c>
      <c r="B615" s="168"/>
      <c r="C615" s="98" t="s">
        <v>1183</v>
      </c>
      <c r="D615" s="93" t="s">
        <v>1098</v>
      </c>
      <c r="E615" s="190" t="s">
        <v>2150</v>
      </c>
      <c r="F615" s="93" t="s">
        <v>803</v>
      </c>
      <c r="G615" s="93" t="s">
        <v>961</v>
      </c>
      <c r="H615" s="101">
        <v>4</v>
      </c>
      <c r="I615" s="93" t="s">
        <v>1232</v>
      </c>
      <c r="J615" s="101">
        <v>45</v>
      </c>
      <c r="K615" s="51" t="s">
        <v>2227</v>
      </c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>
        <v>45</v>
      </c>
      <c r="AS615" s="51"/>
      <c r="AT615" s="51">
        <v>45</v>
      </c>
      <c r="AU615" s="51"/>
      <c r="AV615" s="51">
        <v>45</v>
      </c>
      <c r="AW615" s="51"/>
      <c r="AX615" s="51">
        <v>45</v>
      </c>
      <c r="AY615" s="51"/>
      <c r="AZ615" s="51"/>
      <c r="BA615" s="51"/>
      <c r="BB615" s="51"/>
      <c r="BC615" s="51"/>
      <c r="BD615" s="51"/>
      <c r="BE615" s="51"/>
    </row>
    <row r="616" spans="1:57">
      <c r="A616" s="237">
        <v>613</v>
      </c>
      <c r="B616" s="168"/>
      <c r="C616" s="98" t="s">
        <v>1183</v>
      </c>
      <c r="D616" s="93" t="s">
        <v>1103</v>
      </c>
      <c r="E616" s="190" t="s">
        <v>2150</v>
      </c>
      <c r="F616" s="100" t="s">
        <v>1966</v>
      </c>
      <c r="G616" s="93" t="s">
        <v>945</v>
      </c>
      <c r="H616" s="101">
        <v>2</v>
      </c>
      <c r="I616" s="93" t="s">
        <v>1231</v>
      </c>
      <c r="J616" s="101">
        <v>30</v>
      </c>
      <c r="K616" s="51" t="s">
        <v>2225</v>
      </c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>
        <v>30</v>
      </c>
      <c r="AU616" s="51"/>
      <c r="AV616" s="51">
        <v>30</v>
      </c>
      <c r="AW616" s="51"/>
      <c r="AX616" s="51"/>
      <c r="AY616" s="51"/>
      <c r="AZ616" s="51"/>
      <c r="BA616" s="51"/>
      <c r="BB616" s="51"/>
      <c r="BC616" s="51"/>
      <c r="BD616" s="51"/>
      <c r="BE616" s="51"/>
    </row>
    <row r="617" spans="1:57">
      <c r="A617" s="237">
        <v>614</v>
      </c>
      <c r="B617" s="167"/>
      <c r="C617" s="98" t="s">
        <v>1183</v>
      </c>
      <c r="D617" s="93" t="s">
        <v>1025</v>
      </c>
      <c r="E617" s="190" t="s">
        <v>2150</v>
      </c>
      <c r="F617" s="93" t="s">
        <v>962</v>
      </c>
      <c r="G617" s="93" t="s">
        <v>963</v>
      </c>
      <c r="H617" s="101">
        <v>2</v>
      </c>
      <c r="I617" s="93" t="s">
        <v>499</v>
      </c>
      <c r="J617" s="101">
        <v>11</v>
      </c>
      <c r="K617" s="51" t="s">
        <v>2225</v>
      </c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>
        <v>11</v>
      </c>
      <c r="AU617" s="51"/>
      <c r="AV617" s="51">
        <v>11</v>
      </c>
      <c r="AW617" s="51"/>
      <c r="AX617" s="51"/>
      <c r="AY617" s="51"/>
      <c r="AZ617" s="51"/>
      <c r="BA617" s="51"/>
      <c r="BB617" s="51"/>
      <c r="BC617" s="51"/>
      <c r="BD617" s="51"/>
      <c r="BE617" s="51"/>
    </row>
    <row r="618" spans="1:57">
      <c r="A618" s="237">
        <v>615</v>
      </c>
      <c r="B618" s="167"/>
      <c r="C618" s="98" t="s">
        <v>1183</v>
      </c>
      <c r="D618" s="93" t="s">
        <v>1165</v>
      </c>
      <c r="E618" s="190" t="s">
        <v>2150</v>
      </c>
      <c r="F618" s="93" t="s">
        <v>2002</v>
      </c>
      <c r="G618" s="93" t="s">
        <v>945</v>
      </c>
      <c r="H618" s="101">
        <v>2</v>
      </c>
      <c r="I618" s="93" t="s">
        <v>1267</v>
      </c>
      <c r="J618" s="101">
        <v>40</v>
      </c>
      <c r="K618" s="51" t="s">
        <v>2219</v>
      </c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>
        <v>40</v>
      </c>
      <c r="AV618" s="51"/>
      <c r="AW618" s="51">
        <v>40</v>
      </c>
      <c r="AX618" s="51"/>
      <c r="AY618" s="51"/>
      <c r="AZ618" s="51"/>
      <c r="BA618" s="51"/>
      <c r="BB618" s="51"/>
      <c r="BC618" s="51"/>
      <c r="BD618" s="51"/>
      <c r="BE618" s="51"/>
    </row>
    <row r="619" spans="1:57">
      <c r="A619" s="237">
        <v>616</v>
      </c>
      <c r="B619" s="167"/>
      <c r="C619" s="98" t="s">
        <v>1183</v>
      </c>
      <c r="D619" s="93" t="s">
        <v>1083</v>
      </c>
      <c r="E619" s="103" t="s">
        <v>71</v>
      </c>
      <c r="F619" s="93" t="s">
        <v>255</v>
      </c>
      <c r="G619" s="93" t="s">
        <v>1013</v>
      </c>
      <c r="H619" s="101">
        <v>2</v>
      </c>
      <c r="I619" s="93" t="s">
        <v>1530</v>
      </c>
      <c r="J619" s="101">
        <v>23</v>
      </c>
      <c r="K619" s="51" t="s">
        <v>2232</v>
      </c>
      <c r="L619" s="51"/>
      <c r="M619" s="51"/>
      <c r="N619" s="51"/>
      <c r="O619" s="51"/>
      <c r="P619" s="51">
        <v>23</v>
      </c>
      <c r="Q619" s="51"/>
      <c r="R619" s="51">
        <v>23</v>
      </c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</row>
    <row r="620" spans="1:57">
      <c r="A620" s="237">
        <v>617</v>
      </c>
      <c r="B620" s="167"/>
      <c r="C620" s="98" t="s">
        <v>1183</v>
      </c>
      <c r="D620" s="93" t="s">
        <v>1061</v>
      </c>
      <c r="E620" s="103" t="s">
        <v>71</v>
      </c>
      <c r="F620" s="93" t="s">
        <v>90</v>
      </c>
      <c r="G620" s="93" t="s">
        <v>939</v>
      </c>
      <c r="H620" s="101">
        <v>1</v>
      </c>
      <c r="I620" s="93" t="s">
        <v>562</v>
      </c>
      <c r="J620" s="101">
        <v>41</v>
      </c>
      <c r="K620" s="51" t="s">
        <v>2232</v>
      </c>
      <c r="L620" s="51"/>
      <c r="M620" s="51"/>
      <c r="N620" s="51"/>
      <c r="O620" s="51"/>
      <c r="P620" s="51">
        <v>41</v>
      </c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</row>
    <row r="621" spans="1:57">
      <c r="A621" s="237">
        <v>618</v>
      </c>
      <c r="B621" s="167"/>
      <c r="C621" s="98" t="s">
        <v>1183</v>
      </c>
      <c r="D621" s="93" t="s">
        <v>1062</v>
      </c>
      <c r="E621" s="103" t="s">
        <v>71</v>
      </c>
      <c r="F621" s="93" t="s">
        <v>90</v>
      </c>
      <c r="G621" s="93" t="s">
        <v>939</v>
      </c>
      <c r="H621" s="101">
        <v>1</v>
      </c>
      <c r="I621" s="93" t="s">
        <v>534</v>
      </c>
      <c r="J621" s="101">
        <v>45</v>
      </c>
      <c r="K621" s="51" t="s">
        <v>2233</v>
      </c>
      <c r="L621" s="51"/>
      <c r="M621" s="51"/>
      <c r="N621" s="51"/>
      <c r="O621" s="51"/>
      <c r="P621" s="51"/>
      <c r="Q621" s="51">
        <v>45</v>
      </c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</row>
    <row r="622" spans="1:57">
      <c r="A622" s="237">
        <v>619</v>
      </c>
      <c r="B622" s="167"/>
      <c r="C622" s="98" t="s">
        <v>1183</v>
      </c>
      <c r="D622" s="93" t="s">
        <v>1072</v>
      </c>
      <c r="E622" s="103" t="s">
        <v>71</v>
      </c>
      <c r="F622" s="93" t="s">
        <v>90</v>
      </c>
      <c r="G622" s="93" t="s">
        <v>939</v>
      </c>
      <c r="H622" s="101">
        <v>1</v>
      </c>
      <c r="I622" s="93" t="s">
        <v>544</v>
      </c>
      <c r="J622" s="101">
        <v>44</v>
      </c>
      <c r="K622" s="51" t="s">
        <v>2236</v>
      </c>
      <c r="L622" s="51"/>
      <c r="M622" s="51"/>
      <c r="N622" s="51"/>
      <c r="O622" s="51"/>
      <c r="P622" s="51"/>
      <c r="Q622" s="51"/>
      <c r="R622" s="51"/>
      <c r="S622" s="51"/>
      <c r="T622" s="51">
        <v>44</v>
      </c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</row>
    <row r="623" spans="1:57">
      <c r="A623" s="237">
        <v>620</v>
      </c>
      <c r="B623" s="167"/>
      <c r="C623" s="98" t="s">
        <v>1183</v>
      </c>
      <c r="D623" s="93" t="s">
        <v>1083</v>
      </c>
      <c r="E623" s="103" t="s">
        <v>71</v>
      </c>
      <c r="F623" s="93" t="s">
        <v>255</v>
      </c>
      <c r="G623" s="93" t="s">
        <v>1014</v>
      </c>
      <c r="H623" s="101" t="s">
        <v>938</v>
      </c>
      <c r="I623" s="93" t="s">
        <v>504</v>
      </c>
      <c r="J623" s="101">
        <v>23</v>
      </c>
      <c r="K623" s="51" t="s">
        <v>2242</v>
      </c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>
        <v>23</v>
      </c>
      <c r="W623" s="51"/>
      <c r="X623" s="51">
        <v>23</v>
      </c>
      <c r="Y623" s="51"/>
      <c r="Z623" s="51">
        <v>23</v>
      </c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</row>
    <row r="624" spans="1:57">
      <c r="A624" s="237">
        <v>621</v>
      </c>
      <c r="B624" s="167"/>
      <c r="C624" s="98" t="s">
        <v>1183</v>
      </c>
      <c r="D624" s="93" t="s">
        <v>1068</v>
      </c>
      <c r="E624" s="103" t="s">
        <v>71</v>
      </c>
      <c r="F624" s="93" t="s">
        <v>90</v>
      </c>
      <c r="G624" s="93" t="s">
        <v>939</v>
      </c>
      <c r="H624" s="101">
        <v>1</v>
      </c>
      <c r="I624" s="93" t="s">
        <v>2038</v>
      </c>
      <c r="J624" s="101">
        <v>46</v>
      </c>
      <c r="K624" s="51" t="s">
        <v>2170</v>
      </c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>
        <v>46</v>
      </c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</row>
    <row r="625" spans="1:57">
      <c r="A625" s="237">
        <v>622</v>
      </c>
      <c r="B625" s="167"/>
      <c r="C625" s="98" t="s">
        <v>1183</v>
      </c>
      <c r="D625" s="93" t="s">
        <v>1069</v>
      </c>
      <c r="E625" s="103" t="s">
        <v>71</v>
      </c>
      <c r="F625" s="93" t="s">
        <v>90</v>
      </c>
      <c r="G625" s="93" t="s">
        <v>939</v>
      </c>
      <c r="H625" s="101">
        <v>1</v>
      </c>
      <c r="I625" s="93" t="s">
        <v>2039</v>
      </c>
      <c r="J625" s="101">
        <v>42</v>
      </c>
      <c r="K625" s="51" t="s">
        <v>2249</v>
      </c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>
        <v>42</v>
      </c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</row>
    <row r="626" spans="1:57">
      <c r="A626" s="237">
        <v>623</v>
      </c>
      <c r="B626" s="167"/>
      <c r="C626" s="98" t="s">
        <v>1183</v>
      </c>
      <c r="D626" s="93" t="s">
        <v>1181</v>
      </c>
      <c r="E626" s="103" t="s">
        <v>71</v>
      </c>
      <c r="F626" s="150" t="s">
        <v>354</v>
      </c>
      <c r="G626" s="93" t="s">
        <v>369</v>
      </c>
      <c r="H626" s="101">
        <v>2</v>
      </c>
      <c r="I626" s="93" t="s">
        <v>1285</v>
      </c>
      <c r="J626" s="101">
        <v>34</v>
      </c>
      <c r="K626" s="51" t="s">
        <v>2238</v>
      </c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>
        <v>34</v>
      </c>
      <c r="AA626" s="51"/>
      <c r="AB626" s="51">
        <v>34</v>
      </c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</row>
    <row r="627" spans="1:57">
      <c r="A627" s="237">
        <v>624</v>
      </c>
      <c r="B627" s="167"/>
      <c r="C627" s="98" t="s">
        <v>1183</v>
      </c>
      <c r="D627" s="93" t="s">
        <v>1182</v>
      </c>
      <c r="E627" s="103" t="s">
        <v>71</v>
      </c>
      <c r="F627" s="93" t="s">
        <v>349</v>
      </c>
      <c r="G627" s="93" t="s">
        <v>369</v>
      </c>
      <c r="H627" s="101">
        <v>2</v>
      </c>
      <c r="I627" s="93" t="s">
        <v>1286</v>
      </c>
      <c r="J627" s="101">
        <v>37</v>
      </c>
      <c r="K627" s="51" t="s">
        <v>2239</v>
      </c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>
        <v>37</v>
      </c>
      <c r="AB627" s="51"/>
      <c r="AC627" s="51">
        <v>37</v>
      </c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</row>
    <row r="628" spans="1:57">
      <c r="A628" s="237">
        <v>625</v>
      </c>
      <c r="B628" s="167"/>
      <c r="C628" s="98" t="s">
        <v>1183</v>
      </c>
      <c r="D628" s="93" t="s">
        <v>1083</v>
      </c>
      <c r="E628" s="103" t="s">
        <v>71</v>
      </c>
      <c r="F628" s="93" t="s">
        <v>255</v>
      </c>
      <c r="G628" s="93" t="s">
        <v>1012</v>
      </c>
      <c r="H628" s="101" t="s">
        <v>213</v>
      </c>
      <c r="I628" s="93" t="s">
        <v>1283</v>
      </c>
      <c r="J628" s="101">
        <v>23</v>
      </c>
      <c r="K628" s="51" t="s">
        <v>2220</v>
      </c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>
        <v>23</v>
      </c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</row>
    <row r="629" spans="1:57">
      <c r="A629" s="237">
        <v>626</v>
      </c>
      <c r="B629" s="167"/>
      <c r="C629" s="98" t="s">
        <v>1183</v>
      </c>
      <c r="D629" s="93" t="s">
        <v>1066</v>
      </c>
      <c r="E629" s="103" t="s">
        <v>71</v>
      </c>
      <c r="F629" s="93" t="s">
        <v>90</v>
      </c>
      <c r="G629" s="93" t="s">
        <v>939</v>
      </c>
      <c r="H629" s="101">
        <v>1</v>
      </c>
      <c r="I629" s="93" t="s">
        <v>2041</v>
      </c>
      <c r="J629" s="101">
        <v>46</v>
      </c>
      <c r="K629" s="51" t="s">
        <v>2234</v>
      </c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>
        <v>46</v>
      </c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</row>
    <row r="630" spans="1:57">
      <c r="A630" s="237">
        <v>627</v>
      </c>
      <c r="B630" s="167"/>
      <c r="C630" s="98" t="s">
        <v>1183</v>
      </c>
      <c r="D630" s="93" t="s">
        <v>1063</v>
      </c>
      <c r="E630" s="103" t="s">
        <v>71</v>
      </c>
      <c r="F630" s="93" t="s">
        <v>90</v>
      </c>
      <c r="G630" s="93" t="s">
        <v>939</v>
      </c>
      <c r="H630" s="101">
        <v>1</v>
      </c>
      <c r="I630" s="93" t="s">
        <v>1280</v>
      </c>
      <c r="J630" s="101">
        <v>49</v>
      </c>
      <c r="K630" s="51" t="s">
        <v>2247</v>
      </c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>
        <v>49</v>
      </c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</row>
    <row r="631" spans="1:57">
      <c r="A631" s="237">
        <v>628</v>
      </c>
      <c r="B631" s="167"/>
      <c r="C631" s="98" t="s">
        <v>1183</v>
      </c>
      <c r="D631" s="93" t="s">
        <v>1064</v>
      </c>
      <c r="E631" s="103" t="s">
        <v>71</v>
      </c>
      <c r="F631" s="93" t="s">
        <v>90</v>
      </c>
      <c r="G631" s="93" t="s">
        <v>939</v>
      </c>
      <c r="H631" s="101">
        <v>1</v>
      </c>
      <c r="I631" s="93" t="s">
        <v>1284</v>
      </c>
      <c r="J631" s="101">
        <v>46</v>
      </c>
      <c r="K631" s="51" t="s">
        <v>2248</v>
      </c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>
        <v>46</v>
      </c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</row>
    <row r="632" spans="1:57">
      <c r="A632" s="237">
        <v>629</v>
      </c>
      <c r="B632" s="167"/>
      <c r="C632" s="98" t="s">
        <v>1183</v>
      </c>
      <c r="D632" s="93" t="s">
        <v>1177</v>
      </c>
      <c r="E632" s="103" t="s">
        <v>71</v>
      </c>
      <c r="F632" s="93" t="s">
        <v>349</v>
      </c>
      <c r="G632" s="93" t="s">
        <v>1011</v>
      </c>
      <c r="H632" s="101">
        <v>4</v>
      </c>
      <c r="I632" s="93" t="s">
        <v>505</v>
      </c>
      <c r="J632" s="101">
        <v>31</v>
      </c>
      <c r="K632" s="51" t="s">
        <v>2223</v>
      </c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>
        <v>31</v>
      </c>
      <c r="AQ632" s="51"/>
      <c r="AR632" s="51">
        <v>31</v>
      </c>
      <c r="AS632" s="51"/>
      <c r="AT632" s="51">
        <v>31</v>
      </c>
      <c r="AU632" s="51"/>
      <c r="AV632" s="51">
        <v>31</v>
      </c>
      <c r="AW632" s="51"/>
      <c r="AX632" s="51"/>
      <c r="AY632" s="51"/>
      <c r="AZ632" s="51"/>
      <c r="BA632" s="51"/>
      <c r="BB632" s="51"/>
      <c r="BC632" s="51"/>
      <c r="BD632" s="51"/>
      <c r="BE632" s="51"/>
    </row>
    <row r="633" spans="1:57">
      <c r="A633" s="237">
        <v>630</v>
      </c>
      <c r="B633" s="167"/>
      <c r="C633" s="98" t="s">
        <v>1183</v>
      </c>
      <c r="D633" s="93" t="s">
        <v>1065</v>
      </c>
      <c r="E633" s="103" t="s">
        <v>71</v>
      </c>
      <c r="F633" s="93" t="s">
        <v>90</v>
      </c>
      <c r="G633" s="93" t="s">
        <v>939</v>
      </c>
      <c r="H633" s="101">
        <v>1</v>
      </c>
      <c r="I633" s="93" t="s">
        <v>2042</v>
      </c>
      <c r="J633" s="101">
        <v>47</v>
      </c>
      <c r="K633" s="51" t="s">
        <v>2225</v>
      </c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>
        <v>47</v>
      </c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</row>
    <row r="634" spans="1:57">
      <c r="A634" s="237">
        <v>631</v>
      </c>
      <c r="B634" s="167"/>
      <c r="C634" s="98" t="s">
        <v>1183</v>
      </c>
      <c r="D634" s="93" t="s">
        <v>1067</v>
      </c>
      <c r="E634" s="103" t="s">
        <v>71</v>
      </c>
      <c r="F634" s="93" t="s">
        <v>90</v>
      </c>
      <c r="G634" s="93" t="s">
        <v>939</v>
      </c>
      <c r="H634" s="101">
        <v>1</v>
      </c>
      <c r="I634" s="93" t="s">
        <v>2043</v>
      </c>
      <c r="J634" s="101">
        <v>46</v>
      </c>
      <c r="K634" s="51" t="s">
        <v>2255</v>
      </c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>
        <v>46</v>
      </c>
      <c r="AW634" s="51"/>
      <c r="AX634" s="51"/>
      <c r="AY634" s="51"/>
      <c r="AZ634" s="51"/>
      <c r="BA634" s="51"/>
      <c r="BB634" s="51"/>
      <c r="BC634" s="51"/>
      <c r="BD634" s="51"/>
      <c r="BE634" s="51"/>
    </row>
    <row r="635" spans="1:57">
      <c r="A635" s="237">
        <v>632</v>
      </c>
      <c r="B635" s="171"/>
      <c r="C635" s="73" t="s">
        <v>394</v>
      </c>
      <c r="D635" s="66" t="s">
        <v>227</v>
      </c>
      <c r="E635" s="121" t="s">
        <v>63</v>
      </c>
      <c r="F635" s="54" t="s">
        <v>102</v>
      </c>
      <c r="G635" s="74" t="s">
        <v>481</v>
      </c>
      <c r="H635" s="241">
        <v>2</v>
      </c>
      <c r="I635" s="74" t="s">
        <v>503</v>
      </c>
      <c r="J635" s="66">
        <v>45</v>
      </c>
      <c r="K635" s="62" t="s">
        <v>2167</v>
      </c>
      <c r="L635" s="62"/>
      <c r="M635" s="62"/>
      <c r="N635" s="62"/>
      <c r="O635" s="62"/>
      <c r="P635" s="62"/>
      <c r="Q635" s="62"/>
      <c r="R635" s="62">
        <v>45</v>
      </c>
      <c r="S635" s="62"/>
      <c r="T635" s="62">
        <v>45</v>
      </c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</row>
    <row r="636" spans="1:57">
      <c r="A636" s="237">
        <v>633</v>
      </c>
      <c r="B636" s="167"/>
      <c r="C636" s="52" t="s">
        <v>394</v>
      </c>
      <c r="D636" s="56" t="s">
        <v>227</v>
      </c>
      <c r="E636" s="121" t="s">
        <v>63</v>
      </c>
      <c r="F636" s="54" t="s">
        <v>66</v>
      </c>
      <c r="G636" s="55" t="s">
        <v>481</v>
      </c>
      <c r="H636" s="53">
        <v>2</v>
      </c>
      <c r="I636" s="55" t="s">
        <v>503</v>
      </c>
      <c r="J636" s="56">
        <v>45</v>
      </c>
      <c r="K636" s="51" t="s">
        <v>2167</v>
      </c>
      <c r="L636" s="51"/>
      <c r="M636" s="51"/>
      <c r="N636" s="51"/>
      <c r="O636" s="51"/>
      <c r="P636" s="51"/>
      <c r="Q636" s="51"/>
      <c r="R636" s="51">
        <v>45</v>
      </c>
      <c r="S636" s="51"/>
      <c r="T636" s="51">
        <v>45</v>
      </c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</row>
    <row r="637" spans="1:57">
      <c r="A637" s="237">
        <v>634</v>
      </c>
      <c r="B637" s="168"/>
      <c r="C637" s="52" t="s">
        <v>394</v>
      </c>
      <c r="D637" s="56" t="s">
        <v>425</v>
      </c>
      <c r="E637" s="121" t="s">
        <v>63</v>
      </c>
      <c r="F637" s="54" t="s">
        <v>64</v>
      </c>
      <c r="G637" s="55" t="s">
        <v>470</v>
      </c>
      <c r="H637" s="53">
        <v>3</v>
      </c>
      <c r="I637" s="55" t="s">
        <v>504</v>
      </c>
      <c r="J637" s="56">
        <v>46</v>
      </c>
      <c r="K637" s="51" t="s">
        <v>2168</v>
      </c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>
        <v>46</v>
      </c>
      <c r="W637" s="51"/>
      <c r="X637" s="51">
        <v>46</v>
      </c>
      <c r="Y637" s="51"/>
      <c r="Z637" s="51">
        <v>46</v>
      </c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</row>
    <row r="638" spans="1:57">
      <c r="A638" s="237">
        <v>635</v>
      </c>
      <c r="B638" s="168"/>
      <c r="C638" s="52" t="s">
        <v>394</v>
      </c>
      <c r="D638" s="56" t="s">
        <v>427</v>
      </c>
      <c r="E638" s="121" t="s">
        <v>63</v>
      </c>
      <c r="F638" s="54" t="s">
        <v>64</v>
      </c>
      <c r="G638" s="55" t="s">
        <v>470</v>
      </c>
      <c r="H638" s="53">
        <v>3</v>
      </c>
      <c r="I638" s="55" t="s">
        <v>522</v>
      </c>
      <c r="J638" s="56">
        <v>47</v>
      </c>
      <c r="K638" s="51" t="s">
        <v>2181</v>
      </c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>
        <v>47</v>
      </c>
      <c r="X638" s="51"/>
      <c r="Y638" s="51">
        <v>47</v>
      </c>
      <c r="Z638" s="51"/>
      <c r="AA638" s="51">
        <v>47</v>
      </c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</row>
    <row r="639" spans="1:57">
      <c r="A639" s="237">
        <v>636</v>
      </c>
      <c r="B639" s="168"/>
      <c r="C639" s="52" t="s">
        <v>394</v>
      </c>
      <c r="D639" s="56" t="s">
        <v>423</v>
      </c>
      <c r="E639" s="121" t="s">
        <v>63</v>
      </c>
      <c r="F639" s="54" t="s">
        <v>64</v>
      </c>
      <c r="G639" s="55" t="s">
        <v>470</v>
      </c>
      <c r="H639" s="53">
        <v>3</v>
      </c>
      <c r="I639" s="55" t="s">
        <v>571</v>
      </c>
      <c r="J639" s="56">
        <v>47</v>
      </c>
      <c r="K639" s="51" t="s">
        <v>2195</v>
      </c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>
        <v>47</v>
      </c>
      <c r="AG639" s="51"/>
      <c r="AH639" s="51">
        <v>47</v>
      </c>
      <c r="AI639" s="51"/>
      <c r="AJ639" s="51">
        <v>47</v>
      </c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</row>
    <row r="640" spans="1:57">
      <c r="A640" s="237">
        <v>637</v>
      </c>
      <c r="B640" s="168"/>
      <c r="C640" s="52" t="s">
        <v>394</v>
      </c>
      <c r="D640" s="56" t="s">
        <v>427</v>
      </c>
      <c r="E640" s="121" t="s">
        <v>34</v>
      </c>
      <c r="F640" s="54" t="s">
        <v>466</v>
      </c>
      <c r="G640" s="55" t="s">
        <v>467</v>
      </c>
      <c r="H640" s="53">
        <v>1</v>
      </c>
      <c r="I640" s="55" t="s">
        <v>562</v>
      </c>
      <c r="J640" s="56">
        <v>47</v>
      </c>
      <c r="K640" s="62" t="s">
        <v>2193</v>
      </c>
      <c r="L640" s="62"/>
      <c r="M640" s="62"/>
      <c r="N640" s="62"/>
      <c r="O640" s="62"/>
      <c r="P640" s="62">
        <v>47</v>
      </c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</row>
    <row r="641" spans="1:57">
      <c r="A641" s="237">
        <v>638</v>
      </c>
      <c r="B641" s="168"/>
      <c r="C641" s="52" t="s">
        <v>394</v>
      </c>
      <c r="D641" s="56" t="s">
        <v>425</v>
      </c>
      <c r="E641" s="121" t="s">
        <v>34</v>
      </c>
      <c r="F641" s="54" t="s">
        <v>466</v>
      </c>
      <c r="G641" s="55" t="s">
        <v>467</v>
      </c>
      <c r="H641" s="53">
        <v>1</v>
      </c>
      <c r="I641" s="55" t="s">
        <v>557</v>
      </c>
      <c r="J641" s="56">
        <v>46</v>
      </c>
      <c r="K641" s="51" t="s">
        <v>2167</v>
      </c>
      <c r="L641" s="51"/>
      <c r="M641" s="51"/>
      <c r="N641" s="51"/>
      <c r="O641" s="51"/>
      <c r="P641" s="51"/>
      <c r="Q641" s="51"/>
      <c r="R641" s="51">
        <v>46</v>
      </c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80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</row>
    <row r="642" spans="1:57">
      <c r="A642" s="237">
        <v>639</v>
      </c>
      <c r="B642" s="168"/>
      <c r="C642" s="52" t="s">
        <v>394</v>
      </c>
      <c r="D642" s="56" t="s">
        <v>427</v>
      </c>
      <c r="E642" s="121" t="s">
        <v>34</v>
      </c>
      <c r="F642" s="54" t="s">
        <v>36</v>
      </c>
      <c r="G642" s="55" t="s">
        <v>468</v>
      </c>
      <c r="H642" s="53">
        <v>2</v>
      </c>
      <c r="I642" s="55" t="s">
        <v>1989</v>
      </c>
      <c r="J642" s="56">
        <v>47</v>
      </c>
      <c r="K642" s="51" t="s">
        <v>2180</v>
      </c>
      <c r="L642" s="51"/>
      <c r="M642" s="51"/>
      <c r="N642" s="51"/>
      <c r="O642" s="51"/>
      <c r="P642" s="51"/>
      <c r="Q642" s="51"/>
      <c r="R642" s="51"/>
      <c r="S642" s="51">
        <v>47</v>
      </c>
      <c r="T642" s="51"/>
      <c r="U642" s="51">
        <v>47</v>
      </c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</row>
    <row r="643" spans="1:57">
      <c r="A643" s="237">
        <v>640</v>
      </c>
      <c r="B643" s="168"/>
      <c r="C643" s="52" t="s">
        <v>394</v>
      </c>
      <c r="D643" s="56" t="s">
        <v>426</v>
      </c>
      <c r="E643" s="121" t="s">
        <v>34</v>
      </c>
      <c r="F643" s="54" t="s">
        <v>466</v>
      </c>
      <c r="G643" s="55" t="s">
        <v>467</v>
      </c>
      <c r="H643" s="53">
        <v>1</v>
      </c>
      <c r="I643" s="55" t="s">
        <v>544</v>
      </c>
      <c r="J643" s="56">
        <v>52</v>
      </c>
      <c r="K643" s="51" t="s">
        <v>2189</v>
      </c>
      <c r="L643" s="51"/>
      <c r="M643" s="51"/>
      <c r="N643" s="80"/>
      <c r="O643" s="51"/>
      <c r="P643" s="51"/>
      <c r="Q643" s="51"/>
      <c r="R643" s="51"/>
      <c r="S643" s="51"/>
      <c r="T643" s="51">
        <v>52</v>
      </c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</row>
    <row r="644" spans="1:57">
      <c r="A644" s="237">
        <v>641</v>
      </c>
      <c r="B644" s="168"/>
      <c r="C644" s="52" t="s">
        <v>394</v>
      </c>
      <c r="D644" s="56" t="s">
        <v>424</v>
      </c>
      <c r="E644" s="121" t="s">
        <v>34</v>
      </c>
      <c r="F644" s="54" t="s">
        <v>466</v>
      </c>
      <c r="G644" s="55" t="s">
        <v>467</v>
      </c>
      <c r="H644" s="53">
        <v>1</v>
      </c>
      <c r="I644" s="55" t="s">
        <v>521</v>
      </c>
      <c r="J644" s="56">
        <v>30</v>
      </c>
      <c r="K644" s="51" t="s">
        <v>2177</v>
      </c>
      <c r="L644" s="51"/>
      <c r="M644" s="51"/>
      <c r="N644" s="51"/>
      <c r="O644" s="51"/>
      <c r="P644" s="51"/>
      <c r="Q644" s="51"/>
      <c r="R644" s="51"/>
      <c r="S644" s="51"/>
      <c r="T644" s="51"/>
      <c r="U644" s="51">
        <v>30</v>
      </c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</row>
    <row r="645" spans="1:57">
      <c r="A645" s="237">
        <v>642</v>
      </c>
      <c r="B645" s="168"/>
      <c r="C645" s="52" t="s">
        <v>394</v>
      </c>
      <c r="D645" s="56" t="s">
        <v>423</v>
      </c>
      <c r="E645" s="121" t="s">
        <v>34</v>
      </c>
      <c r="F645" s="54" t="s">
        <v>466</v>
      </c>
      <c r="G645" s="55" t="s">
        <v>467</v>
      </c>
      <c r="H645" s="53">
        <v>1</v>
      </c>
      <c r="I645" s="55" t="s">
        <v>559</v>
      </c>
      <c r="J645" s="56">
        <v>47</v>
      </c>
      <c r="K645" s="51" t="s">
        <v>2168</v>
      </c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>
        <v>47</v>
      </c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</row>
    <row r="646" spans="1:57">
      <c r="A646" s="237">
        <v>643</v>
      </c>
      <c r="B646" s="168"/>
      <c r="C646" s="52" t="s">
        <v>394</v>
      </c>
      <c r="D646" s="56" t="s">
        <v>423</v>
      </c>
      <c r="E646" s="121" t="s">
        <v>34</v>
      </c>
      <c r="F646" s="54" t="s">
        <v>37</v>
      </c>
      <c r="G646" s="251" t="s">
        <v>468</v>
      </c>
      <c r="H646" s="252">
        <v>2</v>
      </c>
      <c r="I646" s="55" t="s">
        <v>573</v>
      </c>
      <c r="J646" s="56">
        <v>47</v>
      </c>
      <c r="K646" s="51" t="s">
        <v>2170</v>
      </c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>
        <v>47</v>
      </c>
      <c r="Y646" s="51"/>
      <c r="Z646" s="51">
        <v>47</v>
      </c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</row>
    <row r="647" spans="1:57">
      <c r="A647" s="237">
        <v>644</v>
      </c>
      <c r="B647" s="168"/>
      <c r="C647" s="52" t="s">
        <v>394</v>
      </c>
      <c r="D647" s="56" t="s">
        <v>425</v>
      </c>
      <c r="E647" s="121" t="s">
        <v>34</v>
      </c>
      <c r="F647" s="54" t="s">
        <v>36</v>
      </c>
      <c r="G647" s="55" t="s">
        <v>468</v>
      </c>
      <c r="H647" s="53">
        <v>2</v>
      </c>
      <c r="I647" s="55" t="s">
        <v>572</v>
      </c>
      <c r="J647" s="56">
        <v>46</v>
      </c>
      <c r="K647" s="51" t="s">
        <v>2192</v>
      </c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>
        <v>46</v>
      </c>
      <c r="AE647" s="51"/>
      <c r="AF647" s="51">
        <v>46</v>
      </c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</row>
    <row r="648" spans="1:57">
      <c r="A648" s="237">
        <v>645</v>
      </c>
      <c r="B648" s="168"/>
      <c r="C648" s="52" t="s">
        <v>394</v>
      </c>
      <c r="D648" s="56" t="s">
        <v>229</v>
      </c>
      <c r="E648" s="121" t="s">
        <v>34</v>
      </c>
      <c r="F648" s="54" t="s">
        <v>37</v>
      </c>
      <c r="G648" s="55" t="s">
        <v>477</v>
      </c>
      <c r="H648" s="53">
        <v>2</v>
      </c>
      <c r="I648" s="55" t="s">
        <v>582</v>
      </c>
      <c r="J648" s="56">
        <v>33</v>
      </c>
      <c r="K648" s="51" t="s">
        <v>2179</v>
      </c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>
        <v>33</v>
      </c>
      <c r="AF648" s="51"/>
      <c r="AG648" s="51">
        <v>33</v>
      </c>
      <c r="AH648" s="51"/>
      <c r="AI648" s="51"/>
      <c r="AJ648" s="51"/>
      <c r="AK648" s="51"/>
      <c r="AL648" s="62"/>
      <c r="AM648" s="62"/>
      <c r="AN648" s="62"/>
      <c r="AO648" s="62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</row>
    <row r="649" spans="1:57">
      <c r="A649" s="237">
        <v>646</v>
      </c>
      <c r="B649" s="168"/>
      <c r="C649" s="52" t="s">
        <v>394</v>
      </c>
      <c r="D649" s="56" t="s">
        <v>422</v>
      </c>
      <c r="E649" s="121" t="s">
        <v>34</v>
      </c>
      <c r="F649" s="54" t="s">
        <v>466</v>
      </c>
      <c r="G649" s="55" t="s">
        <v>467</v>
      </c>
      <c r="H649" s="53">
        <v>1</v>
      </c>
      <c r="I649" s="55" t="s">
        <v>566</v>
      </c>
      <c r="J649" s="56">
        <v>53</v>
      </c>
      <c r="K649" s="51" t="s">
        <v>2165</v>
      </c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>
        <v>53</v>
      </c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</row>
    <row r="650" spans="1:57">
      <c r="A650" s="237">
        <v>647</v>
      </c>
      <c r="B650" s="168"/>
      <c r="C650" s="52" t="s">
        <v>394</v>
      </c>
      <c r="D650" s="56" t="s">
        <v>230</v>
      </c>
      <c r="E650" s="121" t="s">
        <v>34</v>
      </c>
      <c r="F650" s="54" t="s">
        <v>37</v>
      </c>
      <c r="G650" s="55" t="s">
        <v>477</v>
      </c>
      <c r="H650" s="53">
        <v>2</v>
      </c>
      <c r="I650" s="55" t="s">
        <v>583</v>
      </c>
      <c r="J650" s="56">
        <v>36</v>
      </c>
      <c r="K650" s="51" t="s">
        <v>2166</v>
      </c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>
        <v>36</v>
      </c>
      <c r="AJ650" s="51"/>
      <c r="AK650" s="51">
        <v>36</v>
      </c>
      <c r="AL650" s="62"/>
      <c r="AM650" s="62"/>
      <c r="AN650" s="62"/>
      <c r="AO650" s="62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</row>
    <row r="651" spans="1:57">
      <c r="A651" s="237">
        <v>648</v>
      </c>
      <c r="B651" s="168"/>
      <c r="C651" s="52" t="s">
        <v>394</v>
      </c>
      <c r="D651" s="56" t="s">
        <v>231</v>
      </c>
      <c r="E651" s="121" t="s">
        <v>34</v>
      </c>
      <c r="F651" s="54" t="s">
        <v>12</v>
      </c>
      <c r="G651" s="55" t="s">
        <v>482</v>
      </c>
      <c r="H651" s="53">
        <v>3</v>
      </c>
      <c r="I651" s="55" t="s">
        <v>586</v>
      </c>
      <c r="J651" s="56">
        <v>29</v>
      </c>
      <c r="K651" s="51" t="s">
        <v>2196</v>
      </c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>
        <v>29</v>
      </c>
      <c r="AK651" s="51"/>
      <c r="AL651" s="51">
        <v>29</v>
      </c>
      <c r="AM651" s="51"/>
      <c r="AN651" s="51">
        <v>29</v>
      </c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</row>
    <row r="652" spans="1:57">
      <c r="A652" s="237">
        <v>649</v>
      </c>
      <c r="B652" s="167"/>
      <c r="C652" s="52" t="s">
        <v>394</v>
      </c>
      <c r="D652" s="56" t="s">
        <v>232</v>
      </c>
      <c r="E652" s="121" t="s">
        <v>34</v>
      </c>
      <c r="F652" s="54" t="s">
        <v>12</v>
      </c>
      <c r="G652" s="55" t="s">
        <v>482</v>
      </c>
      <c r="H652" s="53">
        <v>3</v>
      </c>
      <c r="I652" s="55" t="s">
        <v>587</v>
      </c>
      <c r="J652" s="56">
        <v>33</v>
      </c>
      <c r="K652" s="51" t="s">
        <v>2197</v>
      </c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>
        <v>33</v>
      </c>
      <c r="AL652" s="51"/>
      <c r="AM652" s="51">
        <v>33</v>
      </c>
      <c r="AN652" s="51"/>
      <c r="AO652" s="51">
        <v>33</v>
      </c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</row>
    <row r="653" spans="1:57">
      <c r="A653" s="237">
        <v>650</v>
      </c>
      <c r="B653" s="167"/>
      <c r="C653" s="52" t="s">
        <v>394</v>
      </c>
      <c r="D653" s="56" t="s">
        <v>217</v>
      </c>
      <c r="E653" s="121" t="s">
        <v>34</v>
      </c>
      <c r="F653" s="54" t="s">
        <v>91</v>
      </c>
      <c r="G653" s="55" t="s">
        <v>483</v>
      </c>
      <c r="H653" s="53">
        <v>2</v>
      </c>
      <c r="I653" s="55" t="s">
        <v>577</v>
      </c>
      <c r="J653" s="56">
        <v>30</v>
      </c>
      <c r="K653" s="51" t="s">
        <v>2173</v>
      </c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>
        <v>30</v>
      </c>
      <c r="AO653" s="51"/>
      <c r="AP653" s="51">
        <v>30</v>
      </c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</row>
    <row r="654" spans="1:57">
      <c r="A654" s="237">
        <v>651</v>
      </c>
      <c r="B654" s="167"/>
      <c r="C654" s="52" t="s">
        <v>394</v>
      </c>
      <c r="D654" s="56" t="s">
        <v>231</v>
      </c>
      <c r="E654" s="121" t="s">
        <v>34</v>
      </c>
      <c r="F654" s="54" t="s">
        <v>91</v>
      </c>
      <c r="G654" s="55" t="s">
        <v>483</v>
      </c>
      <c r="H654" s="53">
        <v>2</v>
      </c>
      <c r="I654" s="55" t="s">
        <v>549</v>
      </c>
      <c r="J654" s="56">
        <v>29</v>
      </c>
      <c r="K654" s="51" t="s">
        <v>2184</v>
      </c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>
        <v>29</v>
      </c>
      <c r="AS654" s="51"/>
      <c r="AT654" s="51">
        <v>29</v>
      </c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</row>
    <row r="655" spans="1:57">
      <c r="A655" s="237">
        <v>652</v>
      </c>
      <c r="B655" s="168"/>
      <c r="C655" s="52" t="s">
        <v>394</v>
      </c>
      <c r="D655" s="56" t="s">
        <v>232</v>
      </c>
      <c r="E655" s="121" t="s">
        <v>34</v>
      </c>
      <c r="F655" s="54" t="s">
        <v>91</v>
      </c>
      <c r="G655" s="55" t="s">
        <v>483</v>
      </c>
      <c r="H655" s="53">
        <v>2</v>
      </c>
      <c r="I655" s="55" t="s">
        <v>574</v>
      </c>
      <c r="J655" s="56">
        <v>33</v>
      </c>
      <c r="K655" s="51" t="s">
        <v>2175</v>
      </c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>
        <v>33</v>
      </c>
      <c r="AT655" s="51"/>
      <c r="AU655" s="51">
        <v>33</v>
      </c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</row>
    <row r="656" spans="1:57">
      <c r="A656" s="237">
        <v>653</v>
      </c>
      <c r="B656" s="168"/>
      <c r="C656" s="52" t="s">
        <v>394</v>
      </c>
      <c r="D656" s="56" t="s">
        <v>427</v>
      </c>
      <c r="E656" s="121" t="s">
        <v>34</v>
      </c>
      <c r="F656" s="54" t="s">
        <v>36</v>
      </c>
      <c r="G656" s="55" t="s">
        <v>468</v>
      </c>
      <c r="H656" s="53">
        <v>1</v>
      </c>
      <c r="I656" s="55" t="s">
        <v>567</v>
      </c>
      <c r="J656" s="56">
        <v>47</v>
      </c>
      <c r="K656" s="51" t="s">
        <v>2163</v>
      </c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69"/>
      <c r="AQ656" s="51"/>
      <c r="AR656" s="51"/>
      <c r="AS656" s="51"/>
      <c r="AT656" s="51">
        <v>47</v>
      </c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</row>
    <row r="657" spans="1:57">
      <c r="A657" s="237">
        <v>654</v>
      </c>
      <c r="B657" s="167"/>
      <c r="C657" s="52" t="s">
        <v>394</v>
      </c>
      <c r="D657" s="56" t="s">
        <v>423</v>
      </c>
      <c r="E657" s="121" t="s">
        <v>34</v>
      </c>
      <c r="F657" s="54" t="s">
        <v>36</v>
      </c>
      <c r="G657" s="55" t="s">
        <v>468</v>
      </c>
      <c r="H657" s="53">
        <v>1</v>
      </c>
      <c r="I657" s="55" t="s">
        <v>568</v>
      </c>
      <c r="J657" s="56">
        <v>47</v>
      </c>
      <c r="K657" s="51" t="s">
        <v>2194</v>
      </c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>
        <v>47</v>
      </c>
      <c r="AW657" s="51"/>
      <c r="AX657" s="51"/>
      <c r="AY657" s="51"/>
      <c r="AZ657" s="51"/>
      <c r="BA657" s="51"/>
      <c r="BB657" s="51"/>
      <c r="BC657" s="51"/>
      <c r="BD657" s="51"/>
      <c r="BE657" s="51"/>
    </row>
    <row r="658" spans="1:57">
      <c r="A658" s="237">
        <v>655</v>
      </c>
      <c r="B658" s="168"/>
      <c r="C658" s="52" t="s">
        <v>394</v>
      </c>
      <c r="D658" s="56" t="s">
        <v>425</v>
      </c>
      <c r="E658" s="121" t="s">
        <v>34</v>
      </c>
      <c r="F658" s="54" t="s">
        <v>37</v>
      </c>
      <c r="G658" s="55" t="s">
        <v>468</v>
      </c>
      <c r="H658" s="53">
        <v>1</v>
      </c>
      <c r="I658" s="55" t="s">
        <v>568</v>
      </c>
      <c r="J658" s="56">
        <v>46</v>
      </c>
      <c r="K658" s="51" t="s">
        <v>2194</v>
      </c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>
        <v>46</v>
      </c>
      <c r="AW658" s="51"/>
      <c r="AX658" s="51"/>
      <c r="AY658" s="51"/>
      <c r="AZ658" s="51"/>
      <c r="BA658" s="51"/>
      <c r="BB658" s="51"/>
      <c r="BC658" s="51"/>
      <c r="BD658" s="51"/>
      <c r="BE658" s="51"/>
    </row>
    <row r="659" spans="1:57">
      <c r="A659" s="237">
        <v>656</v>
      </c>
      <c r="B659" s="167"/>
      <c r="C659" s="52" t="s">
        <v>394</v>
      </c>
      <c r="D659" s="56" t="s">
        <v>232</v>
      </c>
      <c r="E659" s="121" t="s">
        <v>34</v>
      </c>
      <c r="F659" s="54" t="s">
        <v>12</v>
      </c>
      <c r="G659" s="55" t="s">
        <v>479</v>
      </c>
      <c r="H659" s="53">
        <v>1</v>
      </c>
      <c r="I659" s="55" t="s">
        <v>568</v>
      </c>
      <c r="J659" s="56">
        <v>33</v>
      </c>
      <c r="K659" s="51" t="s">
        <v>2194</v>
      </c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>
        <v>33</v>
      </c>
      <c r="AW659" s="51"/>
      <c r="AX659" s="51"/>
      <c r="AY659" s="51"/>
      <c r="AZ659" s="51"/>
      <c r="BA659" s="51"/>
      <c r="BB659" s="51"/>
      <c r="BC659" s="51"/>
      <c r="BD659" s="51"/>
      <c r="BE659" s="51"/>
    </row>
    <row r="660" spans="1:57">
      <c r="A660" s="237">
        <v>657</v>
      </c>
      <c r="B660" s="167"/>
      <c r="C660" s="52" t="s">
        <v>394</v>
      </c>
      <c r="D660" s="56" t="s">
        <v>231</v>
      </c>
      <c r="E660" s="121" t="s">
        <v>34</v>
      </c>
      <c r="F660" s="54" t="s">
        <v>12</v>
      </c>
      <c r="G660" s="55" t="s">
        <v>479</v>
      </c>
      <c r="H660" s="53">
        <v>1</v>
      </c>
      <c r="I660" s="55" t="s">
        <v>541</v>
      </c>
      <c r="J660" s="56">
        <v>29</v>
      </c>
      <c r="K660" s="51" t="s">
        <v>2187</v>
      </c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>
        <v>29</v>
      </c>
      <c r="AX660" s="51"/>
      <c r="AY660" s="51"/>
      <c r="AZ660" s="51"/>
      <c r="BA660" s="51"/>
      <c r="BB660" s="51"/>
      <c r="BC660" s="51"/>
      <c r="BD660" s="51"/>
      <c r="BE660" s="51"/>
    </row>
    <row r="661" spans="1:57">
      <c r="A661" s="237">
        <v>658</v>
      </c>
      <c r="B661" s="168"/>
      <c r="C661" s="52" t="s">
        <v>394</v>
      </c>
      <c r="D661" s="56" t="s">
        <v>230</v>
      </c>
      <c r="E661" s="186" t="s">
        <v>13</v>
      </c>
      <c r="F661" s="54" t="s">
        <v>473</v>
      </c>
      <c r="G661" s="55" t="s">
        <v>474</v>
      </c>
      <c r="H661" s="53">
        <v>1</v>
      </c>
      <c r="I661" s="55" t="s">
        <v>532</v>
      </c>
      <c r="J661" s="56">
        <v>36</v>
      </c>
      <c r="K661" s="51" t="s">
        <v>2180</v>
      </c>
      <c r="L661" s="51"/>
      <c r="M661" s="51"/>
      <c r="N661" s="51"/>
      <c r="O661" s="51"/>
      <c r="P661" s="51"/>
      <c r="Q661" s="51"/>
      <c r="R661" s="51"/>
      <c r="S661" s="51">
        <v>36</v>
      </c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</row>
    <row r="662" spans="1:57">
      <c r="A662" s="237">
        <v>659</v>
      </c>
      <c r="B662" s="168"/>
      <c r="C662" s="52" t="s">
        <v>394</v>
      </c>
      <c r="D662" s="56" t="s">
        <v>230</v>
      </c>
      <c r="E662" s="186" t="s">
        <v>13</v>
      </c>
      <c r="F662" s="54" t="s">
        <v>475</v>
      </c>
      <c r="G662" s="55" t="s">
        <v>474</v>
      </c>
      <c r="H662" s="53">
        <v>1</v>
      </c>
      <c r="I662" s="55" t="s">
        <v>532</v>
      </c>
      <c r="J662" s="56">
        <v>36</v>
      </c>
      <c r="K662" s="51" t="s">
        <v>2180</v>
      </c>
      <c r="L662" s="51"/>
      <c r="M662" s="51"/>
      <c r="N662" s="51"/>
      <c r="O662" s="51"/>
      <c r="P662" s="51"/>
      <c r="Q662" s="51"/>
      <c r="R662" s="51"/>
      <c r="S662" s="51">
        <v>36</v>
      </c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</row>
    <row r="663" spans="1:57">
      <c r="A663" s="237">
        <v>660</v>
      </c>
      <c r="B663" s="168"/>
      <c r="C663" s="52" t="s">
        <v>394</v>
      </c>
      <c r="D663" s="56" t="s">
        <v>229</v>
      </c>
      <c r="E663" s="186" t="s">
        <v>13</v>
      </c>
      <c r="F663" s="54" t="s">
        <v>473</v>
      </c>
      <c r="G663" s="55" t="s">
        <v>474</v>
      </c>
      <c r="H663" s="53">
        <v>1</v>
      </c>
      <c r="I663" s="55" t="s">
        <v>521</v>
      </c>
      <c r="J663" s="56">
        <v>33</v>
      </c>
      <c r="K663" s="51" t="s">
        <v>2177</v>
      </c>
      <c r="L663" s="51"/>
      <c r="M663" s="51"/>
      <c r="N663" s="51"/>
      <c r="O663" s="51"/>
      <c r="P663" s="51"/>
      <c r="Q663" s="51"/>
      <c r="R663" s="51"/>
      <c r="S663" s="51"/>
      <c r="T663" s="51"/>
      <c r="U663" s="51">
        <v>33</v>
      </c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</row>
    <row r="664" spans="1:57">
      <c r="A664" s="237">
        <v>661</v>
      </c>
      <c r="B664" s="168"/>
      <c r="C664" s="52" t="s">
        <v>394</v>
      </c>
      <c r="D664" s="56" t="s">
        <v>229</v>
      </c>
      <c r="E664" s="186" t="s">
        <v>13</v>
      </c>
      <c r="F664" s="54" t="s">
        <v>475</v>
      </c>
      <c r="G664" s="55" t="s">
        <v>474</v>
      </c>
      <c r="H664" s="53">
        <v>1</v>
      </c>
      <c r="I664" s="55" t="s">
        <v>521</v>
      </c>
      <c r="J664" s="56">
        <v>33</v>
      </c>
      <c r="K664" s="51" t="s">
        <v>2177</v>
      </c>
      <c r="L664" s="51"/>
      <c r="M664" s="51"/>
      <c r="N664" s="51"/>
      <c r="O664" s="51"/>
      <c r="P664" s="51"/>
      <c r="Q664" s="51"/>
      <c r="R664" s="51"/>
      <c r="S664" s="51"/>
      <c r="T664" s="51"/>
      <c r="U664" s="51">
        <v>33</v>
      </c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</row>
    <row r="665" spans="1:57">
      <c r="A665" s="237">
        <v>662</v>
      </c>
      <c r="B665" s="168"/>
      <c r="C665" s="52" t="s">
        <v>394</v>
      </c>
      <c r="D665" s="56" t="s">
        <v>229</v>
      </c>
      <c r="E665" s="186" t="s">
        <v>13</v>
      </c>
      <c r="F665" s="54" t="s">
        <v>473</v>
      </c>
      <c r="G665" s="55" t="s">
        <v>478</v>
      </c>
      <c r="H665" s="53">
        <v>3</v>
      </c>
      <c r="I665" s="55" t="s">
        <v>584</v>
      </c>
      <c r="J665" s="56">
        <v>33</v>
      </c>
      <c r="K665" s="51" t="s">
        <v>2185</v>
      </c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>
        <v>33</v>
      </c>
      <c r="AN665" s="51"/>
      <c r="AO665" s="51">
        <v>33</v>
      </c>
      <c r="AP665" s="51"/>
      <c r="AQ665" s="51">
        <v>33</v>
      </c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</row>
    <row r="666" spans="1:57">
      <c r="A666" s="237">
        <v>663</v>
      </c>
      <c r="B666" s="167"/>
      <c r="C666" s="52" t="s">
        <v>394</v>
      </c>
      <c r="D666" s="56" t="s">
        <v>229</v>
      </c>
      <c r="E666" s="186" t="s">
        <v>13</v>
      </c>
      <c r="F666" s="54" t="s">
        <v>89</v>
      </c>
      <c r="G666" s="55" t="s">
        <v>478</v>
      </c>
      <c r="H666" s="53">
        <v>3</v>
      </c>
      <c r="I666" s="55" t="s">
        <v>584</v>
      </c>
      <c r="J666" s="56">
        <v>33</v>
      </c>
      <c r="K666" s="51" t="s">
        <v>2185</v>
      </c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>
        <v>33</v>
      </c>
      <c r="AN666" s="51"/>
      <c r="AO666" s="51">
        <v>33</v>
      </c>
      <c r="AP666" s="51"/>
      <c r="AQ666" s="51">
        <v>33</v>
      </c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</row>
    <row r="667" spans="1:57">
      <c r="A667" s="237">
        <v>664</v>
      </c>
      <c r="B667" s="167"/>
      <c r="C667" s="52" t="s">
        <v>394</v>
      </c>
      <c r="D667" s="56" t="s">
        <v>229</v>
      </c>
      <c r="E667" s="186" t="s">
        <v>13</v>
      </c>
      <c r="F667" s="54" t="s">
        <v>100</v>
      </c>
      <c r="G667" s="55" t="s">
        <v>478</v>
      </c>
      <c r="H667" s="53">
        <v>3</v>
      </c>
      <c r="I667" s="55" t="s">
        <v>584</v>
      </c>
      <c r="J667" s="56">
        <v>33</v>
      </c>
      <c r="K667" s="51" t="s">
        <v>2185</v>
      </c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>
        <v>33</v>
      </c>
      <c r="AN667" s="51"/>
      <c r="AO667" s="51">
        <v>33</v>
      </c>
      <c r="AP667" s="51"/>
      <c r="AQ667" s="51">
        <v>33</v>
      </c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</row>
    <row r="668" spans="1:57">
      <c r="A668" s="237">
        <v>665</v>
      </c>
      <c r="B668" s="168"/>
      <c r="C668" s="52" t="s">
        <v>394</v>
      </c>
      <c r="D668" s="56" t="s">
        <v>230</v>
      </c>
      <c r="E668" s="186" t="s">
        <v>13</v>
      </c>
      <c r="F668" s="54" t="s">
        <v>473</v>
      </c>
      <c r="G668" s="55" t="s">
        <v>478</v>
      </c>
      <c r="H668" s="53">
        <v>3</v>
      </c>
      <c r="I668" s="55" t="s">
        <v>526</v>
      </c>
      <c r="J668" s="56">
        <v>36</v>
      </c>
      <c r="K668" s="51" t="s">
        <v>2175</v>
      </c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>
        <v>36</v>
      </c>
      <c r="AT668" s="51"/>
      <c r="AU668" s="51">
        <v>36</v>
      </c>
      <c r="AV668" s="51"/>
      <c r="AW668" s="51">
        <v>36</v>
      </c>
      <c r="AX668" s="51"/>
      <c r="AY668" s="51"/>
      <c r="AZ668" s="51"/>
      <c r="BA668" s="51"/>
      <c r="BB668" s="51"/>
      <c r="BC668" s="51"/>
      <c r="BD668" s="51"/>
      <c r="BE668" s="51"/>
    </row>
    <row r="669" spans="1:57">
      <c r="A669" s="237">
        <v>666</v>
      </c>
      <c r="B669" s="167"/>
      <c r="C669" s="52" t="s">
        <v>394</v>
      </c>
      <c r="D669" s="56" t="s">
        <v>230</v>
      </c>
      <c r="E669" s="186" t="s">
        <v>13</v>
      </c>
      <c r="F669" s="54" t="s">
        <v>48</v>
      </c>
      <c r="G669" s="55" t="s">
        <v>478</v>
      </c>
      <c r="H669" s="53">
        <v>3</v>
      </c>
      <c r="I669" s="55" t="s">
        <v>526</v>
      </c>
      <c r="J669" s="56">
        <v>36</v>
      </c>
      <c r="K669" s="51" t="s">
        <v>2175</v>
      </c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>
        <v>36</v>
      </c>
      <c r="AT669" s="51"/>
      <c r="AU669" s="51">
        <v>36</v>
      </c>
      <c r="AV669" s="51"/>
      <c r="AW669" s="51">
        <v>36</v>
      </c>
      <c r="AX669" s="51"/>
      <c r="AY669" s="51"/>
      <c r="AZ669" s="51"/>
      <c r="BA669" s="51"/>
      <c r="BB669" s="51"/>
      <c r="BC669" s="51"/>
      <c r="BD669" s="51"/>
      <c r="BE669" s="51"/>
    </row>
    <row r="670" spans="1:57">
      <c r="A670" s="237">
        <v>667</v>
      </c>
      <c r="B670" s="167"/>
      <c r="C670" s="52" t="s">
        <v>394</v>
      </c>
      <c r="D670" s="56" t="s">
        <v>230</v>
      </c>
      <c r="E670" s="186" t="s">
        <v>13</v>
      </c>
      <c r="F670" s="54" t="s">
        <v>89</v>
      </c>
      <c r="G670" s="55" t="s">
        <v>478</v>
      </c>
      <c r="H670" s="53">
        <v>3</v>
      </c>
      <c r="I670" s="55" t="s">
        <v>526</v>
      </c>
      <c r="J670" s="56">
        <v>36</v>
      </c>
      <c r="K670" s="51" t="s">
        <v>2175</v>
      </c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>
        <v>36</v>
      </c>
      <c r="AT670" s="51"/>
      <c r="AU670" s="51">
        <v>36</v>
      </c>
      <c r="AV670" s="51"/>
      <c r="AW670" s="51">
        <v>36</v>
      </c>
      <c r="AX670" s="51"/>
      <c r="AY670" s="51"/>
      <c r="AZ670" s="51"/>
      <c r="BA670" s="51"/>
      <c r="BB670" s="51"/>
      <c r="BC670" s="51"/>
      <c r="BD670" s="51"/>
      <c r="BE670" s="51"/>
    </row>
    <row r="671" spans="1:57">
      <c r="A671" s="237">
        <v>668</v>
      </c>
      <c r="B671" s="167"/>
      <c r="C671" s="52" t="s">
        <v>394</v>
      </c>
      <c r="D671" s="56" t="s">
        <v>230</v>
      </c>
      <c r="E671" s="186" t="s">
        <v>13</v>
      </c>
      <c r="F671" s="54" t="s">
        <v>100</v>
      </c>
      <c r="G671" s="55" t="s">
        <v>478</v>
      </c>
      <c r="H671" s="53">
        <v>3</v>
      </c>
      <c r="I671" s="55" t="s">
        <v>526</v>
      </c>
      <c r="J671" s="56">
        <v>36</v>
      </c>
      <c r="K671" s="51" t="s">
        <v>2175</v>
      </c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>
        <v>36</v>
      </c>
      <c r="AT671" s="51"/>
      <c r="AU671" s="51">
        <v>36</v>
      </c>
      <c r="AV671" s="51"/>
      <c r="AW671" s="51">
        <v>36</v>
      </c>
      <c r="AX671" s="51"/>
      <c r="AY671" s="51"/>
      <c r="AZ671" s="51"/>
      <c r="BA671" s="51"/>
      <c r="BB671" s="51"/>
      <c r="BC671" s="51"/>
      <c r="BD671" s="51"/>
      <c r="BE671" s="51"/>
    </row>
    <row r="672" spans="1:57">
      <c r="A672" s="237">
        <v>669</v>
      </c>
      <c r="B672" s="80"/>
      <c r="C672" s="52" t="s">
        <v>394</v>
      </c>
      <c r="D672" s="53" t="s">
        <v>395</v>
      </c>
      <c r="E672" s="186" t="s">
        <v>38</v>
      </c>
      <c r="F672" s="54" t="s">
        <v>31</v>
      </c>
      <c r="G672" s="55" t="s">
        <v>99</v>
      </c>
      <c r="H672" s="53">
        <v>2</v>
      </c>
      <c r="I672" s="55" t="s">
        <v>497</v>
      </c>
      <c r="J672" s="56">
        <v>32</v>
      </c>
      <c r="K672" s="51" t="s">
        <v>2161</v>
      </c>
      <c r="L672" s="51"/>
      <c r="M672" s="51"/>
      <c r="N672" s="51">
        <v>32</v>
      </c>
      <c r="O672" s="51"/>
      <c r="P672" s="51">
        <v>32</v>
      </c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</row>
    <row r="673" spans="1:57">
      <c r="A673" s="237">
        <v>670</v>
      </c>
      <c r="B673" s="167"/>
      <c r="C673" s="52" t="s">
        <v>394</v>
      </c>
      <c r="D673" s="56" t="s">
        <v>401</v>
      </c>
      <c r="E673" s="186" t="s">
        <v>38</v>
      </c>
      <c r="F673" s="54" t="s">
        <v>208</v>
      </c>
      <c r="G673" s="55" t="s">
        <v>442</v>
      </c>
      <c r="H673" s="53">
        <v>2</v>
      </c>
      <c r="I673" s="55" t="s">
        <v>497</v>
      </c>
      <c r="J673" s="56">
        <v>43</v>
      </c>
      <c r="K673" s="51" t="s">
        <v>2161</v>
      </c>
      <c r="L673" s="51"/>
      <c r="M673" s="51"/>
      <c r="N673" s="51">
        <v>43</v>
      </c>
      <c r="O673" s="51"/>
      <c r="P673" s="51">
        <v>43</v>
      </c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</row>
    <row r="674" spans="1:57">
      <c r="A674" s="237">
        <v>671</v>
      </c>
      <c r="B674" s="167"/>
      <c r="C674" s="52" t="s">
        <v>394</v>
      </c>
      <c r="D674" s="56" t="s">
        <v>219</v>
      </c>
      <c r="E674" s="186" t="s">
        <v>38</v>
      </c>
      <c r="F674" s="54" t="s">
        <v>95</v>
      </c>
      <c r="G674" s="55" t="s">
        <v>444</v>
      </c>
      <c r="H674" s="53">
        <v>5</v>
      </c>
      <c r="I674" s="55" t="s">
        <v>506</v>
      </c>
      <c r="J674" s="56">
        <v>30</v>
      </c>
      <c r="K674" s="51" t="s">
        <v>2161</v>
      </c>
      <c r="L674" s="51"/>
      <c r="M674" s="51"/>
      <c r="N674" s="51">
        <v>30</v>
      </c>
      <c r="O674" s="51"/>
      <c r="P674" s="51">
        <v>30</v>
      </c>
      <c r="Q674" s="51"/>
      <c r="R674" s="51">
        <v>30</v>
      </c>
      <c r="S674" s="51"/>
      <c r="T674" s="51">
        <v>30</v>
      </c>
      <c r="U674" s="51"/>
      <c r="V674" s="51">
        <v>30</v>
      </c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</row>
    <row r="675" spans="1:57">
      <c r="A675" s="237">
        <v>672</v>
      </c>
      <c r="B675" s="167"/>
      <c r="C675" s="52" t="s">
        <v>394</v>
      </c>
      <c r="D675" s="56" t="s">
        <v>220</v>
      </c>
      <c r="E675" s="186" t="s">
        <v>38</v>
      </c>
      <c r="F675" s="54" t="s">
        <v>96</v>
      </c>
      <c r="G675" s="55" t="s">
        <v>445</v>
      </c>
      <c r="H675" s="53">
        <v>5</v>
      </c>
      <c r="I675" s="55" t="s">
        <v>506</v>
      </c>
      <c r="J675" s="56">
        <v>30</v>
      </c>
      <c r="K675" s="51" t="s">
        <v>2161</v>
      </c>
      <c r="L675" s="51"/>
      <c r="M675" s="51"/>
      <c r="N675" s="51">
        <v>30</v>
      </c>
      <c r="O675" s="51"/>
      <c r="P675" s="51">
        <v>30</v>
      </c>
      <c r="Q675" s="51"/>
      <c r="R675" s="51">
        <v>30</v>
      </c>
      <c r="S675" s="51"/>
      <c r="T675" s="51">
        <v>30</v>
      </c>
      <c r="U675" s="51"/>
      <c r="V675" s="51">
        <v>30</v>
      </c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</row>
    <row r="676" spans="1:57">
      <c r="A676" s="237">
        <v>673</v>
      </c>
      <c r="B676" s="167"/>
      <c r="C676" s="52" t="s">
        <v>394</v>
      </c>
      <c r="D676" s="56" t="s">
        <v>221</v>
      </c>
      <c r="E676" s="186" t="s">
        <v>38</v>
      </c>
      <c r="F676" s="54" t="s">
        <v>97</v>
      </c>
      <c r="G676" s="55" t="s">
        <v>444</v>
      </c>
      <c r="H676" s="53">
        <v>5</v>
      </c>
      <c r="I676" s="55" t="s">
        <v>506</v>
      </c>
      <c r="J676" s="56">
        <v>30</v>
      </c>
      <c r="K676" s="51" t="s">
        <v>2161</v>
      </c>
      <c r="L676" s="51"/>
      <c r="M676" s="51"/>
      <c r="N676" s="51">
        <v>30</v>
      </c>
      <c r="O676" s="51"/>
      <c r="P676" s="51">
        <v>30</v>
      </c>
      <c r="Q676" s="51"/>
      <c r="R676" s="51">
        <v>30</v>
      </c>
      <c r="S676" s="51"/>
      <c r="T676" s="51">
        <v>30</v>
      </c>
      <c r="U676" s="51"/>
      <c r="V676" s="51">
        <v>30</v>
      </c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</row>
    <row r="677" spans="1:57">
      <c r="A677" s="237">
        <v>674</v>
      </c>
      <c r="B677" s="167"/>
      <c r="C677" s="52" t="s">
        <v>394</v>
      </c>
      <c r="D677" s="56" t="s">
        <v>223</v>
      </c>
      <c r="E677" s="186" t="s">
        <v>38</v>
      </c>
      <c r="F677" s="54" t="s">
        <v>212</v>
      </c>
      <c r="G677" s="55" t="s">
        <v>444</v>
      </c>
      <c r="H677" s="53">
        <v>5</v>
      </c>
      <c r="I677" s="55" t="s">
        <v>506</v>
      </c>
      <c r="J677" s="56">
        <v>31</v>
      </c>
      <c r="K677" s="51" t="s">
        <v>2161</v>
      </c>
      <c r="L677" s="51"/>
      <c r="M677" s="51"/>
      <c r="N677" s="51">
        <v>31</v>
      </c>
      <c r="O677" s="51"/>
      <c r="P677" s="51">
        <v>31</v>
      </c>
      <c r="Q677" s="51"/>
      <c r="R677" s="51">
        <v>31</v>
      </c>
      <c r="S677" s="51"/>
      <c r="T677" s="51">
        <v>31</v>
      </c>
      <c r="U677" s="51"/>
      <c r="V677" s="51">
        <v>31</v>
      </c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</row>
    <row r="678" spans="1:57">
      <c r="A678" s="237">
        <v>675</v>
      </c>
      <c r="B678" s="167"/>
      <c r="C678" s="52" t="s">
        <v>394</v>
      </c>
      <c r="D678" s="56" t="s">
        <v>405</v>
      </c>
      <c r="E678" s="186" t="s">
        <v>38</v>
      </c>
      <c r="F678" s="54" t="s">
        <v>94</v>
      </c>
      <c r="G678" s="55" t="s">
        <v>448</v>
      </c>
      <c r="H678" s="53">
        <v>5</v>
      </c>
      <c r="I678" s="55" t="s">
        <v>506</v>
      </c>
      <c r="J678" s="56">
        <v>38</v>
      </c>
      <c r="K678" s="51" t="s">
        <v>2161</v>
      </c>
      <c r="L678" s="51"/>
      <c r="M678" s="51"/>
      <c r="N678" s="51">
        <v>38</v>
      </c>
      <c r="O678" s="51"/>
      <c r="P678" s="51">
        <v>38</v>
      </c>
      <c r="Q678" s="51"/>
      <c r="R678" s="51">
        <v>38</v>
      </c>
      <c r="S678" s="51"/>
      <c r="T678" s="51">
        <v>38</v>
      </c>
      <c r="U678" s="51"/>
      <c r="V678" s="51">
        <v>38</v>
      </c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</row>
    <row r="679" spans="1:57">
      <c r="A679" s="237">
        <v>676</v>
      </c>
      <c r="B679" s="168"/>
      <c r="C679" s="52" t="s">
        <v>394</v>
      </c>
      <c r="D679" s="56" t="s">
        <v>406</v>
      </c>
      <c r="E679" s="186" t="s">
        <v>38</v>
      </c>
      <c r="F679" s="54" t="s">
        <v>242</v>
      </c>
      <c r="G679" s="55" t="s">
        <v>317</v>
      </c>
      <c r="H679" s="53">
        <v>5</v>
      </c>
      <c r="I679" s="55" t="s">
        <v>506</v>
      </c>
      <c r="J679" s="56">
        <v>39</v>
      </c>
      <c r="K679" s="51" t="s">
        <v>2161</v>
      </c>
      <c r="L679" s="51"/>
      <c r="M679" s="51"/>
      <c r="N679" s="51">
        <v>39</v>
      </c>
      <c r="O679" s="51"/>
      <c r="P679" s="51">
        <v>39</v>
      </c>
      <c r="Q679" s="51"/>
      <c r="R679" s="51">
        <v>39</v>
      </c>
      <c r="S679" s="51"/>
      <c r="T679" s="51">
        <v>39</v>
      </c>
      <c r="U679" s="51"/>
      <c r="V679" s="51">
        <v>39</v>
      </c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</row>
    <row r="680" spans="1:57">
      <c r="A680" s="237">
        <v>677</v>
      </c>
      <c r="B680" s="167"/>
      <c r="C680" s="52" t="s">
        <v>394</v>
      </c>
      <c r="D680" s="56" t="s">
        <v>407</v>
      </c>
      <c r="E680" s="186" t="s">
        <v>38</v>
      </c>
      <c r="F680" s="54" t="s">
        <v>209</v>
      </c>
      <c r="G680" s="55" t="s">
        <v>317</v>
      </c>
      <c r="H680" s="53">
        <v>5</v>
      </c>
      <c r="I680" s="55" t="s">
        <v>506</v>
      </c>
      <c r="J680" s="56">
        <v>22</v>
      </c>
      <c r="K680" s="51" t="s">
        <v>2161</v>
      </c>
      <c r="L680" s="51"/>
      <c r="M680" s="51"/>
      <c r="N680" s="51">
        <v>22</v>
      </c>
      <c r="O680" s="51"/>
      <c r="P680" s="51">
        <v>22</v>
      </c>
      <c r="Q680" s="51"/>
      <c r="R680" s="51">
        <v>22</v>
      </c>
      <c r="S680" s="51"/>
      <c r="T680" s="51">
        <v>22</v>
      </c>
      <c r="U680" s="51"/>
      <c r="V680" s="51">
        <v>22</v>
      </c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</row>
    <row r="681" spans="1:57">
      <c r="A681" s="237">
        <v>678</v>
      </c>
      <c r="B681" s="168"/>
      <c r="C681" s="52" t="s">
        <v>394</v>
      </c>
      <c r="D681" s="56" t="s">
        <v>408</v>
      </c>
      <c r="E681" s="186" t="s">
        <v>38</v>
      </c>
      <c r="F681" s="54" t="s">
        <v>449</v>
      </c>
      <c r="G681" s="55" t="s">
        <v>316</v>
      </c>
      <c r="H681" s="53">
        <v>5</v>
      </c>
      <c r="I681" s="55" t="s">
        <v>506</v>
      </c>
      <c r="J681" s="56">
        <v>38</v>
      </c>
      <c r="K681" s="51" t="s">
        <v>2161</v>
      </c>
      <c r="L681" s="51"/>
      <c r="M681" s="51"/>
      <c r="N681" s="51">
        <v>38</v>
      </c>
      <c r="O681" s="51"/>
      <c r="P681" s="51">
        <v>38</v>
      </c>
      <c r="Q681" s="51"/>
      <c r="R681" s="51">
        <v>38</v>
      </c>
      <c r="S681" s="51"/>
      <c r="T681" s="51">
        <v>38</v>
      </c>
      <c r="U681" s="51"/>
      <c r="V681" s="51">
        <v>38</v>
      </c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</row>
    <row r="682" spans="1:57">
      <c r="A682" s="237">
        <v>679</v>
      </c>
      <c r="B682" s="167"/>
      <c r="C682" s="52" t="s">
        <v>394</v>
      </c>
      <c r="D682" s="56" t="s">
        <v>224</v>
      </c>
      <c r="E682" s="186" t="s">
        <v>38</v>
      </c>
      <c r="F682" s="54" t="s">
        <v>241</v>
      </c>
      <c r="G682" s="55" t="s">
        <v>450</v>
      </c>
      <c r="H682" s="53">
        <v>5</v>
      </c>
      <c r="I682" s="55" t="s">
        <v>506</v>
      </c>
      <c r="J682" s="56">
        <v>30</v>
      </c>
      <c r="K682" s="51" t="s">
        <v>2161</v>
      </c>
      <c r="L682" s="51"/>
      <c r="M682" s="51"/>
      <c r="N682" s="51">
        <v>30</v>
      </c>
      <c r="O682" s="51"/>
      <c r="P682" s="51">
        <v>30</v>
      </c>
      <c r="Q682" s="51"/>
      <c r="R682" s="51">
        <v>30</v>
      </c>
      <c r="S682" s="51"/>
      <c r="T682" s="51">
        <v>30</v>
      </c>
      <c r="U682" s="51"/>
      <c r="V682" s="51">
        <v>30</v>
      </c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</row>
    <row r="683" spans="1:57">
      <c r="A683" s="237">
        <v>680</v>
      </c>
      <c r="B683" s="167"/>
      <c r="C683" s="52" t="s">
        <v>394</v>
      </c>
      <c r="D683" s="53" t="s">
        <v>396</v>
      </c>
      <c r="E683" s="186" t="s">
        <v>38</v>
      </c>
      <c r="F683" s="54" t="s">
        <v>31</v>
      </c>
      <c r="G683" s="55" t="s">
        <v>99</v>
      </c>
      <c r="H683" s="53">
        <v>2</v>
      </c>
      <c r="I683" s="55" t="s">
        <v>498</v>
      </c>
      <c r="J683" s="56">
        <v>36</v>
      </c>
      <c r="K683" s="51" t="s">
        <v>2162</v>
      </c>
      <c r="L683" s="51"/>
      <c r="M683" s="51"/>
      <c r="N683" s="51"/>
      <c r="O683" s="51">
        <v>36</v>
      </c>
      <c r="P683" s="51"/>
      <c r="Q683" s="51">
        <v>36</v>
      </c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</row>
    <row r="684" spans="1:57">
      <c r="A684" s="237">
        <v>681</v>
      </c>
      <c r="B684" s="168"/>
      <c r="C684" s="52" t="s">
        <v>394</v>
      </c>
      <c r="D684" s="56" t="s">
        <v>304</v>
      </c>
      <c r="E684" s="186" t="s">
        <v>38</v>
      </c>
      <c r="F684" s="54" t="s">
        <v>208</v>
      </c>
      <c r="G684" s="55" t="s">
        <v>452</v>
      </c>
      <c r="H684" s="53">
        <v>5</v>
      </c>
      <c r="I684" s="55" t="s">
        <v>513</v>
      </c>
      <c r="J684" s="56">
        <v>16</v>
      </c>
      <c r="K684" s="51" t="s">
        <v>2162</v>
      </c>
      <c r="L684" s="51"/>
      <c r="M684" s="51"/>
      <c r="N684" s="51"/>
      <c r="O684" s="105">
        <v>16</v>
      </c>
      <c r="P684" s="51"/>
      <c r="Q684" s="105">
        <v>16</v>
      </c>
      <c r="R684" s="51"/>
      <c r="S684" s="51">
        <v>16</v>
      </c>
      <c r="T684" s="51"/>
      <c r="U684" s="51">
        <v>16</v>
      </c>
      <c r="V684" s="51"/>
      <c r="W684" s="51">
        <v>16</v>
      </c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</row>
    <row r="685" spans="1:57">
      <c r="A685" s="237">
        <v>682</v>
      </c>
      <c r="B685" s="168"/>
      <c r="C685" s="52" t="s">
        <v>394</v>
      </c>
      <c r="D685" s="56" t="s">
        <v>305</v>
      </c>
      <c r="E685" s="186" t="s">
        <v>38</v>
      </c>
      <c r="F685" s="54" t="s">
        <v>210</v>
      </c>
      <c r="G685" s="55" t="s">
        <v>452</v>
      </c>
      <c r="H685" s="53">
        <v>5</v>
      </c>
      <c r="I685" s="55" t="s">
        <v>513</v>
      </c>
      <c r="J685" s="56">
        <v>26</v>
      </c>
      <c r="K685" s="51" t="s">
        <v>2162</v>
      </c>
      <c r="L685" s="51"/>
      <c r="M685" s="51"/>
      <c r="N685" s="51"/>
      <c r="O685" s="51">
        <v>26</v>
      </c>
      <c r="P685" s="51"/>
      <c r="Q685" s="51">
        <v>26</v>
      </c>
      <c r="R685" s="51"/>
      <c r="S685" s="51">
        <v>26</v>
      </c>
      <c r="T685" s="51"/>
      <c r="U685" s="51">
        <v>26</v>
      </c>
      <c r="V685" s="51"/>
      <c r="W685" s="51">
        <v>26</v>
      </c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</row>
    <row r="686" spans="1:57">
      <c r="A686" s="237">
        <v>683</v>
      </c>
      <c r="B686" s="167"/>
      <c r="C686" s="52" t="s">
        <v>394</v>
      </c>
      <c r="D686" s="56" t="s">
        <v>306</v>
      </c>
      <c r="E686" s="186" t="s">
        <v>38</v>
      </c>
      <c r="F686" s="54" t="s">
        <v>318</v>
      </c>
      <c r="G686" s="55" t="s">
        <v>453</v>
      </c>
      <c r="H686" s="53">
        <v>5</v>
      </c>
      <c r="I686" s="55" t="s">
        <v>513</v>
      </c>
      <c r="J686" s="56">
        <v>27</v>
      </c>
      <c r="K686" s="51" t="s">
        <v>2162</v>
      </c>
      <c r="L686" s="51"/>
      <c r="M686" s="51"/>
      <c r="N686" s="51"/>
      <c r="O686" s="51">
        <v>27</v>
      </c>
      <c r="P686" s="51"/>
      <c r="Q686" s="51">
        <v>27</v>
      </c>
      <c r="R686" s="51"/>
      <c r="S686" s="51">
        <v>27</v>
      </c>
      <c r="T686" s="51"/>
      <c r="U686" s="51">
        <v>27</v>
      </c>
      <c r="V686" s="51"/>
      <c r="W686" s="51">
        <v>27</v>
      </c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</row>
    <row r="687" spans="1:57">
      <c r="A687" s="237">
        <v>684</v>
      </c>
      <c r="B687" s="167"/>
      <c r="C687" s="52" t="s">
        <v>394</v>
      </c>
      <c r="D687" s="56" t="s">
        <v>307</v>
      </c>
      <c r="E687" s="186" t="s">
        <v>38</v>
      </c>
      <c r="F687" s="54" t="s">
        <v>209</v>
      </c>
      <c r="G687" s="55" t="s">
        <v>453</v>
      </c>
      <c r="H687" s="53">
        <v>5</v>
      </c>
      <c r="I687" s="55" t="s">
        <v>513</v>
      </c>
      <c r="J687" s="56">
        <v>29</v>
      </c>
      <c r="K687" s="51" t="s">
        <v>2162</v>
      </c>
      <c r="L687" s="51"/>
      <c r="M687" s="51"/>
      <c r="N687" s="51"/>
      <c r="O687" s="51">
        <v>29</v>
      </c>
      <c r="P687" s="51"/>
      <c r="Q687" s="51">
        <v>29</v>
      </c>
      <c r="R687" s="51"/>
      <c r="S687" s="51">
        <v>29</v>
      </c>
      <c r="T687" s="51"/>
      <c r="U687" s="51">
        <v>29</v>
      </c>
      <c r="V687" s="51"/>
      <c r="W687" s="51">
        <v>29</v>
      </c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</row>
    <row r="688" spans="1:57">
      <c r="A688" s="237">
        <v>685</v>
      </c>
      <c r="B688" s="167"/>
      <c r="C688" s="52" t="s">
        <v>394</v>
      </c>
      <c r="D688" s="56" t="s">
        <v>409</v>
      </c>
      <c r="E688" s="186" t="s">
        <v>38</v>
      </c>
      <c r="F688" s="54" t="s">
        <v>449</v>
      </c>
      <c r="G688" s="55" t="s">
        <v>319</v>
      </c>
      <c r="H688" s="53">
        <v>2</v>
      </c>
      <c r="I688" s="55" t="s">
        <v>498</v>
      </c>
      <c r="J688" s="56">
        <v>27</v>
      </c>
      <c r="K688" s="51" t="s">
        <v>2162</v>
      </c>
      <c r="L688" s="51"/>
      <c r="M688" s="51"/>
      <c r="N688" s="51"/>
      <c r="O688" s="51">
        <v>27</v>
      </c>
      <c r="P688" s="51"/>
      <c r="Q688" s="51">
        <v>27</v>
      </c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</row>
    <row r="689" spans="1:57">
      <c r="A689" s="237">
        <v>686</v>
      </c>
      <c r="B689" s="168"/>
      <c r="C689" s="52" t="s">
        <v>394</v>
      </c>
      <c r="D689" s="56" t="s">
        <v>410</v>
      </c>
      <c r="E689" s="186" t="s">
        <v>38</v>
      </c>
      <c r="F689" s="54" t="s">
        <v>207</v>
      </c>
      <c r="G689" s="55" t="s">
        <v>456</v>
      </c>
      <c r="H689" s="53">
        <v>3</v>
      </c>
      <c r="I689" s="55" t="s">
        <v>524</v>
      </c>
      <c r="J689" s="56">
        <v>38</v>
      </c>
      <c r="K689" s="51" t="s">
        <v>2162</v>
      </c>
      <c r="L689" s="51"/>
      <c r="M689" s="51"/>
      <c r="N689" s="51"/>
      <c r="O689" s="51">
        <v>38</v>
      </c>
      <c r="P689" s="51"/>
      <c r="Q689" s="51">
        <v>38</v>
      </c>
      <c r="R689" s="51"/>
      <c r="S689" s="51">
        <v>38</v>
      </c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</row>
    <row r="690" spans="1:57">
      <c r="A690" s="237">
        <v>687</v>
      </c>
      <c r="B690" s="244"/>
      <c r="C690" s="73" t="s">
        <v>394</v>
      </c>
      <c r="D690" s="66" t="s">
        <v>235</v>
      </c>
      <c r="E690" s="186" t="s">
        <v>38</v>
      </c>
      <c r="F690" s="54" t="s">
        <v>242</v>
      </c>
      <c r="G690" s="74" t="s">
        <v>471</v>
      </c>
      <c r="H690" s="241">
        <v>3</v>
      </c>
      <c r="I690" s="74" t="s">
        <v>2062</v>
      </c>
      <c r="J690" s="66">
        <v>41</v>
      </c>
      <c r="K690" s="62" t="s">
        <v>2162</v>
      </c>
      <c r="L690" s="62"/>
      <c r="M690" s="62"/>
      <c r="N690" s="62"/>
      <c r="O690" s="62">
        <v>41</v>
      </c>
      <c r="P690" s="62"/>
      <c r="Q690" s="62">
        <v>41</v>
      </c>
      <c r="R690" s="62"/>
      <c r="S690" s="62">
        <v>41</v>
      </c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</row>
    <row r="691" spans="1:57">
      <c r="A691" s="237">
        <v>688</v>
      </c>
      <c r="B691" s="167"/>
      <c r="C691" s="52" t="s">
        <v>394</v>
      </c>
      <c r="D691" s="56" t="s">
        <v>304</v>
      </c>
      <c r="E691" s="186" t="s">
        <v>38</v>
      </c>
      <c r="F691" s="54" t="s">
        <v>243</v>
      </c>
      <c r="G691" s="55" t="s">
        <v>452</v>
      </c>
      <c r="H691" s="53">
        <v>2</v>
      </c>
      <c r="I691" s="55" t="s">
        <v>516</v>
      </c>
      <c r="J691" s="56">
        <v>16</v>
      </c>
      <c r="K691" s="51" t="s">
        <v>2176</v>
      </c>
      <c r="L691" s="51"/>
      <c r="M691" s="51"/>
      <c r="N691" s="51"/>
      <c r="O691" s="51"/>
      <c r="P691" s="51"/>
      <c r="Q691" s="51">
        <v>16</v>
      </c>
      <c r="R691" s="51"/>
      <c r="S691" s="51">
        <v>16</v>
      </c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</row>
    <row r="692" spans="1:57">
      <c r="A692" s="237">
        <v>689</v>
      </c>
      <c r="B692" s="167"/>
      <c r="C692" s="52" t="s">
        <v>394</v>
      </c>
      <c r="D692" s="56" t="s">
        <v>401</v>
      </c>
      <c r="E692" s="186" t="s">
        <v>38</v>
      </c>
      <c r="F692" s="54" t="s">
        <v>318</v>
      </c>
      <c r="G692" s="55" t="s">
        <v>441</v>
      </c>
      <c r="H692" s="53">
        <v>2</v>
      </c>
      <c r="I692" s="55" t="s">
        <v>503</v>
      </c>
      <c r="J692" s="56">
        <v>43</v>
      </c>
      <c r="K692" s="51" t="s">
        <v>2167</v>
      </c>
      <c r="L692" s="51"/>
      <c r="M692" s="51"/>
      <c r="N692" s="51"/>
      <c r="O692" s="51"/>
      <c r="P692" s="51"/>
      <c r="Q692" s="51"/>
      <c r="R692" s="51">
        <v>43</v>
      </c>
      <c r="S692" s="51"/>
      <c r="T692" s="51">
        <v>43</v>
      </c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</row>
    <row r="693" spans="1:57">
      <c r="A693" s="237">
        <v>690</v>
      </c>
      <c r="B693" s="167"/>
      <c r="C693" s="52" t="s">
        <v>394</v>
      </c>
      <c r="D693" s="56" t="s">
        <v>409</v>
      </c>
      <c r="E693" s="186" t="s">
        <v>38</v>
      </c>
      <c r="F693" s="54" t="s">
        <v>31</v>
      </c>
      <c r="G693" s="55" t="s">
        <v>319</v>
      </c>
      <c r="H693" s="53">
        <v>2</v>
      </c>
      <c r="I693" s="55" t="s">
        <v>520</v>
      </c>
      <c r="J693" s="56">
        <v>27</v>
      </c>
      <c r="K693" s="51" t="s">
        <v>2180</v>
      </c>
      <c r="L693" s="51"/>
      <c r="M693" s="51"/>
      <c r="N693" s="51"/>
      <c r="O693" s="51"/>
      <c r="P693" s="51"/>
      <c r="Q693" s="51"/>
      <c r="R693" s="51"/>
      <c r="S693" s="51">
        <v>27</v>
      </c>
      <c r="T693" s="51"/>
      <c r="U693" s="51">
        <v>27</v>
      </c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</row>
    <row r="694" spans="1:57">
      <c r="A694" s="237">
        <v>691</v>
      </c>
      <c r="B694" s="167"/>
      <c r="C694" s="52" t="s">
        <v>394</v>
      </c>
      <c r="D694" s="56" t="s">
        <v>305</v>
      </c>
      <c r="E694" s="186" t="s">
        <v>38</v>
      </c>
      <c r="F694" s="54" t="s">
        <v>243</v>
      </c>
      <c r="G694" s="55" t="s">
        <v>452</v>
      </c>
      <c r="H694" s="53">
        <v>2</v>
      </c>
      <c r="I694" s="55" t="s">
        <v>517</v>
      </c>
      <c r="J694" s="56">
        <v>26</v>
      </c>
      <c r="K694" s="51" t="s">
        <v>2177</v>
      </c>
      <c r="L694" s="51"/>
      <c r="M694" s="51"/>
      <c r="N694" s="51"/>
      <c r="O694" s="51"/>
      <c r="P694" s="51"/>
      <c r="Q694" s="51"/>
      <c r="R694" s="51"/>
      <c r="S694" s="51"/>
      <c r="T694" s="51"/>
      <c r="U694" s="51">
        <v>26</v>
      </c>
      <c r="V694" s="51"/>
      <c r="W694" s="51">
        <v>26</v>
      </c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</row>
    <row r="695" spans="1:57">
      <c r="A695" s="237">
        <v>692</v>
      </c>
      <c r="B695" s="167"/>
      <c r="C695" s="52" t="s">
        <v>394</v>
      </c>
      <c r="D695" s="56" t="s">
        <v>410</v>
      </c>
      <c r="E695" s="186" t="s">
        <v>38</v>
      </c>
      <c r="F695" s="54" t="s">
        <v>449</v>
      </c>
      <c r="G695" s="55" t="s">
        <v>319</v>
      </c>
      <c r="H695" s="53">
        <v>1</v>
      </c>
      <c r="I695" s="55" t="s">
        <v>521</v>
      </c>
      <c r="J695" s="56">
        <v>41</v>
      </c>
      <c r="K695" s="51" t="s">
        <v>2177</v>
      </c>
      <c r="L695" s="51"/>
      <c r="M695" s="51"/>
      <c r="N695" s="51"/>
      <c r="O695" s="51"/>
      <c r="P695" s="51"/>
      <c r="Q695" s="51"/>
      <c r="R695" s="51"/>
      <c r="S695" s="51"/>
      <c r="T695" s="51"/>
      <c r="U695" s="51">
        <v>41</v>
      </c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</row>
    <row r="696" spans="1:57">
      <c r="A696" s="237">
        <v>693</v>
      </c>
      <c r="B696" s="167"/>
      <c r="C696" s="52" t="s">
        <v>394</v>
      </c>
      <c r="D696" s="56" t="s">
        <v>411</v>
      </c>
      <c r="E696" s="186" t="s">
        <v>38</v>
      </c>
      <c r="F696" s="54" t="s">
        <v>207</v>
      </c>
      <c r="G696" s="55" t="s">
        <v>457</v>
      </c>
      <c r="H696" s="53">
        <v>3</v>
      </c>
      <c r="I696" s="55" t="s">
        <v>527</v>
      </c>
      <c r="J696" s="56">
        <v>41</v>
      </c>
      <c r="K696" s="51" t="s">
        <v>2177</v>
      </c>
      <c r="L696" s="51"/>
      <c r="M696" s="51"/>
      <c r="N696" s="51"/>
      <c r="O696" s="51"/>
      <c r="P696" s="51"/>
      <c r="Q696" s="51"/>
      <c r="R696" s="51"/>
      <c r="S696" s="51"/>
      <c r="T696" s="51"/>
      <c r="U696" s="51">
        <v>41</v>
      </c>
      <c r="V696" s="51"/>
      <c r="W696" s="51">
        <v>41</v>
      </c>
      <c r="X696" s="51"/>
      <c r="Y696" s="51">
        <v>41</v>
      </c>
      <c r="Z696" s="51"/>
      <c r="AA696" s="51">
        <v>41</v>
      </c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</row>
    <row r="697" spans="1:57">
      <c r="A697" s="237">
        <v>694</v>
      </c>
      <c r="B697" s="168"/>
      <c r="C697" s="52" t="s">
        <v>394</v>
      </c>
      <c r="D697" s="56" t="s">
        <v>402</v>
      </c>
      <c r="E697" s="186" t="s">
        <v>38</v>
      </c>
      <c r="F697" s="54" t="s">
        <v>318</v>
      </c>
      <c r="G697" s="55" t="s">
        <v>442</v>
      </c>
      <c r="H697" s="53">
        <v>3</v>
      </c>
      <c r="I697" s="55" t="s">
        <v>504</v>
      </c>
      <c r="J697" s="56">
        <v>40</v>
      </c>
      <c r="K697" s="51" t="s">
        <v>2168</v>
      </c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>
        <v>40</v>
      </c>
      <c r="W697" s="51"/>
      <c r="X697" s="51">
        <v>40</v>
      </c>
      <c r="Y697" s="51"/>
      <c r="Z697" s="51">
        <v>40</v>
      </c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</row>
    <row r="698" spans="1:57">
      <c r="A698" s="237">
        <v>695</v>
      </c>
      <c r="B698" s="167"/>
      <c r="C698" s="52" t="s">
        <v>394</v>
      </c>
      <c r="D698" s="56" t="s">
        <v>403</v>
      </c>
      <c r="E698" s="186" t="s">
        <v>38</v>
      </c>
      <c r="F698" s="54" t="s">
        <v>208</v>
      </c>
      <c r="G698" s="55" t="s">
        <v>442</v>
      </c>
      <c r="H698" s="53">
        <v>3</v>
      </c>
      <c r="I698" s="55" t="s">
        <v>504</v>
      </c>
      <c r="J698" s="56">
        <v>43</v>
      </c>
      <c r="K698" s="51" t="s">
        <v>2168</v>
      </c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>
        <v>43</v>
      </c>
      <c r="W698" s="51"/>
      <c r="X698" s="51">
        <v>43</v>
      </c>
      <c r="Y698" s="51"/>
      <c r="Z698" s="51">
        <v>43</v>
      </c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</row>
    <row r="699" spans="1:57">
      <c r="A699" s="237">
        <v>696</v>
      </c>
      <c r="B699" s="168"/>
      <c r="C699" s="52" t="s">
        <v>394</v>
      </c>
      <c r="D699" s="56" t="s">
        <v>410</v>
      </c>
      <c r="E699" s="186" t="s">
        <v>38</v>
      </c>
      <c r="F699" s="54" t="s">
        <v>31</v>
      </c>
      <c r="G699" s="55" t="s">
        <v>319</v>
      </c>
      <c r="H699" s="53">
        <v>3</v>
      </c>
      <c r="I699" s="55" t="s">
        <v>522</v>
      </c>
      <c r="J699" s="56">
        <v>41</v>
      </c>
      <c r="K699" s="51" t="s">
        <v>2181</v>
      </c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>
        <v>41</v>
      </c>
      <c r="X699" s="51"/>
      <c r="Y699" s="51">
        <v>41</v>
      </c>
      <c r="Z699" s="51"/>
      <c r="AA699" s="51">
        <v>41</v>
      </c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</row>
    <row r="700" spans="1:57">
      <c r="A700" s="237">
        <v>697</v>
      </c>
      <c r="B700" s="167"/>
      <c r="C700" s="52" t="s">
        <v>394</v>
      </c>
      <c r="D700" s="56" t="s">
        <v>219</v>
      </c>
      <c r="E700" s="186" t="s">
        <v>38</v>
      </c>
      <c r="F700" s="54" t="s">
        <v>95</v>
      </c>
      <c r="G700" s="55" t="s">
        <v>445</v>
      </c>
      <c r="H700" s="53">
        <v>5</v>
      </c>
      <c r="I700" s="55" t="s">
        <v>507</v>
      </c>
      <c r="J700" s="56">
        <v>30</v>
      </c>
      <c r="K700" s="51" t="s">
        <v>2170</v>
      </c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>
        <v>30</v>
      </c>
      <c r="Y700" s="51"/>
      <c r="Z700" s="51">
        <v>30</v>
      </c>
      <c r="AA700" s="51"/>
      <c r="AB700" s="51">
        <v>30</v>
      </c>
      <c r="AC700" s="51"/>
      <c r="AD700" s="51">
        <v>30</v>
      </c>
      <c r="AE700" s="51"/>
      <c r="AF700" s="51">
        <v>30</v>
      </c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</row>
    <row r="701" spans="1:57">
      <c r="A701" s="237">
        <v>698</v>
      </c>
      <c r="B701" s="167"/>
      <c r="C701" s="52" t="s">
        <v>394</v>
      </c>
      <c r="D701" s="56" t="s">
        <v>220</v>
      </c>
      <c r="E701" s="186" t="s">
        <v>38</v>
      </c>
      <c r="F701" s="54" t="s">
        <v>96</v>
      </c>
      <c r="G701" s="55" t="s">
        <v>444</v>
      </c>
      <c r="H701" s="53">
        <v>5</v>
      </c>
      <c r="I701" s="55" t="s">
        <v>507</v>
      </c>
      <c r="J701" s="56">
        <v>30</v>
      </c>
      <c r="K701" s="51" t="s">
        <v>2170</v>
      </c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>
        <v>30</v>
      </c>
      <c r="Y701" s="51"/>
      <c r="Z701" s="51">
        <v>30</v>
      </c>
      <c r="AA701" s="51"/>
      <c r="AB701" s="51">
        <v>30</v>
      </c>
      <c r="AC701" s="51"/>
      <c r="AD701" s="51">
        <v>30</v>
      </c>
      <c r="AE701" s="51"/>
      <c r="AF701" s="51">
        <v>30</v>
      </c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</row>
    <row r="702" spans="1:57">
      <c r="A702" s="237">
        <v>699</v>
      </c>
      <c r="B702" s="167"/>
      <c r="C702" s="52" t="s">
        <v>394</v>
      </c>
      <c r="D702" s="56" t="s">
        <v>221</v>
      </c>
      <c r="E702" s="186" t="s">
        <v>38</v>
      </c>
      <c r="F702" s="54" t="s">
        <v>97</v>
      </c>
      <c r="G702" s="55" t="s">
        <v>446</v>
      </c>
      <c r="H702" s="53">
        <v>4</v>
      </c>
      <c r="I702" s="55" t="s">
        <v>509</v>
      </c>
      <c r="J702" s="56">
        <v>30</v>
      </c>
      <c r="K702" s="51" t="s">
        <v>2170</v>
      </c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>
        <v>30</v>
      </c>
      <c r="Y702" s="51"/>
      <c r="Z702" s="51">
        <v>30</v>
      </c>
      <c r="AA702" s="51"/>
      <c r="AB702" s="51">
        <v>30</v>
      </c>
      <c r="AC702" s="51"/>
      <c r="AD702" s="51">
        <v>30</v>
      </c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</row>
    <row r="703" spans="1:57">
      <c r="A703" s="237">
        <v>700</v>
      </c>
      <c r="B703" s="167"/>
      <c r="C703" s="52" t="s">
        <v>394</v>
      </c>
      <c r="D703" s="56" t="s">
        <v>223</v>
      </c>
      <c r="E703" s="186" t="s">
        <v>38</v>
      </c>
      <c r="F703" s="54" t="s">
        <v>212</v>
      </c>
      <c r="G703" s="55" t="s">
        <v>445</v>
      </c>
      <c r="H703" s="53">
        <v>5</v>
      </c>
      <c r="I703" s="55" t="s">
        <v>507</v>
      </c>
      <c r="J703" s="56">
        <v>31</v>
      </c>
      <c r="K703" s="51" t="s">
        <v>2170</v>
      </c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>
        <v>31</v>
      </c>
      <c r="Y703" s="51"/>
      <c r="Z703" s="51">
        <v>31</v>
      </c>
      <c r="AA703" s="51"/>
      <c r="AB703" s="51">
        <v>31</v>
      </c>
      <c r="AC703" s="51"/>
      <c r="AD703" s="51">
        <v>31</v>
      </c>
      <c r="AE703" s="51"/>
      <c r="AF703" s="51">
        <v>31</v>
      </c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</row>
    <row r="704" spans="1:57">
      <c r="A704" s="237">
        <v>701</v>
      </c>
      <c r="B704" s="168"/>
      <c r="C704" s="52" t="s">
        <v>394</v>
      </c>
      <c r="D704" s="56" t="s">
        <v>405</v>
      </c>
      <c r="E704" s="186" t="s">
        <v>38</v>
      </c>
      <c r="F704" s="54" t="s">
        <v>94</v>
      </c>
      <c r="G704" s="55" t="s">
        <v>446</v>
      </c>
      <c r="H704" s="53">
        <v>4</v>
      </c>
      <c r="I704" s="55" t="s">
        <v>509</v>
      </c>
      <c r="J704" s="56">
        <v>38</v>
      </c>
      <c r="K704" s="51" t="s">
        <v>2170</v>
      </c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>
        <v>38</v>
      </c>
      <c r="Y704" s="51"/>
      <c r="Z704" s="51">
        <v>38</v>
      </c>
      <c r="AA704" s="51"/>
      <c r="AB704" s="51">
        <v>38</v>
      </c>
      <c r="AC704" s="51"/>
      <c r="AD704" s="51">
        <v>38</v>
      </c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</row>
    <row r="705" spans="1:57">
      <c r="A705" s="237">
        <v>702</v>
      </c>
      <c r="B705" s="167"/>
      <c r="C705" s="52" t="s">
        <v>394</v>
      </c>
      <c r="D705" s="56" t="s">
        <v>406</v>
      </c>
      <c r="E705" s="186" t="s">
        <v>38</v>
      </c>
      <c r="F705" s="54" t="s">
        <v>242</v>
      </c>
      <c r="G705" s="55" t="s">
        <v>448</v>
      </c>
      <c r="H705" s="53">
        <v>5</v>
      </c>
      <c r="I705" s="55" t="s">
        <v>507</v>
      </c>
      <c r="J705" s="56">
        <v>39</v>
      </c>
      <c r="K705" s="51" t="s">
        <v>2170</v>
      </c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>
        <v>39</v>
      </c>
      <c r="Y705" s="51"/>
      <c r="Z705" s="51">
        <v>39</v>
      </c>
      <c r="AA705" s="51"/>
      <c r="AB705" s="51">
        <v>39</v>
      </c>
      <c r="AC705" s="51"/>
      <c r="AD705" s="51">
        <v>39</v>
      </c>
      <c r="AE705" s="51"/>
      <c r="AF705" s="51">
        <v>39</v>
      </c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</row>
    <row r="706" spans="1:57">
      <c r="A706" s="237">
        <v>703</v>
      </c>
      <c r="B706" s="168"/>
      <c r="C706" s="52" t="s">
        <v>394</v>
      </c>
      <c r="D706" s="56" t="s">
        <v>407</v>
      </c>
      <c r="E706" s="186" t="s">
        <v>38</v>
      </c>
      <c r="F706" s="54" t="s">
        <v>209</v>
      </c>
      <c r="G706" s="55" t="s">
        <v>446</v>
      </c>
      <c r="H706" s="53">
        <v>5</v>
      </c>
      <c r="I706" s="55" t="s">
        <v>507</v>
      </c>
      <c r="J706" s="56">
        <v>22</v>
      </c>
      <c r="K706" s="51" t="s">
        <v>2170</v>
      </c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>
        <v>22</v>
      </c>
      <c r="Y706" s="51"/>
      <c r="Z706" s="51">
        <v>22</v>
      </c>
      <c r="AA706" s="51"/>
      <c r="AB706" s="51">
        <v>22</v>
      </c>
      <c r="AC706" s="51"/>
      <c r="AD706" s="51">
        <v>22</v>
      </c>
      <c r="AE706" s="51"/>
      <c r="AF706" s="51">
        <v>22</v>
      </c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</row>
    <row r="707" spans="1:57">
      <c r="A707" s="237">
        <v>704</v>
      </c>
      <c r="B707" s="168"/>
      <c r="C707" s="52" t="s">
        <v>394</v>
      </c>
      <c r="D707" s="56" t="s">
        <v>408</v>
      </c>
      <c r="E707" s="186" t="s">
        <v>38</v>
      </c>
      <c r="F707" s="54" t="s">
        <v>449</v>
      </c>
      <c r="G707" s="55" t="s">
        <v>317</v>
      </c>
      <c r="H707" s="53">
        <v>4</v>
      </c>
      <c r="I707" s="55" t="s">
        <v>509</v>
      </c>
      <c r="J707" s="56">
        <v>38</v>
      </c>
      <c r="K707" s="51" t="s">
        <v>2170</v>
      </c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>
        <v>38</v>
      </c>
      <c r="Y707" s="51"/>
      <c r="Z707" s="51">
        <v>38</v>
      </c>
      <c r="AA707" s="51"/>
      <c r="AB707" s="51">
        <v>38</v>
      </c>
      <c r="AC707" s="51"/>
      <c r="AD707" s="51">
        <v>38</v>
      </c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</row>
    <row r="708" spans="1:57">
      <c r="A708" s="237">
        <v>705</v>
      </c>
      <c r="B708" s="167"/>
      <c r="C708" s="52" t="s">
        <v>394</v>
      </c>
      <c r="D708" s="56" t="s">
        <v>224</v>
      </c>
      <c r="E708" s="186" t="s">
        <v>38</v>
      </c>
      <c r="F708" s="54" t="s">
        <v>241</v>
      </c>
      <c r="G708" s="55" t="s">
        <v>451</v>
      </c>
      <c r="H708" s="53">
        <v>5</v>
      </c>
      <c r="I708" s="55" t="s">
        <v>507</v>
      </c>
      <c r="J708" s="56">
        <v>30</v>
      </c>
      <c r="K708" s="51" t="s">
        <v>2170</v>
      </c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>
        <v>30</v>
      </c>
      <c r="Y708" s="51"/>
      <c r="Z708" s="51">
        <v>30</v>
      </c>
      <c r="AA708" s="51"/>
      <c r="AB708" s="51">
        <v>30</v>
      </c>
      <c r="AC708" s="51"/>
      <c r="AD708" s="51">
        <v>30</v>
      </c>
      <c r="AE708" s="51"/>
      <c r="AF708" s="51">
        <v>30</v>
      </c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</row>
    <row r="709" spans="1:57">
      <c r="A709" s="237">
        <v>706</v>
      </c>
      <c r="B709" s="168"/>
      <c r="C709" s="52" t="s">
        <v>394</v>
      </c>
      <c r="D709" s="56" t="s">
        <v>306</v>
      </c>
      <c r="E709" s="186" t="s">
        <v>38</v>
      </c>
      <c r="F709" s="54" t="s">
        <v>208</v>
      </c>
      <c r="G709" s="55" t="s">
        <v>452</v>
      </c>
      <c r="H709" s="53">
        <v>5</v>
      </c>
      <c r="I709" s="55" t="s">
        <v>514</v>
      </c>
      <c r="J709" s="56">
        <v>27</v>
      </c>
      <c r="K709" s="51" t="s">
        <v>2174</v>
      </c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>
        <v>27</v>
      </c>
      <c r="Z709" s="51"/>
      <c r="AA709" s="51">
        <v>27</v>
      </c>
      <c r="AB709" s="51"/>
      <c r="AC709" s="51">
        <v>27</v>
      </c>
      <c r="AD709" s="51"/>
      <c r="AE709" s="51">
        <v>27</v>
      </c>
      <c r="AF709" s="51"/>
      <c r="AG709" s="51">
        <v>27</v>
      </c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</row>
    <row r="710" spans="1:57">
      <c r="A710" s="237">
        <v>707</v>
      </c>
      <c r="B710" s="168"/>
      <c r="C710" s="52" t="s">
        <v>394</v>
      </c>
      <c r="D710" s="56" t="s">
        <v>307</v>
      </c>
      <c r="E710" s="186" t="s">
        <v>38</v>
      </c>
      <c r="F710" s="54" t="s">
        <v>210</v>
      </c>
      <c r="G710" s="55" t="s">
        <v>452</v>
      </c>
      <c r="H710" s="53">
        <v>5</v>
      </c>
      <c r="I710" s="55" t="s">
        <v>514</v>
      </c>
      <c r="J710" s="56">
        <v>29</v>
      </c>
      <c r="K710" s="51" t="s">
        <v>2174</v>
      </c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>
        <v>29</v>
      </c>
      <c r="Z710" s="51"/>
      <c r="AA710" s="51">
        <v>29</v>
      </c>
      <c r="AB710" s="51"/>
      <c r="AC710" s="51">
        <v>29</v>
      </c>
      <c r="AD710" s="51"/>
      <c r="AE710" s="51">
        <v>29</v>
      </c>
      <c r="AF710" s="51"/>
      <c r="AG710" s="51">
        <v>29</v>
      </c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</row>
    <row r="711" spans="1:57">
      <c r="A711" s="237">
        <v>708</v>
      </c>
      <c r="B711" s="168"/>
      <c r="C711" s="52" t="s">
        <v>394</v>
      </c>
      <c r="D711" s="56" t="s">
        <v>304</v>
      </c>
      <c r="E711" s="186" t="s">
        <v>38</v>
      </c>
      <c r="F711" s="54" t="s">
        <v>318</v>
      </c>
      <c r="G711" s="55" t="s">
        <v>453</v>
      </c>
      <c r="H711" s="53">
        <v>5</v>
      </c>
      <c r="I711" s="55" t="s">
        <v>514</v>
      </c>
      <c r="J711" s="56">
        <v>16</v>
      </c>
      <c r="K711" s="51" t="s">
        <v>2174</v>
      </c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>
        <v>16</v>
      </c>
      <c r="Z711" s="51"/>
      <c r="AA711" s="51">
        <v>16</v>
      </c>
      <c r="AB711" s="51"/>
      <c r="AC711" s="51">
        <v>16</v>
      </c>
      <c r="AD711" s="51"/>
      <c r="AE711" s="51">
        <v>16</v>
      </c>
      <c r="AF711" s="51"/>
      <c r="AG711" s="51">
        <v>16</v>
      </c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</row>
    <row r="712" spans="1:57">
      <c r="A712" s="237">
        <v>709</v>
      </c>
      <c r="B712" s="168"/>
      <c r="C712" s="52" t="s">
        <v>394</v>
      </c>
      <c r="D712" s="56" t="s">
        <v>305</v>
      </c>
      <c r="E712" s="186" t="s">
        <v>38</v>
      </c>
      <c r="F712" s="54" t="s">
        <v>209</v>
      </c>
      <c r="G712" s="55" t="s">
        <v>453</v>
      </c>
      <c r="H712" s="53">
        <v>5</v>
      </c>
      <c r="I712" s="55" t="s">
        <v>514</v>
      </c>
      <c r="J712" s="56">
        <v>26</v>
      </c>
      <c r="K712" s="51" t="s">
        <v>2174</v>
      </c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>
        <v>26</v>
      </c>
      <c r="Z712" s="51"/>
      <c r="AA712" s="51">
        <v>26</v>
      </c>
      <c r="AB712" s="51"/>
      <c r="AC712" s="51">
        <v>26</v>
      </c>
      <c r="AD712" s="51"/>
      <c r="AE712" s="51">
        <v>26</v>
      </c>
      <c r="AF712" s="51"/>
      <c r="AG712" s="51">
        <v>26</v>
      </c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</row>
    <row r="713" spans="1:57">
      <c r="A713" s="237">
        <v>710</v>
      </c>
      <c r="B713" s="244"/>
      <c r="C713" s="73" t="s">
        <v>394</v>
      </c>
      <c r="D713" s="66" t="s">
        <v>227</v>
      </c>
      <c r="E713" s="186" t="s">
        <v>38</v>
      </c>
      <c r="F713" s="54" t="s">
        <v>95</v>
      </c>
      <c r="G713" s="74" t="s">
        <v>471</v>
      </c>
      <c r="H713" s="241">
        <v>2</v>
      </c>
      <c r="I713" s="74" t="s">
        <v>2060</v>
      </c>
      <c r="J713" s="66">
        <v>45</v>
      </c>
      <c r="K713" s="62" t="s">
        <v>2174</v>
      </c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>
        <v>45</v>
      </c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</row>
    <row r="714" spans="1:57">
      <c r="A714" s="237">
        <v>711</v>
      </c>
      <c r="B714" s="244"/>
      <c r="C714" s="73" t="s">
        <v>394</v>
      </c>
      <c r="D714" s="66" t="s">
        <v>233</v>
      </c>
      <c r="E714" s="186" t="s">
        <v>38</v>
      </c>
      <c r="F714" s="54" t="s">
        <v>242</v>
      </c>
      <c r="G714" s="74" t="s">
        <v>471</v>
      </c>
      <c r="H714" s="241">
        <v>3</v>
      </c>
      <c r="I714" s="74" t="s">
        <v>2063</v>
      </c>
      <c r="J714" s="66">
        <v>41</v>
      </c>
      <c r="K714" s="62" t="s">
        <v>2174</v>
      </c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>
        <v>41</v>
      </c>
      <c r="Z714" s="62"/>
      <c r="AA714" s="62">
        <v>41</v>
      </c>
      <c r="AB714" s="62"/>
      <c r="AC714" s="62">
        <v>41</v>
      </c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</row>
    <row r="715" spans="1:57">
      <c r="A715" s="237">
        <v>712</v>
      </c>
      <c r="B715" s="167"/>
      <c r="C715" s="52" t="s">
        <v>394</v>
      </c>
      <c r="D715" s="56" t="s">
        <v>306</v>
      </c>
      <c r="E715" s="186" t="s">
        <v>38</v>
      </c>
      <c r="F715" s="54" t="s">
        <v>243</v>
      </c>
      <c r="G715" s="55" t="s">
        <v>452</v>
      </c>
      <c r="H715" s="53">
        <v>2</v>
      </c>
      <c r="I715" s="55" t="s">
        <v>518</v>
      </c>
      <c r="J715" s="56">
        <v>27</v>
      </c>
      <c r="K715" s="51" t="s">
        <v>2178</v>
      </c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>
        <v>27</v>
      </c>
      <c r="AB715" s="51"/>
      <c r="AC715" s="51">
        <v>27</v>
      </c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</row>
    <row r="716" spans="1:57">
      <c r="A716" s="237">
        <v>713</v>
      </c>
      <c r="B716" s="244"/>
      <c r="C716" s="73" t="s">
        <v>394</v>
      </c>
      <c r="D716" s="66" t="s">
        <v>228</v>
      </c>
      <c r="E716" s="186" t="s">
        <v>38</v>
      </c>
      <c r="F716" s="54" t="s">
        <v>95</v>
      </c>
      <c r="G716" s="74" t="s">
        <v>471</v>
      </c>
      <c r="H716" s="241">
        <v>2</v>
      </c>
      <c r="I716" s="74" t="s">
        <v>518</v>
      </c>
      <c r="J716" s="66">
        <v>43</v>
      </c>
      <c r="K716" s="62" t="s">
        <v>2178</v>
      </c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>
        <v>43</v>
      </c>
      <c r="AB716" s="62"/>
      <c r="AC716" s="62">
        <v>43</v>
      </c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</row>
    <row r="717" spans="1:57">
      <c r="A717" s="237">
        <v>714</v>
      </c>
      <c r="B717" s="244"/>
      <c r="C717" s="73" t="s">
        <v>394</v>
      </c>
      <c r="D717" s="66" t="s">
        <v>227</v>
      </c>
      <c r="E717" s="186" t="s">
        <v>38</v>
      </c>
      <c r="F717" s="54" t="s">
        <v>208</v>
      </c>
      <c r="G717" s="74" t="s">
        <v>471</v>
      </c>
      <c r="H717" s="241">
        <v>2</v>
      </c>
      <c r="I717" s="74" t="s">
        <v>2061</v>
      </c>
      <c r="J717" s="66">
        <v>45</v>
      </c>
      <c r="K717" s="62" t="s">
        <v>2191</v>
      </c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>
        <v>45</v>
      </c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</row>
    <row r="718" spans="1:57">
      <c r="A718" s="237">
        <v>715</v>
      </c>
      <c r="B718" s="167"/>
      <c r="C718" s="52" t="s">
        <v>394</v>
      </c>
      <c r="D718" s="56" t="s">
        <v>439</v>
      </c>
      <c r="E718" s="186" t="s">
        <v>38</v>
      </c>
      <c r="F718" s="54" t="s">
        <v>31</v>
      </c>
      <c r="G718" s="55" t="s">
        <v>491</v>
      </c>
      <c r="H718" s="53">
        <v>3</v>
      </c>
      <c r="I718" s="55" t="s">
        <v>597</v>
      </c>
      <c r="J718" s="56">
        <v>29</v>
      </c>
      <c r="K718" s="51" t="s">
        <v>2191</v>
      </c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>
        <v>29</v>
      </c>
      <c r="AC718" s="51">
        <v>29</v>
      </c>
      <c r="AD718" s="51">
        <v>29</v>
      </c>
      <c r="AE718" s="51">
        <v>29</v>
      </c>
      <c r="AF718" s="51">
        <v>29</v>
      </c>
      <c r="AG718" s="51">
        <v>29</v>
      </c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</row>
    <row r="719" spans="1:57">
      <c r="A719" s="237">
        <v>716</v>
      </c>
      <c r="B719" s="168"/>
      <c r="C719" s="52" t="s">
        <v>394</v>
      </c>
      <c r="D719" s="56" t="s">
        <v>411</v>
      </c>
      <c r="E719" s="186" t="s">
        <v>38</v>
      </c>
      <c r="F719" s="93" t="s">
        <v>96</v>
      </c>
      <c r="G719" s="55" t="s">
        <v>456</v>
      </c>
      <c r="H719" s="53">
        <v>3</v>
      </c>
      <c r="I719" s="55" t="s">
        <v>525</v>
      </c>
      <c r="J719" s="56">
        <v>41</v>
      </c>
      <c r="K719" s="51" t="s">
        <v>2182</v>
      </c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>
        <v>41</v>
      </c>
      <c r="AD719" s="51"/>
      <c r="AE719" s="51">
        <v>41</v>
      </c>
      <c r="AF719" s="51"/>
      <c r="AG719" s="51">
        <v>41</v>
      </c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</row>
    <row r="720" spans="1:57">
      <c r="A720" s="237">
        <v>717</v>
      </c>
      <c r="B720" s="167"/>
      <c r="C720" s="52" t="s">
        <v>394</v>
      </c>
      <c r="D720" s="56" t="s">
        <v>409</v>
      </c>
      <c r="E720" s="186" t="s">
        <v>38</v>
      </c>
      <c r="F720" s="54" t="s">
        <v>449</v>
      </c>
      <c r="G720" s="55" t="s">
        <v>457</v>
      </c>
      <c r="H720" s="53">
        <v>3</v>
      </c>
      <c r="I720" s="55" t="s">
        <v>528</v>
      </c>
      <c r="J720" s="56">
        <v>27</v>
      </c>
      <c r="K720" s="51" t="s">
        <v>2182</v>
      </c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>
        <v>27</v>
      </c>
      <c r="AD720" s="51"/>
      <c r="AE720" s="51">
        <v>27</v>
      </c>
      <c r="AF720" s="51"/>
      <c r="AG720" s="51">
        <v>27</v>
      </c>
      <c r="AH720" s="51"/>
      <c r="AI720" s="51">
        <v>27</v>
      </c>
      <c r="AJ720" s="51"/>
      <c r="AK720" s="51">
        <v>27</v>
      </c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</row>
    <row r="721" spans="1:57">
      <c r="A721" s="237">
        <v>718</v>
      </c>
      <c r="B721" s="167"/>
      <c r="C721" s="52" t="s">
        <v>394</v>
      </c>
      <c r="D721" s="56" t="s">
        <v>307</v>
      </c>
      <c r="E721" s="186" t="s">
        <v>38</v>
      </c>
      <c r="F721" s="54" t="s">
        <v>243</v>
      </c>
      <c r="G721" s="55" t="s">
        <v>452</v>
      </c>
      <c r="H721" s="53">
        <v>2</v>
      </c>
      <c r="I721" s="55" t="s">
        <v>519</v>
      </c>
      <c r="J721" s="56">
        <v>29</v>
      </c>
      <c r="K721" s="51" t="s">
        <v>2179</v>
      </c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>
        <v>29</v>
      </c>
      <c r="AF721" s="51"/>
      <c r="AG721" s="51">
        <v>29</v>
      </c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</row>
    <row r="722" spans="1:57">
      <c r="A722" s="237">
        <v>719</v>
      </c>
      <c r="B722" s="167"/>
      <c r="C722" s="52" t="s">
        <v>394</v>
      </c>
      <c r="D722" s="56" t="s">
        <v>221</v>
      </c>
      <c r="E722" s="186" t="s">
        <v>38</v>
      </c>
      <c r="F722" s="54" t="s">
        <v>97</v>
      </c>
      <c r="G722" s="55" t="s">
        <v>447</v>
      </c>
      <c r="H722" s="53">
        <v>4</v>
      </c>
      <c r="I722" s="55" t="s">
        <v>510</v>
      </c>
      <c r="J722" s="56">
        <v>30</v>
      </c>
      <c r="K722" s="51" t="s">
        <v>2171</v>
      </c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>
        <v>30</v>
      </c>
      <c r="AG722" s="51"/>
      <c r="AH722" s="51">
        <v>30</v>
      </c>
      <c r="AI722" s="51"/>
      <c r="AJ722" s="51">
        <v>30</v>
      </c>
      <c r="AK722" s="51"/>
      <c r="AL722" s="51">
        <v>30</v>
      </c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</row>
    <row r="723" spans="1:57">
      <c r="A723" s="237">
        <v>720</v>
      </c>
      <c r="B723" s="168"/>
      <c r="C723" s="52" t="s">
        <v>394</v>
      </c>
      <c r="D723" s="56" t="s">
        <v>405</v>
      </c>
      <c r="E723" s="186" t="s">
        <v>38</v>
      </c>
      <c r="F723" s="54" t="s">
        <v>94</v>
      </c>
      <c r="G723" s="55" t="s">
        <v>316</v>
      </c>
      <c r="H723" s="53">
        <v>5</v>
      </c>
      <c r="I723" s="55" t="s">
        <v>512</v>
      </c>
      <c r="J723" s="56">
        <v>38</v>
      </c>
      <c r="K723" s="51" t="s">
        <v>2171</v>
      </c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>
        <v>38</v>
      </c>
      <c r="AG723" s="51"/>
      <c r="AH723" s="51">
        <v>38</v>
      </c>
      <c r="AI723" s="51"/>
      <c r="AJ723" s="51">
        <v>38</v>
      </c>
      <c r="AK723" s="51"/>
      <c r="AL723" s="51">
        <v>38</v>
      </c>
      <c r="AM723" s="51"/>
      <c r="AN723" s="51">
        <v>38</v>
      </c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</row>
    <row r="724" spans="1:57">
      <c r="A724" s="237">
        <v>721</v>
      </c>
      <c r="B724" s="244"/>
      <c r="C724" s="73" t="s">
        <v>394</v>
      </c>
      <c r="D724" s="66" t="s">
        <v>236</v>
      </c>
      <c r="E724" s="186" t="s">
        <v>38</v>
      </c>
      <c r="F724" s="54" t="s">
        <v>98</v>
      </c>
      <c r="G724" s="74" t="s">
        <v>471</v>
      </c>
      <c r="H724" s="241">
        <v>3</v>
      </c>
      <c r="I724" s="74" t="s">
        <v>2064</v>
      </c>
      <c r="J724" s="66">
        <v>41</v>
      </c>
      <c r="K724" s="62" t="s">
        <v>2171</v>
      </c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>
        <v>41</v>
      </c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</row>
    <row r="725" spans="1:57">
      <c r="A725" s="237">
        <v>722</v>
      </c>
      <c r="B725" s="245"/>
      <c r="C725" s="73" t="s">
        <v>394</v>
      </c>
      <c r="D725" s="66" t="s">
        <v>234</v>
      </c>
      <c r="E725" s="186" t="s">
        <v>38</v>
      </c>
      <c r="F725" s="54" t="s">
        <v>94</v>
      </c>
      <c r="G725" s="74" t="s">
        <v>471</v>
      </c>
      <c r="H725" s="241">
        <v>3</v>
      </c>
      <c r="I725" s="74" t="s">
        <v>579</v>
      </c>
      <c r="J725" s="66">
        <v>44</v>
      </c>
      <c r="K725" s="62" t="s">
        <v>2195</v>
      </c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>
        <v>44</v>
      </c>
      <c r="AH725" s="62"/>
      <c r="AI725" s="62">
        <v>44</v>
      </c>
      <c r="AJ725" s="62"/>
      <c r="AK725" s="62">
        <v>44</v>
      </c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</row>
    <row r="726" spans="1:57">
      <c r="A726" s="237">
        <v>723</v>
      </c>
      <c r="B726" s="167"/>
      <c r="C726" s="52" t="s">
        <v>394</v>
      </c>
      <c r="D726" s="56" t="s">
        <v>399</v>
      </c>
      <c r="E726" s="186" t="s">
        <v>38</v>
      </c>
      <c r="F726" s="54" t="s">
        <v>31</v>
      </c>
      <c r="G726" s="55" t="s">
        <v>99</v>
      </c>
      <c r="H726" s="53">
        <v>3</v>
      </c>
      <c r="I726" s="55" t="s">
        <v>501</v>
      </c>
      <c r="J726" s="56">
        <v>31</v>
      </c>
      <c r="K726" s="51" t="s">
        <v>2165</v>
      </c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>
        <v>31</v>
      </c>
      <c r="AI726" s="51"/>
      <c r="AJ726" s="51">
        <v>31</v>
      </c>
      <c r="AK726" s="51"/>
      <c r="AL726" s="51">
        <v>31</v>
      </c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</row>
    <row r="727" spans="1:57">
      <c r="A727" s="237">
        <v>724</v>
      </c>
      <c r="B727" s="167"/>
      <c r="C727" s="52" t="s">
        <v>394</v>
      </c>
      <c r="D727" s="56" t="s">
        <v>219</v>
      </c>
      <c r="E727" s="186" t="s">
        <v>38</v>
      </c>
      <c r="F727" s="54" t="s">
        <v>95</v>
      </c>
      <c r="G727" s="55" t="s">
        <v>446</v>
      </c>
      <c r="H727" s="53">
        <v>4</v>
      </c>
      <c r="I727" s="55" t="s">
        <v>508</v>
      </c>
      <c r="J727" s="56">
        <v>30</v>
      </c>
      <c r="K727" s="51" t="s">
        <v>2165</v>
      </c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>
        <v>30</v>
      </c>
      <c r="AI727" s="51"/>
      <c r="AJ727" s="51">
        <v>30</v>
      </c>
      <c r="AK727" s="51"/>
      <c r="AL727" s="51">
        <v>30</v>
      </c>
      <c r="AM727" s="51"/>
      <c r="AN727" s="51">
        <v>30</v>
      </c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</row>
    <row r="728" spans="1:57">
      <c r="A728" s="237">
        <v>725</v>
      </c>
      <c r="B728" s="167"/>
      <c r="C728" s="52" t="s">
        <v>394</v>
      </c>
      <c r="D728" s="56" t="s">
        <v>220</v>
      </c>
      <c r="E728" s="186" t="s">
        <v>38</v>
      </c>
      <c r="F728" s="54" t="s">
        <v>96</v>
      </c>
      <c r="G728" s="55" t="s">
        <v>447</v>
      </c>
      <c r="H728" s="53">
        <v>4</v>
      </c>
      <c r="I728" s="55" t="s">
        <v>508</v>
      </c>
      <c r="J728" s="56">
        <v>30</v>
      </c>
      <c r="K728" s="51" t="s">
        <v>2165</v>
      </c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>
        <v>30</v>
      </c>
      <c r="AI728" s="51"/>
      <c r="AJ728" s="51">
        <v>30</v>
      </c>
      <c r="AK728" s="51"/>
      <c r="AL728" s="51">
        <v>30</v>
      </c>
      <c r="AM728" s="51"/>
      <c r="AN728" s="51">
        <v>30</v>
      </c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</row>
    <row r="729" spans="1:57">
      <c r="A729" s="237">
        <v>726</v>
      </c>
      <c r="B729" s="167"/>
      <c r="C729" s="52" t="s">
        <v>394</v>
      </c>
      <c r="D729" s="56" t="s">
        <v>223</v>
      </c>
      <c r="E729" s="186" t="s">
        <v>38</v>
      </c>
      <c r="F729" s="54" t="s">
        <v>212</v>
      </c>
      <c r="G729" s="55" t="s">
        <v>446</v>
      </c>
      <c r="H729" s="53">
        <v>4</v>
      </c>
      <c r="I729" s="55" t="s">
        <v>508</v>
      </c>
      <c r="J729" s="56">
        <v>31</v>
      </c>
      <c r="K729" s="51" t="s">
        <v>2165</v>
      </c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>
        <v>31</v>
      </c>
      <c r="AI729" s="51"/>
      <c r="AJ729" s="51">
        <v>31</v>
      </c>
      <c r="AK729" s="51"/>
      <c r="AL729" s="51">
        <v>31</v>
      </c>
      <c r="AM729" s="51"/>
      <c r="AN729" s="51">
        <v>31</v>
      </c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</row>
    <row r="730" spans="1:57">
      <c r="A730" s="237">
        <v>727</v>
      </c>
      <c r="B730" s="167"/>
      <c r="C730" s="52" t="s">
        <v>394</v>
      </c>
      <c r="D730" s="56" t="s">
        <v>406</v>
      </c>
      <c r="E730" s="186" t="s">
        <v>38</v>
      </c>
      <c r="F730" s="54" t="s">
        <v>242</v>
      </c>
      <c r="G730" s="55" t="s">
        <v>316</v>
      </c>
      <c r="H730" s="53">
        <v>4</v>
      </c>
      <c r="I730" s="55" t="s">
        <v>508</v>
      </c>
      <c r="J730" s="56">
        <v>39</v>
      </c>
      <c r="K730" s="51" t="s">
        <v>2165</v>
      </c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>
        <v>39</v>
      </c>
      <c r="AI730" s="51"/>
      <c r="AJ730" s="51">
        <v>39</v>
      </c>
      <c r="AK730" s="51"/>
      <c r="AL730" s="51">
        <v>39</v>
      </c>
      <c r="AM730" s="51"/>
      <c r="AN730" s="51">
        <v>39</v>
      </c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</row>
    <row r="731" spans="1:57">
      <c r="A731" s="237">
        <v>728</v>
      </c>
      <c r="B731" s="168"/>
      <c r="C731" s="52" t="s">
        <v>394</v>
      </c>
      <c r="D731" s="56" t="s">
        <v>407</v>
      </c>
      <c r="E731" s="186" t="s">
        <v>38</v>
      </c>
      <c r="F731" s="54" t="s">
        <v>209</v>
      </c>
      <c r="G731" s="55" t="s">
        <v>448</v>
      </c>
      <c r="H731" s="53">
        <v>4</v>
      </c>
      <c r="I731" s="55" t="s">
        <v>508</v>
      </c>
      <c r="J731" s="56">
        <v>22</v>
      </c>
      <c r="K731" s="51" t="s">
        <v>2165</v>
      </c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>
        <v>22</v>
      </c>
      <c r="AI731" s="51"/>
      <c r="AJ731" s="51">
        <v>22</v>
      </c>
      <c r="AK731" s="51"/>
      <c r="AL731" s="51">
        <v>22</v>
      </c>
      <c r="AM731" s="51"/>
      <c r="AN731" s="51">
        <v>22</v>
      </c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</row>
    <row r="732" spans="1:57">
      <c r="A732" s="237">
        <v>729</v>
      </c>
      <c r="B732" s="168"/>
      <c r="C732" s="52" t="s">
        <v>394</v>
      </c>
      <c r="D732" s="56" t="s">
        <v>408</v>
      </c>
      <c r="E732" s="186" t="s">
        <v>38</v>
      </c>
      <c r="F732" s="54" t="s">
        <v>449</v>
      </c>
      <c r="G732" s="55" t="s">
        <v>448</v>
      </c>
      <c r="H732" s="53">
        <v>4</v>
      </c>
      <c r="I732" s="55" t="s">
        <v>508</v>
      </c>
      <c r="J732" s="56">
        <v>38</v>
      </c>
      <c r="K732" s="51" t="s">
        <v>2165</v>
      </c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>
        <v>38</v>
      </c>
      <c r="AI732" s="51"/>
      <c r="AJ732" s="51">
        <v>38</v>
      </c>
      <c r="AK732" s="51"/>
      <c r="AL732" s="51">
        <v>38</v>
      </c>
      <c r="AM732" s="51"/>
      <c r="AN732" s="51">
        <v>38</v>
      </c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</row>
    <row r="733" spans="1:57">
      <c r="A733" s="237">
        <v>730</v>
      </c>
      <c r="B733" s="167"/>
      <c r="C733" s="52" t="s">
        <v>394</v>
      </c>
      <c r="D733" s="56" t="s">
        <v>224</v>
      </c>
      <c r="E733" s="186" t="s">
        <v>38</v>
      </c>
      <c r="F733" s="54" t="s">
        <v>241</v>
      </c>
      <c r="G733" s="55" t="s">
        <v>211</v>
      </c>
      <c r="H733" s="53">
        <v>4</v>
      </c>
      <c r="I733" s="55" t="s">
        <v>508</v>
      </c>
      <c r="J733" s="56">
        <v>30</v>
      </c>
      <c r="K733" s="51" t="s">
        <v>2165</v>
      </c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>
        <v>30</v>
      </c>
      <c r="AI733" s="51"/>
      <c r="AJ733" s="51">
        <v>30</v>
      </c>
      <c r="AK733" s="51"/>
      <c r="AL733" s="51">
        <v>30</v>
      </c>
      <c r="AM733" s="51"/>
      <c r="AN733" s="51">
        <v>30</v>
      </c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</row>
    <row r="734" spans="1:57">
      <c r="A734" s="237">
        <v>731</v>
      </c>
      <c r="B734" s="244"/>
      <c r="C734" s="73" t="s">
        <v>394</v>
      </c>
      <c r="D734" s="66" t="s">
        <v>236</v>
      </c>
      <c r="E734" s="186" t="s">
        <v>38</v>
      </c>
      <c r="F734" s="54" t="s">
        <v>208</v>
      </c>
      <c r="G734" s="74" t="s">
        <v>471</v>
      </c>
      <c r="H734" s="241">
        <v>3</v>
      </c>
      <c r="I734" s="74" t="s">
        <v>2065</v>
      </c>
      <c r="J734" s="66">
        <v>41</v>
      </c>
      <c r="K734" s="62" t="s">
        <v>2165</v>
      </c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>
        <v>41</v>
      </c>
      <c r="AI734" s="62"/>
      <c r="AJ734" s="62">
        <v>41</v>
      </c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</row>
    <row r="735" spans="1:57">
      <c r="A735" s="237">
        <v>732</v>
      </c>
      <c r="B735" s="167"/>
      <c r="C735" s="52" t="s">
        <v>394</v>
      </c>
      <c r="D735" s="56" t="s">
        <v>400</v>
      </c>
      <c r="E735" s="186" t="s">
        <v>38</v>
      </c>
      <c r="F735" s="54" t="s">
        <v>31</v>
      </c>
      <c r="G735" s="55" t="s">
        <v>99</v>
      </c>
      <c r="H735" s="53">
        <v>3</v>
      </c>
      <c r="I735" s="55" t="s">
        <v>502</v>
      </c>
      <c r="J735" s="56">
        <v>46</v>
      </c>
      <c r="K735" s="51" t="s">
        <v>2166</v>
      </c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>
        <v>46</v>
      </c>
      <c r="AJ735" s="51"/>
      <c r="AK735" s="51">
        <v>46</v>
      </c>
      <c r="AL735" s="51"/>
      <c r="AM735" s="51">
        <v>46</v>
      </c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</row>
    <row r="736" spans="1:57">
      <c r="A736" s="237">
        <v>733</v>
      </c>
      <c r="B736" s="167"/>
      <c r="C736" s="52" t="s">
        <v>394</v>
      </c>
      <c r="D736" s="56" t="s">
        <v>222</v>
      </c>
      <c r="E736" s="186" t="s">
        <v>38</v>
      </c>
      <c r="F736" s="54" t="s">
        <v>98</v>
      </c>
      <c r="G736" s="55" t="s">
        <v>446</v>
      </c>
      <c r="H736" s="53">
        <v>4</v>
      </c>
      <c r="I736" s="55" t="s">
        <v>1992</v>
      </c>
      <c r="J736" s="56">
        <v>23</v>
      </c>
      <c r="K736" s="51" t="s">
        <v>2166</v>
      </c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>
        <v>23</v>
      </c>
      <c r="AI736" s="51"/>
      <c r="AJ736" s="51">
        <v>23</v>
      </c>
      <c r="AK736" s="51"/>
      <c r="AL736" s="51">
        <v>23</v>
      </c>
      <c r="AM736" s="51"/>
      <c r="AN736" s="51">
        <v>23</v>
      </c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</row>
    <row r="737" spans="1:57">
      <c r="A737" s="237">
        <v>734</v>
      </c>
      <c r="B737" s="168"/>
      <c r="C737" s="52" t="s">
        <v>394</v>
      </c>
      <c r="D737" s="56" t="s">
        <v>304</v>
      </c>
      <c r="E737" s="186" t="s">
        <v>38</v>
      </c>
      <c r="F737" s="54" t="s">
        <v>318</v>
      </c>
      <c r="G737" s="55" t="s">
        <v>454</v>
      </c>
      <c r="H737" s="53">
        <v>3</v>
      </c>
      <c r="I737" s="55" t="s">
        <v>502</v>
      </c>
      <c r="J737" s="56">
        <v>16</v>
      </c>
      <c r="K737" s="51" t="s">
        <v>2166</v>
      </c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69"/>
      <c r="AI737" s="51">
        <v>16</v>
      </c>
      <c r="AJ737" s="51"/>
      <c r="AK737" s="51">
        <v>16</v>
      </c>
      <c r="AL737" s="51"/>
      <c r="AM737" s="51">
        <v>16</v>
      </c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</row>
    <row r="738" spans="1:57">
      <c r="A738" s="237">
        <v>735</v>
      </c>
      <c r="B738" s="167"/>
      <c r="C738" s="52" t="s">
        <v>394</v>
      </c>
      <c r="D738" s="56" t="s">
        <v>305</v>
      </c>
      <c r="E738" s="186" t="s">
        <v>38</v>
      </c>
      <c r="F738" s="54" t="s">
        <v>209</v>
      </c>
      <c r="G738" s="55" t="s">
        <v>454</v>
      </c>
      <c r="H738" s="53">
        <v>3</v>
      </c>
      <c r="I738" s="55" t="s">
        <v>502</v>
      </c>
      <c r="J738" s="56">
        <v>26</v>
      </c>
      <c r="K738" s="51" t="s">
        <v>2166</v>
      </c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69"/>
      <c r="AI738" s="51">
        <v>26</v>
      </c>
      <c r="AJ738" s="51"/>
      <c r="AK738" s="51">
        <v>26</v>
      </c>
      <c r="AL738" s="51"/>
      <c r="AM738" s="51">
        <v>26</v>
      </c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</row>
    <row r="739" spans="1:57">
      <c r="A739" s="237">
        <v>736</v>
      </c>
      <c r="B739" s="167"/>
      <c r="C739" s="52" t="s">
        <v>394</v>
      </c>
      <c r="D739" s="56" t="s">
        <v>306</v>
      </c>
      <c r="E739" s="186" t="s">
        <v>38</v>
      </c>
      <c r="F739" s="93" t="s">
        <v>96</v>
      </c>
      <c r="G739" s="55" t="s">
        <v>455</v>
      </c>
      <c r="H739" s="53">
        <v>3</v>
      </c>
      <c r="I739" s="55" t="s">
        <v>502</v>
      </c>
      <c r="J739" s="56">
        <v>27</v>
      </c>
      <c r="K739" s="51" t="s">
        <v>2166</v>
      </c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>
        <v>27</v>
      </c>
      <c r="AJ739" s="51"/>
      <c r="AK739" s="51">
        <v>27</v>
      </c>
      <c r="AL739" s="51"/>
      <c r="AM739" s="51">
        <v>27</v>
      </c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</row>
    <row r="740" spans="1:57">
      <c r="A740" s="237">
        <v>737</v>
      </c>
      <c r="B740" s="167"/>
      <c r="C740" s="52" t="s">
        <v>394</v>
      </c>
      <c r="D740" s="56" t="s">
        <v>307</v>
      </c>
      <c r="E740" s="186" t="s">
        <v>38</v>
      </c>
      <c r="F740" s="54" t="s">
        <v>208</v>
      </c>
      <c r="G740" s="55" t="s">
        <v>455</v>
      </c>
      <c r="H740" s="53">
        <v>3</v>
      </c>
      <c r="I740" s="55" t="s">
        <v>502</v>
      </c>
      <c r="J740" s="56">
        <v>29</v>
      </c>
      <c r="K740" s="51" t="s">
        <v>2166</v>
      </c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>
        <v>29</v>
      </c>
      <c r="AJ740" s="51"/>
      <c r="AK740" s="51">
        <v>29</v>
      </c>
      <c r="AL740" s="51"/>
      <c r="AM740" s="51">
        <v>29</v>
      </c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</row>
    <row r="741" spans="1:57">
      <c r="A741" s="237">
        <v>738</v>
      </c>
      <c r="B741" s="168"/>
      <c r="C741" s="52" t="s">
        <v>394</v>
      </c>
      <c r="D741" s="56" t="s">
        <v>411</v>
      </c>
      <c r="E741" s="186" t="s">
        <v>38</v>
      </c>
      <c r="F741" s="54" t="s">
        <v>243</v>
      </c>
      <c r="G741" s="55" t="s">
        <v>319</v>
      </c>
      <c r="H741" s="53">
        <v>5</v>
      </c>
      <c r="I741" s="55" t="s">
        <v>523</v>
      </c>
      <c r="J741" s="56">
        <v>38</v>
      </c>
      <c r="K741" s="51" t="s">
        <v>2166</v>
      </c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>
        <v>39</v>
      </c>
      <c r="AJ741" s="51"/>
      <c r="AK741" s="51">
        <v>39</v>
      </c>
      <c r="AL741" s="51"/>
      <c r="AM741" s="51">
        <v>38</v>
      </c>
      <c r="AN741" s="51"/>
      <c r="AO741" s="51">
        <v>38</v>
      </c>
      <c r="AP741" s="51"/>
      <c r="AQ741" s="51">
        <v>38</v>
      </c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</row>
    <row r="742" spans="1:57">
      <c r="A742" s="237">
        <v>739</v>
      </c>
      <c r="B742" s="244"/>
      <c r="C742" s="73" t="s">
        <v>394</v>
      </c>
      <c r="D742" s="66" t="s">
        <v>237</v>
      </c>
      <c r="E742" s="186" t="s">
        <v>38</v>
      </c>
      <c r="F742" s="54" t="s">
        <v>208</v>
      </c>
      <c r="G742" s="74" t="s">
        <v>471</v>
      </c>
      <c r="H742" s="241">
        <v>2</v>
      </c>
      <c r="I742" s="74" t="s">
        <v>2066</v>
      </c>
      <c r="J742" s="66">
        <v>39</v>
      </c>
      <c r="K742" s="62" t="s">
        <v>2188</v>
      </c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>
        <v>39</v>
      </c>
      <c r="AM742" s="62"/>
      <c r="AN742" s="62">
        <v>39</v>
      </c>
      <c r="AO742" s="62">
        <v>39</v>
      </c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</row>
    <row r="743" spans="1:57">
      <c r="A743" s="237">
        <v>740</v>
      </c>
      <c r="B743" s="168"/>
      <c r="C743" s="52" t="s">
        <v>394</v>
      </c>
      <c r="D743" s="56" t="s">
        <v>229</v>
      </c>
      <c r="E743" s="186" t="s">
        <v>38</v>
      </c>
      <c r="F743" s="54" t="s">
        <v>97</v>
      </c>
      <c r="G743" s="55" t="s">
        <v>478</v>
      </c>
      <c r="H743" s="53">
        <v>3</v>
      </c>
      <c r="I743" s="55" t="s">
        <v>584</v>
      </c>
      <c r="J743" s="56">
        <v>33</v>
      </c>
      <c r="K743" s="51" t="s">
        <v>2185</v>
      </c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>
        <v>33</v>
      </c>
      <c r="AN743" s="51"/>
      <c r="AO743" s="51">
        <v>33</v>
      </c>
      <c r="AP743" s="51"/>
      <c r="AQ743" s="51">
        <v>33</v>
      </c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</row>
    <row r="744" spans="1:57">
      <c r="A744" s="237">
        <v>741</v>
      </c>
      <c r="B744" s="168"/>
      <c r="C744" s="52" t="s">
        <v>394</v>
      </c>
      <c r="D744" s="56" t="s">
        <v>221</v>
      </c>
      <c r="E744" s="186" t="s">
        <v>38</v>
      </c>
      <c r="F744" s="54" t="s">
        <v>97</v>
      </c>
      <c r="G744" s="55" t="s">
        <v>445</v>
      </c>
      <c r="H744" s="53">
        <v>5</v>
      </c>
      <c r="I744" s="55" t="s">
        <v>511</v>
      </c>
      <c r="J744" s="56">
        <v>30</v>
      </c>
      <c r="K744" s="51" t="s">
        <v>2173</v>
      </c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>
        <v>30</v>
      </c>
      <c r="AO744" s="51"/>
      <c r="AP744" s="51">
        <v>30</v>
      </c>
      <c r="AQ744" s="51"/>
      <c r="AR744" s="51">
        <v>30</v>
      </c>
      <c r="AS744" s="51"/>
      <c r="AT744" s="51">
        <v>30</v>
      </c>
      <c r="AU744" s="51"/>
      <c r="AV744" s="51">
        <v>30</v>
      </c>
      <c r="AW744" s="51"/>
      <c r="AX744" s="51"/>
      <c r="AY744" s="51"/>
      <c r="AZ744" s="51"/>
      <c r="BA744" s="51"/>
      <c r="BB744" s="51"/>
      <c r="BC744" s="51"/>
      <c r="BD744" s="51"/>
      <c r="BE744" s="51"/>
    </row>
    <row r="745" spans="1:57">
      <c r="A745" s="237">
        <v>742</v>
      </c>
      <c r="B745" s="167"/>
      <c r="C745" s="52" t="s">
        <v>394</v>
      </c>
      <c r="D745" s="56" t="s">
        <v>440</v>
      </c>
      <c r="E745" s="186" t="s">
        <v>38</v>
      </c>
      <c r="F745" s="54" t="s">
        <v>31</v>
      </c>
      <c r="G745" s="55" t="s">
        <v>492</v>
      </c>
      <c r="H745" s="53">
        <v>3</v>
      </c>
      <c r="I745" s="55" t="s">
        <v>598</v>
      </c>
      <c r="J745" s="56">
        <v>37</v>
      </c>
      <c r="K745" s="51" t="s">
        <v>2173</v>
      </c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>
        <v>37</v>
      </c>
      <c r="AO745" s="51">
        <v>37</v>
      </c>
      <c r="AP745" s="51">
        <v>37</v>
      </c>
      <c r="AQ745" s="51">
        <v>37</v>
      </c>
      <c r="AR745" s="51">
        <v>37</v>
      </c>
      <c r="AS745" s="51">
        <v>37</v>
      </c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</row>
    <row r="746" spans="1:57">
      <c r="A746" s="237">
        <v>743</v>
      </c>
      <c r="B746" s="167"/>
      <c r="C746" s="52" t="s">
        <v>394</v>
      </c>
      <c r="D746" s="56" t="s">
        <v>410</v>
      </c>
      <c r="E746" s="186" t="s">
        <v>38</v>
      </c>
      <c r="F746" s="54" t="s">
        <v>449</v>
      </c>
      <c r="G746" s="55" t="s">
        <v>457</v>
      </c>
      <c r="H746" s="53">
        <v>3</v>
      </c>
      <c r="I746" s="55" t="s">
        <v>529</v>
      </c>
      <c r="J746" s="56">
        <v>38</v>
      </c>
      <c r="K746" s="51" t="s">
        <v>2183</v>
      </c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>
        <v>38</v>
      </c>
      <c r="AP746" s="51"/>
      <c r="AQ746" s="51">
        <v>38</v>
      </c>
      <c r="AR746" s="51"/>
      <c r="AS746" s="51">
        <v>38</v>
      </c>
      <c r="AT746" s="51"/>
      <c r="AU746" s="51">
        <v>38</v>
      </c>
      <c r="AV746" s="51"/>
      <c r="AW746" s="51">
        <v>38</v>
      </c>
      <c r="AX746" s="51"/>
      <c r="AY746" s="51"/>
      <c r="AZ746" s="51"/>
      <c r="BA746" s="51"/>
      <c r="BB746" s="51"/>
      <c r="BC746" s="51"/>
      <c r="BD746" s="51"/>
      <c r="BE746" s="51"/>
    </row>
    <row r="747" spans="1:57">
      <c r="A747" s="237">
        <v>744</v>
      </c>
      <c r="B747" s="244"/>
      <c r="C747" s="73" t="s">
        <v>394</v>
      </c>
      <c r="D747" s="66" t="s">
        <v>226</v>
      </c>
      <c r="E747" s="186" t="s">
        <v>38</v>
      </c>
      <c r="F747" s="54" t="s">
        <v>96</v>
      </c>
      <c r="G747" s="74" t="s">
        <v>471</v>
      </c>
      <c r="H747" s="241">
        <v>2</v>
      </c>
      <c r="I747" s="74" t="s">
        <v>2059</v>
      </c>
      <c r="J747" s="66">
        <v>33</v>
      </c>
      <c r="K747" s="62" t="s">
        <v>2183</v>
      </c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>
        <v>33</v>
      </c>
      <c r="AP747" s="62"/>
      <c r="AQ747" s="62">
        <v>33</v>
      </c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</row>
    <row r="748" spans="1:57">
      <c r="A748" s="237">
        <v>745</v>
      </c>
      <c r="B748" s="167"/>
      <c r="C748" s="52" t="s">
        <v>394</v>
      </c>
      <c r="D748" s="56" t="s">
        <v>404</v>
      </c>
      <c r="E748" s="186" t="s">
        <v>38</v>
      </c>
      <c r="F748" s="54" t="s">
        <v>208</v>
      </c>
      <c r="G748" s="55" t="s">
        <v>443</v>
      </c>
      <c r="H748" s="53">
        <v>4</v>
      </c>
      <c r="I748" s="55" t="s">
        <v>505</v>
      </c>
      <c r="J748" s="56">
        <v>35</v>
      </c>
      <c r="K748" s="51" t="s">
        <v>2169</v>
      </c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>
        <v>35</v>
      </c>
      <c r="AQ748" s="51"/>
      <c r="AR748" s="51">
        <v>35</v>
      </c>
      <c r="AS748" s="51"/>
      <c r="AT748" s="51">
        <v>35</v>
      </c>
      <c r="AU748" s="51"/>
      <c r="AV748" s="51">
        <v>35</v>
      </c>
      <c r="AW748" s="51"/>
      <c r="AX748" s="51"/>
      <c r="AY748" s="51"/>
      <c r="AZ748" s="51"/>
      <c r="BA748" s="51"/>
      <c r="BB748" s="51"/>
      <c r="BC748" s="51"/>
      <c r="BD748" s="51"/>
      <c r="BE748" s="51"/>
    </row>
    <row r="749" spans="1:57">
      <c r="A749" s="237">
        <v>746</v>
      </c>
      <c r="B749" s="168"/>
      <c r="C749" s="52" t="s">
        <v>394</v>
      </c>
      <c r="D749" s="56" t="s">
        <v>219</v>
      </c>
      <c r="E749" s="186" t="s">
        <v>38</v>
      </c>
      <c r="F749" s="54" t="s">
        <v>95</v>
      </c>
      <c r="G749" s="55" t="s">
        <v>447</v>
      </c>
      <c r="H749" s="53">
        <v>4</v>
      </c>
      <c r="I749" s="55" t="s">
        <v>505</v>
      </c>
      <c r="J749" s="56">
        <v>30</v>
      </c>
      <c r="K749" s="51" t="s">
        <v>2169</v>
      </c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>
        <v>30</v>
      </c>
      <c r="AQ749" s="51"/>
      <c r="AR749" s="51">
        <v>30</v>
      </c>
      <c r="AS749" s="51"/>
      <c r="AT749" s="51">
        <v>30</v>
      </c>
      <c r="AU749" s="51"/>
      <c r="AV749" s="51">
        <v>30</v>
      </c>
      <c r="AW749" s="51"/>
      <c r="AX749" s="51"/>
      <c r="AY749" s="51"/>
      <c r="AZ749" s="51"/>
      <c r="BA749" s="51"/>
      <c r="BB749" s="51"/>
      <c r="BC749" s="51"/>
      <c r="BD749" s="51"/>
      <c r="BE749" s="51"/>
    </row>
    <row r="750" spans="1:57">
      <c r="A750" s="237">
        <v>747</v>
      </c>
      <c r="B750" s="167"/>
      <c r="C750" s="52" t="s">
        <v>394</v>
      </c>
      <c r="D750" s="56" t="s">
        <v>220</v>
      </c>
      <c r="E750" s="186" t="s">
        <v>38</v>
      </c>
      <c r="F750" s="54" t="s">
        <v>96</v>
      </c>
      <c r="G750" s="55" t="s">
        <v>446</v>
      </c>
      <c r="H750" s="53">
        <v>4</v>
      </c>
      <c r="I750" s="55" t="s">
        <v>505</v>
      </c>
      <c r="J750" s="56">
        <v>30</v>
      </c>
      <c r="K750" s="51" t="s">
        <v>2169</v>
      </c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>
        <v>30</v>
      </c>
      <c r="AQ750" s="51"/>
      <c r="AR750" s="51">
        <v>30</v>
      </c>
      <c r="AS750" s="51"/>
      <c r="AT750" s="51">
        <v>30</v>
      </c>
      <c r="AU750" s="51"/>
      <c r="AV750" s="51">
        <v>30</v>
      </c>
      <c r="AW750" s="51"/>
      <c r="AX750" s="51"/>
      <c r="AY750" s="51"/>
      <c r="AZ750" s="51"/>
      <c r="BA750" s="51"/>
      <c r="BB750" s="51"/>
      <c r="BC750" s="51"/>
      <c r="BD750" s="51"/>
      <c r="BE750" s="51"/>
    </row>
    <row r="751" spans="1:57">
      <c r="A751" s="237">
        <v>748</v>
      </c>
      <c r="B751" s="167"/>
      <c r="C751" s="52" t="s">
        <v>394</v>
      </c>
      <c r="D751" s="56" t="s">
        <v>222</v>
      </c>
      <c r="E751" s="186" t="s">
        <v>38</v>
      </c>
      <c r="F751" s="54" t="s">
        <v>98</v>
      </c>
      <c r="G751" s="55" t="s">
        <v>447</v>
      </c>
      <c r="H751" s="53">
        <v>4</v>
      </c>
      <c r="I751" s="55" t="s">
        <v>505</v>
      </c>
      <c r="J751" s="56">
        <v>23</v>
      </c>
      <c r="K751" s="51" t="s">
        <v>2169</v>
      </c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>
        <v>23</v>
      </c>
      <c r="AQ751" s="51"/>
      <c r="AR751" s="51">
        <v>23</v>
      </c>
      <c r="AS751" s="51"/>
      <c r="AT751" s="51">
        <v>23</v>
      </c>
      <c r="AU751" s="51"/>
      <c r="AV751" s="51">
        <v>23</v>
      </c>
      <c r="AW751" s="51"/>
      <c r="AX751" s="51"/>
      <c r="AY751" s="51"/>
      <c r="AZ751" s="51"/>
      <c r="BA751" s="51"/>
      <c r="BB751" s="51"/>
      <c r="BC751" s="51"/>
      <c r="BD751" s="51"/>
      <c r="BE751" s="51"/>
    </row>
    <row r="752" spans="1:57">
      <c r="A752" s="237">
        <v>749</v>
      </c>
      <c r="B752" s="167"/>
      <c r="C752" s="52" t="s">
        <v>394</v>
      </c>
      <c r="D752" s="56" t="s">
        <v>223</v>
      </c>
      <c r="E752" s="186" t="s">
        <v>38</v>
      </c>
      <c r="F752" s="54" t="s">
        <v>212</v>
      </c>
      <c r="G752" s="55" t="s">
        <v>447</v>
      </c>
      <c r="H752" s="53">
        <v>4</v>
      </c>
      <c r="I752" s="55" t="s">
        <v>505</v>
      </c>
      <c r="J752" s="56">
        <v>31</v>
      </c>
      <c r="K752" s="51" t="s">
        <v>2169</v>
      </c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>
        <v>31</v>
      </c>
      <c r="AQ752" s="51"/>
      <c r="AR752" s="51">
        <v>31</v>
      </c>
      <c r="AS752" s="51"/>
      <c r="AT752" s="51">
        <v>31</v>
      </c>
      <c r="AU752" s="51"/>
      <c r="AV752" s="51">
        <v>31</v>
      </c>
      <c r="AW752" s="51"/>
      <c r="AX752" s="51"/>
      <c r="AY752" s="51"/>
      <c r="AZ752" s="51"/>
      <c r="BA752" s="51"/>
      <c r="BB752" s="51"/>
      <c r="BC752" s="51"/>
      <c r="BD752" s="51"/>
      <c r="BE752" s="51"/>
    </row>
    <row r="753" spans="1:57">
      <c r="A753" s="237">
        <v>750</v>
      </c>
      <c r="B753" s="168"/>
      <c r="C753" s="52" t="s">
        <v>394</v>
      </c>
      <c r="D753" s="56" t="s">
        <v>405</v>
      </c>
      <c r="E753" s="186" t="s">
        <v>38</v>
      </c>
      <c r="F753" s="54" t="s">
        <v>94</v>
      </c>
      <c r="G753" s="55" t="s">
        <v>317</v>
      </c>
      <c r="H753" s="53">
        <v>4</v>
      </c>
      <c r="I753" s="55" t="s">
        <v>505</v>
      </c>
      <c r="J753" s="56">
        <v>38</v>
      </c>
      <c r="K753" s="51" t="s">
        <v>2169</v>
      </c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>
        <v>38</v>
      </c>
      <c r="AQ753" s="51"/>
      <c r="AR753" s="51">
        <v>38</v>
      </c>
      <c r="AS753" s="51"/>
      <c r="AT753" s="51">
        <v>38</v>
      </c>
      <c r="AU753" s="51"/>
      <c r="AV753" s="51">
        <v>38</v>
      </c>
      <c r="AW753" s="51"/>
      <c r="AX753" s="51"/>
      <c r="AY753" s="51"/>
      <c r="AZ753" s="51"/>
      <c r="BA753" s="51"/>
      <c r="BB753" s="51"/>
      <c r="BC753" s="51"/>
      <c r="BD753" s="51"/>
      <c r="BE753" s="51"/>
    </row>
    <row r="754" spans="1:57">
      <c r="A754" s="237">
        <v>751</v>
      </c>
      <c r="B754" s="167"/>
      <c r="C754" s="52" t="s">
        <v>394</v>
      </c>
      <c r="D754" s="56" t="s">
        <v>406</v>
      </c>
      <c r="E754" s="186" t="s">
        <v>38</v>
      </c>
      <c r="F754" s="54" t="s">
        <v>242</v>
      </c>
      <c r="G754" s="55" t="s">
        <v>446</v>
      </c>
      <c r="H754" s="53">
        <v>4</v>
      </c>
      <c r="I754" s="55" t="s">
        <v>505</v>
      </c>
      <c r="J754" s="56">
        <v>39</v>
      </c>
      <c r="K754" s="51" t="s">
        <v>2169</v>
      </c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>
        <v>39</v>
      </c>
      <c r="AQ754" s="51"/>
      <c r="AR754" s="51">
        <v>39</v>
      </c>
      <c r="AS754" s="51"/>
      <c r="AT754" s="51">
        <v>39</v>
      </c>
      <c r="AU754" s="51"/>
      <c r="AV754" s="51">
        <v>39</v>
      </c>
      <c r="AW754" s="51"/>
      <c r="AX754" s="51"/>
      <c r="AY754" s="51"/>
      <c r="AZ754" s="51"/>
      <c r="BA754" s="51"/>
      <c r="BB754" s="51"/>
      <c r="BC754" s="51"/>
      <c r="BD754" s="51"/>
      <c r="BE754" s="51"/>
    </row>
    <row r="755" spans="1:57">
      <c r="A755" s="237">
        <v>752</v>
      </c>
      <c r="B755" s="167"/>
      <c r="C755" s="52" t="s">
        <v>394</v>
      </c>
      <c r="D755" s="56" t="s">
        <v>407</v>
      </c>
      <c r="E755" s="186" t="s">
        <v>38</v>
      </c>
      <c r="F755" s="54" t="s">
        <v>209</v>
      </c>
      <c r="G755" s="55" t="s">
        <v>316</v>
      </c>
      <c r="H755" s="53">
        <v>4</v>
      </c>
      <c r="I755" s="55" t="s">
        <v>505</v>
      </c>
      <c r="J755" s="56">
        <v>22</v>
      </c>
      <c r="K755" s="51" t="s">
        <v>2169</v>
      </c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>
        <v>22</v>
      </c>
      <c r="AQ755" s="51"/>
      <c r="AR755" s="51">
        <v>22</v>
      </c>
      <c r="AS755" s="51"/>
      <c r="AT755" s="51">
        <v>22</v>
      </c>
      <c r="AU755" s="51"/>
      <c r="AV755" s="51">
        <v>22</v>
      </c>
      <c r="AW755" s="51"/>
      <c r="AX755" s="51"/>
      <c r="AY755" s="51"/>
      <c r="AZ755" s="51"/>
      <c r="BA755" s="51"/>
      <c r="BB755" s="51"/>
      <c r="BC755" s="51"/>
      <c r="BD755" s="51"/>
      <c r="BE755" s="51"/>
    </row>
    <row r="756" spans="1:57">
      <c r="A756" s="237">
        <v>753</v>
      </c>
      <c r="B756" s="167"/>
      <c r="C756" s="52" t="s">
        <v>394</v>
      </c>
      <c r="D756" s="56" t="s">
        <v>408</v>
      </c>
      <c r="E756" s="186" t="s">
        <v>38</v>
      </c>
      <c r="F756" s="54" t="s">
        <v>449</v>
      </c>
      <c r="G756" s="55" t="s">
        <v>446</v>
      </c>
      <c r="H756" s="53">
        <v>4</v>
      </c>
      <c r="I756" s="55" t="s">
        <v>505</v>
      </c>
      <c r="J756" s="56">
        <v>38</v>
      </c>
      <c r="K756" s="51" t="s">
        <v>2169</v>
      </c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>
        <v>38</v>
      </c>
      <c r="AQ756" s="51"/>
      <c r="AR756" s="51">
        <v>38</v>
      </c>
      <c r="AS756" s="51"/>
      <c r="AT756" s="51">
        <v>38</v>
      </c>
      <c r="AU756" s="51"/>
      <c r="AV756" s="51">
        <v>38</v>
      </c>
      <c r="AW756" s="51"/>
      <c r="AX756" s="51"/>
      <c r="AY756" s="51"/>
      <c r="AZ756" s="51"/>
      <c r="BA756" s="51"/>
      <c r="BB756" s="51"/>
      <c r="BC756" s="51"/>
      <c r="BD756" s="51"/>
      <c r="BE756" s="51"/>
    </row>
    <row r="757" spans="1:57">
      <c r="A757" s="237">
        <v>754</v>
      </c>
      <c r="B757" s="168"/>
      <c r="C757" s="52" t="s">
        <v>394</v>
      </c>
      <c r="D757" s="56" t="s">
        <v>403</v>
      </c>
      <c r="E757" s="200" t="s">
        <v>38</v>
      </c>
      <c r="F757" s="55" t="s">
        <v>318</v>
      </c>
      <c r="G757" s="55" t="s">
        <v>443</v>
      </c>
      <c r="H757" s="53">
        <v>4</v>
      </c>
      <c r="I757" s="55" t="s">
        <v>604</v>
      </c>
      <c r="J757" s="56">
        <v>43</v>
      </c>
      <c r="K757" s="51" t="s">
        <v>2169</v>
      </c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>
        <v>43</v>
      </c>
      <c r="AQ757" s="51"/>
      <c r="AR757" s="51">
        <v>43</v>
      </c>
      <c r="AS757" s="51"/>
      <c r="AT757" s="51">
        <v>43</v>
      </c>
      <c r="AU757" s="51"/>
      <c r="AV757" s="51">
        <v>43</v>
      </c>
      <c r="AW757" s="51"/>
      <c r="AX757" s="51"/>
      <c r="AY757" s="51"/>
      <c r="AZ757" s="51"/>
      <c r="BA757" s="51"/>
      <c r="BB757" s="51"/>
      <c r="BC757" s="51"/>
      <c r="BD757" s="51"/>
      <c r="BE757" s="51"/>
    </row>
    <row r="758" spans="1:57">
      <c r="A758" s="237">
        <v>755</v>
      </c>
      <c r="B758" s="167"/>
      <c r="C758" s="52" t="s">
        <v>394</v>
      </c>
      <c r="D758" s="56" t="s">
        <v>306</v>
      </c>
      <c r="E758" s="186" t="s">
        <v>38</v>
      </c>
      <c r="F758" s="54" t="s">
        <v>318</v>
      </c>
      <c r="G758" s="55" t="s">
        <v>454</v>
      </c>
      <c r="H758" s="53">
        <v>4</v>
      </c>
      <c r="I758" s="55" t="s">
        <v>515</v>
      </c>
      <c r="J758" s="56">
        <v>27</v>
      </c>
      <c r="K758" s="51" t="s">
        <v>2175</v>
      </c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>
        <v>27</v>
      </c>
      <c r="AT758" s="51"/>
      <c r="AU758" s="51">
        <v>27</v>
      </c>
      <c r="AV758" s="51"/>
      <c r="AW758" s="51">
        <v>27</v>
      </c>
      <c r="AX758" s="51"/>
      <c r="AY758" s="51">
        <v>27</v>
      </c>
      <c r="AZ758" s="51"/>
      <c r="BA758" s="51"/>
      <c r="BB758" s="51"/>
      <c r="BC758" s="51"/>
      <c r="BD758" s="51"/>
      <c r="BE758" s="51"/>
    </row>
    <row r="759" spans="1:57">
      <c r="A759" s="237">
        <v>756</v>
      </c>
      <c r="B759" s="168"/>
      <c r="C759" s="52" t="s">
        <v>394</v>
      </c>
      <c r="D759" s="56" t="s">
        <v>307</v>
      </c>
      <c r="E759" s="186" t="s">
        <v>38</v>
      </c>
      <c r="F759" s="54" t="s">
        <v>209</v>
      </c>
      <c r="G759" s="55" t="s">
        <v>454</v>
      </c>
      <c r="H759" s="53">
        <v>4</v>
      </c>
      <c r="I759" s="55" t="s">
        <v>515</v>
      </c>
      <c r="J759" s="56">
        <v>29</v>
      </c>
      <c r="K759" s="51" t="s">
        <v>2175</v>
      </c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>
        <v>29</v>
      </c>
      <c r="AT759" s="62"/>
      <c r="AU759" s="62">
        <v>29</v>
      </c>
      <c r="AV759" s="62"/>
      <c r="AW759" s="62">
        <v>29</v>
      </c>
      <c r="AX759" s="62"/>
      <c r="AY759" s="62">
        <v>29</v>
      </c>
      <c r="AZ759" s="62"/>
      <c r="BA759" s="62"/>
      <c r="BB759" s="62"/>
      <c r="BC759" s="62"/>
      <c r="BD759" s="62"/>
      <c r="BE759" s="62"/>
    </row>
    <row r="760" spans="1:57">
      <c r="A760" s="237">
        <v>757</v>
      </c>
      <c r="B760" s="167"/>
      <c r="C760" s="52" t="s">
        <v>394</v>
      </c>
      <c r="D760" s="56" t="s">
        <v>304</v>
      </c>
      <c r="E760" s="186" t="s">
        <v>38</v>
      </c>
      <c r="F760" s="139" t="s">
        <v>154</v>
      </c>
      <c r="G760" s="55" t="s">
        <v>455</v>
      </c>
      <c r="H760" s="53">
        <v>4</v>
      </c>
      <c r="I760" s="55" t="s">
        <v>515</v>
      </c>
      <c r="J760" s="56">
        <v>16</v>
      </c>
      <c r="K760" s="51" t="s">
        <v>2175</v>
      </c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>
        <v>16</v>
      </c>
      <c r="AT760" s="51"/>
      <c r="AU760" s="51">
        <v>16</v>
      </c>
      <c r="AV760" s="51"/>
      <c r="AW760" s="51">
        <v>16</v>
      </c>
      <c r="AX760" s="51"/>
      <c r="AY760" s="51">
        <v>16</v>
      </c>
      <c r="AZ760" s="51"/>
      <c r="BA760" s="51"/>
      <c r="BB760" s="51"/>
      <c r="BC760" s="51"/>
      <c r="BD760" s="51"/>
      <c r="BE760" s="51"/>
    </row>
    <row r="761" spans="1:57">
      <c r="A761" s="237">
        <v>758</v>
      </c>
      <c r="B761" s="168"/>
      <c r="C761" s="52" t="s">
        <v>394</v>
      </c>
      <c r="D761" s="56" t="s">
        <v>305</v>
      </c>
      <c r="E761" s="186" t="s">
        <v>38</v>
      </c>
      <c r="F761" s="54" t="s">
        <v>208</v>
      </c>
      <c r="G761" s="55" t="s">
        <v>455</v>
      </c>
      <c r="H761" s="53">
        <v>4</v>
      </c>
      <c r="I761" s="55" t="s">
        <v>515</v>
      </c>
      <c r="J761" s="56">
        <v>26</v>
      </c>
      <c r="K761" s="51" t="s">
        <v>2175</v>
      </c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>
        <v>26</v>
      </c>
      <c r="AT761" s="62"/>
      <c r="AU761" s="62">
        <v>26</v>
      </c>
      <c r="AV761" s="62"/>
      <c r="AW761" s="62">
        <v>26</v>
      </c>
      <c r="AX761" s="62"/>
      <c r="AY761" s="62">
        <v>26</v>
      </c>
      <c r="AZ761" s="62"/>
      <c r="BA761" s="62"/>
      <c r="BB761" s="62"/>
      <c r="BC761" s="62"/>
      <c r="BD761" s="62"/>
      <c r="BE761" s="62"/>
    </row>
    <row r="762" spans="1:57">
      <c r="A762" s="237">
        <v>759</v>
      </c>
      <c r="B762" s="168"/>
      <c r="C762" s="52" t="s">
        <v>394</v>
      </c>
      <c r="D762" s="56" t="s">
        <v>409</v>
      </c>
      <c r="E762" s="249" t="s">
        <v>38</v>
      </c>
      <c r="F762" s="250" t="s">
        <v>210</v>
      </c>
      <c r="G762" s="251" t="s">
        <v>456</v>
      </c>
      <c r="H762" s="252">
        <v>3</v>
      </c>
      <c r="I762" s="55" t="s">
        <v>526</v>
      </c>
      <c r="J762" s="56">
        <v>27</v>
      </c>
      <c r="K762" s="51" t="s">
        <v>2175</v>
      </c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>
        <v>27</v>
      </c>
      <c r="AT762" s="51"/>
      <c r="AU762" s="51">
        <v>27</v>
      </c>
      <c r="AV762" s="51"/>
      <c r="AW762" s="51">
        <v>27</v>
      </c>
      <c r="AX762" s="51"/>
      <c r="AY762" s="51"/>
      <c r="AZ762" s="51"/>
      <c r="BA762" s="51"/>
      <c r="BB762" s="51"/>
      <c r="BC762" s="51"/>
      <c r="BD762" s="51"/>
      <c r="BE762" s="51"/>
    </row>
    <row r="763" spans="1:57">
      <c r="A763" s="237">
        <v>760</v>
      </c>
      <c r="B763" s="67"/>
      <c r="C763" s="73" t="s">
        <v>394</v>
      </c>
      <c r="D763" s="66" t="s">
        <v>225</v>
      </c>
      <c r="E763" s="186" t="s">
        <v>38</v>
      </c>
      <c r="F763" s="54" t="s">
        <v>96</v>
      </c>
      <c r="G763" s="74" t="s">
        <v>471</v>
      </c>
      <c r="H763" s="241">
        <v>2</v>
      </c>
      <c r="I763" s="74" t="s">
        <v>574</v>
      </c>
      <c r="J763" s="66">
        <v>41</v>
      </c>
      <c r="K763" s="62" t="s">
        <v>2175</v>
      </c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7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>
        <v>41</v>
      </c>
      <c r="AT763" s="62"/>
      <c r="AU763" s="62">
        <v>41</v>
      </c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</row>
    <row r="764" spans="1:57">
      <c r="A764" s="237">
        <v>761</v>
      </c>
      <c r="B764" s="58"/>
      <c r="C764" s="52" t="s">
        <v>394</v>
      </c>
      <c r="D764" s="56" t="s">
        <v>397</v>
      </c>
      <c r="E764" s="186" t="s">
        <v>38</v>
      </c>
      <c r="F764" s="54" t="s">
        <v>31</v>
      </c>
      <c r="G764" s="55" t="s">
        <v>99</v>
      </c>
      <c r="H764" s="53">
        <v>2</v>
      </c>
      <c r="I764" s="55" t="s">
        <v>499</v>
      </c>
      <c r="J764" s="56">
        <v>32</v>
      </c>
      <c r="K764" s="51" t="s">
        <v>2163</v>
      </c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>
        <v>32</v>
      </c>
      <c r="AU764" s="51"/>
      <c r="AV764" s="51">
        <v>32</v>
      </c>
      <c r="AW764" s="51"/>
      <c r="AX764" s="51"/>
      <c r="AY764" s="51"/>
      <c r="AZ764" s="51"/>
      <c r="BA764" s="51"/>
      <c r="BB764" s="51"/>
      <c r="BC764" s="51"/>
      <c r="BD764" s="51"/>
      <c r="BE764" s="51"/>
    </row>
    <row r="765" spans="1:57">
      <c r="A765" s="237">
        <v>762</v>
      </c>
      <c r="B765" s="58"/>
      <c r="C765" s="52" t="s">
        <v>394</v>
      </c>
      <c r="D765" s="56" t="s">
        <v>398</v>
      </c>
      <c r="E765" s="186" t="s">
        <v>38</v>
      </c>
      <c r="F765" s="54" t="s">
        <v>31</v>
      </c>
      <c r="G765" s="55" t="s">
        <v>99</v>
      </c>
      <c r="H765" s="53">
        <v>2</v>
      </c>
      <c r="I765" s="55" t="s">
        <v>500</v>
      </c>
      <c r="J765" s="56">
        <v>45</v>
      </c>
      <c r="K765" s="51" t="s">
        <v>2164</v>
      </c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>
        <v>45</v>
      </c>
      <c r="AV765" s="51"/>
      <c r="AW765" s="51">
        <v>45</v>
      </c>
      <c r="AX765" s="51"/>
      <c r="AY765" s="51"/>
      <c r="AZ765" s="51"/>
      <c r="BA765" s="51"/>
      <c r="BB765" s="51"/>
      <c r="BC765" s="51"/>
      <c r="BD765" s="51"/>
      <c r="BE765" s="51"/>
    </row>
    <row r="766" spans="1:57">
      <c r="A766" s="237">
        <v>763</v>
      </c>
      <c r="B766" s="59"/>
      <c r="C766" s="52" t="s">
        <v>394</v>
      </c>
      <c r="D766" s="56" t="s">
        <v>438</v>
      </c>
      <c r="E766" s="186" t="s">
        <v>49</v>
      </c>
      <c r="F766" s="54" t="s">
        <v>239</v>
      </c>
      <c r="G766" s="55" t="s">
        <v>240</v>
      </c>
      <c r="H766" s="53">
        <v>3</v>
      </c>
      <c r="I766" s="55" t="s">
        <v>596</v>
      </c>
      <c r="J766" s="56">
        <v>21</v>
      </c>
      <c r="K766" s="51" t="s">
        <v>2189</v>
      </c>
      <c r="L766" s="51"/>
      <c r="M766" s="51"/>
      <c r="N766" s="51"/>
      <c r="O766" s="51"/>
      <c r="P766" s="51"/>
      <c r="Q766" s="51"/>
      <c r="R766" s="51"/>
      <c r="S766" s="51"/>
      <c r="T766" s="51">
        <v>21</v>
      </c>
      <c r="U766" s="51">
        <v>21</v>
      </c>
      <c r="V766" s="51">
        <v>21</v>
      </c>
      <c r="W766" s="51">
        <v>21</v>
      </c>
      <c r="X766" s="51">
        <v>21</v>
      </c>
      <c r="Y766" s="51">
        <v>21</v>
      </c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</row>
    <row r="767" spans="1:57">
      <c r="A767" s="237">
        <v>764</v>
      </c>
      <c r="B767" s="58"/>
      <c r="C767" s="52" t="s">
        <v>394</v>
      </c>
      <c r="D767" s="56" t="s">
        <v>218</v>
      </c>
      <c r="E767" s="186" t="s">
        <v>49</v>
      </c>
      <c r="F767" s="54" t="s">
        <v>32</v>
      </c>
      <c r="G767" s="55" t="s">
        <v>493</v>
      </c>
      <c r="H767" s="53">
        <v>4</v>
      </c>
      <c r="I767" s="55" t="s">
        <v>599</v>
      </c>
      <c r="J767" s="56">
        <v>40</v>
      </c>
      <c r="K767" s="51" t="s">
        <v>2189</v>
      </c>
      <c r="L767" s="51"/>
      <c r="M767" s="51"/>
      <c r="N767" s="51"/>
      <c r="O767" s="51"/>
      <c r="P767" s="51"/>
      <c r="Q767" s="51"/>
      <c r="R767" s="51"/>
      <c r="S767" s="51"/>
      <c r="T767" s="51">
        <v>40</v>
      </c>
      <c r="U767" s="51">
        <v>40</v>
      </c>
      <c r="V767" s="51">
        <v>40</v>
      </c>
      <c r="W767" s="51">
        <v>40</v>
      </c>
      <c r="X767" s="51">
        <v>40</v>
      </c>
      <c r="Y767" s="51">
        <v>40</v>
      </c>
      <c r="Z767" s="51">
        <v>40</v>
      </c>
      <c r="AA767" s="51">
        <v>40</v>
      </c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</row>
    <row r="768" spans="1:57">
      <c r="A768" s="237">
        <v>765</v>
      </c>
      <c r="B768" s="59"/>
      <c r="C768" s="52" t="s">
        <v>394</v>
      </c>
      <c r="D768" s="56" t="s">
        <v>313</v>
      </c>
      <c r="E768" s="186" t="s">
        <v>49</v>
      </c>
      <c r="F768" s="54" t="s">
        <v>32</v>
      </c>
      <c r="G768" s="55" t="s">
        <v>494</v>
      </c>
      <c r="H768" s="53">
        <v>3</v>
      </c>
      <c r="I768" s="55" t="s">
        <v>600</v>
      </c>
      <c r="J768" s="56">
        <v>42</v>
      </c>
      <c r="K768" s="51" t="s">
        <v>2192</v>
      </c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>
        <v>42</v>
      </c>
      <c r="AE768" s="51">
        <v>42</v>
      </c>
      <c r="AF768" s="51">
        <v>42</v>
      </c>
      <c r="AG768" s="51">
        <v>42</v>
      </c>
      <c r="AH768" s="51">
        <v>42</v>
      </c>
      <c r="AI768" s="51">
        <v>42</v>
      </c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</row>
    <row r="769" spans="1:57">
      <c r="A769" s="237">
        <v>766</v>
      </c>
      <c r="B769" s="59"/>
      <c r="C769" s="52" t="s">
        <v>394</v>
      </c>
      <c r="D769" s="56" t="s">
        <v>314</v>
      </c>
      <c r="E769" s="186" t="s">
        <v>49</v>
      </c>
      <c r="F769" s="54" t="s">
        <v>239</v>
      </c>
      <c r="G769" s="55" t="s">
        <v>240</v>
      </c>
      <c r="H769" s="53">
        <v>3</v>
      </c>
      <c r="I769" s="55" t="s">
        <v>602</v>
      </c>
      <c r="J769" s="56">
        <v>40</v>
      </c>
      <c r="K769" s="51" t="s">
        <v>2198</v>
      </c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75"/>
      <c r="AC769" s="51"/>
      <c r="AD769" s="51"/>
      <c r="AE769" s="51"/>
      <c r="AF769" s="51"/>
      <c r="AG769" s="51"/>
      <c r="AH769" s="51"/>
      <c r="AI769" s="51"/>
      <c r="AJ769" s="51">
        <v>40</v>
      </c>
      <c r="AK769" s="51">
        <v>40</v>
      </c>
      <c r="AL769" s="51">
        <v>40</v>
      </c>
      <c r="AM769" s="51">
        <v>40</v>
      </c>
      <c r="AN769" s="51">
        <v>16</v>
      </c>
      <c r="AO769" s="51">
        <v>16</v>
      </c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</row>
    <row r="770" spans="1:57">
      <c r="A770" s="237">
        <v>767</v>
      </c>
      <c r="B770" s="59"/>
      <c r="C770" s="52" t="s">
        <v>394</v>
      </c>
      <c r="D770" s="56" t="s">
        <v>314</v>
      </c>
      <c r="E770" s="186" t="s">
        <v>49</v>
      </c>
      <c r="F770" s="54" t="s">
        <v>239</v>
      </c>
      <c r="G770" s="55" t="s">
        <v>496</v>
      </c>
      <c r="H770" s="53">
        <v>3</v>
      </c>
      <c r="I770" s="55" t="s">
        <v>603</v>
      </c>
      <c r="J770" s="56">
        <v>40</v>
      </c>
      <c r="K770" s="51" t="s">
        <v>2173</v>
      </c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>
        <v>24</v>
      </c>
      <c r="AO770" s="51">
        <v>24</v>
      </c>
      <c r="AP770" s="51">
        <v>40</v>
      </c>
      <c r="AQ770" s="51">
        <v>40</v>
      </c>
      <c r="AR770" s="51">
        <v>40</v>
      </c>
      <c r="AS770" s="51">
        <v>40</v>
      </c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</row>
    <row r="771" spans="1:57">
      <c r="A771" s="237">
        <v>768</v>
      </c>
      <c r="B771" s="59"/>
      <c r="C771" s="52" t="s">
        <v>394</v>
      </c>
      <c r="D771" s="56" t="s">
        <v>313</v>
      </c>
      <c r="E771" s="186" t="s">
        <v>49</v>
      </c>
      <c r="F771" s="54" t="s">
        <v>32</v>
      </c>
      <c r="G771" s="55" t="s">
        <v>495</v>
      </c>
      <c r="H771" s="53">
        <v>3</v>
      </c>
      <c r="I771" s="55" t="s">
        <v>601</v>
      </c>
      <c r="J771" s="56">
        <v>42</v>
      </c>
      <c r="K771" s="51" t="s">
        <v>2184</v>
      </c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>
        <v>42</v>
      </c>
      <c r="AS771" s="51">
        <v>42</v>
      </c>
      <c r="AT771" s="51">
        <v>42</v>
      </c>
      <c r="AU771" s="51">
        <v>42</v>
      </c>
      <c r="AV771" s="51">
        <v>42</v>
      </c>
      <c r="AW771" s="51">
        <v>42</v>
      </c>
      <c r="AX771" s="51"/>
      <c r="AY771" s="51"/>
      <c r="AZ771" s="51"/>
      <c r="BA771" s="51"/>
      <c r="BB771" s="51"/>
      <c r="BC771" s="51"/>
      <c r="BD771" s="51"/>
      <c r="BE771" s="51"/>
    </row>
    <row r="772" spans="1:57">
      <c r="A772" s="237">
        <v>769</v>
      </c>
      <c r="B772" s="58"/>
      <c r="C772" s="52" t="s">
        <v>394</v>
      </c>
      <c r="D772" s="56" t="s">
        <v>222</v>
      </c>
      <c r="E772" s="234" t="s">
        <v>2263</v>
      </c>
      <c r="F772" s="136" t="s">
        <v>1708</v>
      </c>
      <c r="G772" s="55" t="s">
        <v>445</v>
      </c>
      <c r="H772" s="53">
        <v>5</v>
      </c>
      <c r="I772" s="55" t="s">
        <v>506</v>
      </c>
      <c r="J772" s="56">
        <v>23</v>
      </c>
      <c r="K772" s="51" t="s">
        <v>2161</v>
      </c>
      <c r="L772" s="51"/>
      <c r="M772" s="51"/>
      <c r="N772" s="51">
        <v>23</v>
      </c>
      <c r="O772" s="51"/>
      <c r="P772" s="51">
        <v>23</v>
      </c>
      <c r="Q772" s="51"/>
      <c r="R772" s="51">
        <v>23</v>
      </c>
      <c r="S772" s="51"/>
      <c r="T772" s="51">
        <v>23</v>
      </c>
      <c r="U772" s="51"/>
      <c r="V772" s="51">
        <v>23</v>
      </c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</row>
    <row r="773" spans="1:57">
      <c r="A773" s="237">
        <v>770</v>
      </c>
      <c r="B773" s="59"/>
      <c r="C773" s="52" t="s">
        <v>394</v>
      </c>
      <c r="D773" s="56" t="s">
        <v>222</v>
      </c>
      <c r="E773" s="234" t="s">
        <v>2263</v>
      </c>
      <c r="F773" s="136" t="s">
        <v>1708</v>
      </c>
      <c r="G773" s="55" t="s">
        <v>444</v>
      </c>
      <c r="H773" s="53">
        <v>5</v>
      </c>
      <c r="I773" s="55" t="s">
        <v>507</v>
      </c>
      <c r="J773" s="56">
        <v>23</v>
      </c>
      <c r="K773" s="51" t="s">
        <v>2170</v>
      </c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>
        <v>23</v>
      </c>
      <c r="Y773" s="51"/>
      <c r="Z773" s="51">
        <v>23</v>
      </c>
      <c r="AA773" s="51"/>
      <c r="AB773" s="51">
        <v>23</v>
      </c>
      <c r="AC773" s="51"/>
      <c r="AD773" s="51">
        <v>23</v>
      </c>
      <c r="AE773" s="51"/>
      <c r="AF773" s="51">
        <v>23</v>
      </c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</row>
    <row r="774" spans="1:57">
      <c r="A774" s="237">
        <v>771</v>
      </c>
      <c r="B774" s="58"/>
      <c r="C774" s="52" t="s">
        <v>394</v>
      </c>
      <c r="D774" s="56" t="s">
        <v>302</v>
      </c>
      <c r="E774" s="186" t="s">
        <v>35</v>
      </c>
      <c r="F774" s="54" t="s">
        <v>458</v>
      </c>
      <c r="G774" s="55" t="s">
        <v>459</v>
      </c>
      <c r="H774" s="53">
        <v>3</v>
      </c>
      <c r="I774" s="55" t="s">
        <v>531</v>
      </c>
      <c r="J774" s="56">
        <v>34</v>
      </c>
      <c r="K774" s="51" t="s">
        <v>2161</v>
      </c>
      <c r="L774" s="51"/>
      <c r="M774" s="51"/>
      <c r="N774" s="51">
        <v>34</v>
      </c>
      <c r="O774" s="51"/>
      <c r="P774" s="51">
        <v>34</v>
      </c>
      <c r="Q774" s="51"/>
      <c r="R774" s="51">
        <v>34</v>
      </c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</row>
    <row r="775" spans="1:57">
      <c r="A775" s="237">
        <v>772</v>
      </c>
      <c r="B775" s="59"/>
      <c r="C775" s="52" t="s">
        <v>394</v>
      </c>
      <c r="D775" s="56" t="s">
        <v>236</v>
      </c>
      <c r="E775" s="186" t="s">
        <v>35</v>
      </c>
      <c r="F775" s="54" t="s">
        <v>343</v>
      </c>
      <c r="G775" s="68" t="s">
        <v>465</v>
      </c>
      <c r="H775" s="53">
        <v>3</v>
      </c>
      <c r="I775" s="55" t="s">
        <v>531</v>
      </c>
      <c r="J775" s="56">
        <v>41</v>
      </c>
      <c r="K775" s="51" t="s">
        <v>2161</v>
      </c>
      <c r="L775" s="51"/>
      <c r="M775" s="51"/>
      <c r="N775" s="51">
        <v>41</v>
      </c>
      <c r="O775" s="51"/>
      <c r="P775" s="51">
        <v>41</v>
      </c>
      <c r="Q775" s="51"/>
      <c r="R775" s="51">
        <v>41</v>
      </c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</row>
    <row r="776" spans="1:57">
      <c r="A776" s="237">
        <v>773</v>
      </c>
      <c r="B776" s="59"/>
      <c r="C776" s="52" t="s">
        <v>394</v>
      </c>
      <c r="D776" s="56" t="s">
        <v>236</v>
      </c>
      <c r="E776" s="186" t="s">
        <v>35</v>
      </c>
      <c r="F776" s="54" t="s">
        <v>73</v>
      </c>
      <c r="G776" s="68" t="s">
        <v>465</v>
      </c>
      <c r="H776" s="53">
        <v>3</v>
      </c>
      <c r="I776" s="55" t="s">
        <v>531</v>
      </c>
      <c r="J776" s="56">
        <v>41</v>
      </c>
      <c r="K776" s="51" t="s">
        <v>2161</v>
      </c>
      <c r="L776" s="51"/>
      <c r="M776" s="51"/>
      <c r="N776" s="51">
        <v>41</v>
      </c>
      <c r="O776" s="51"/>
      <c r="P776" s="51">
        <v>41</v>
      </c>
      <c r="Q776" s="51"/>
      <c r="R776" s="51">
        <v>41</v>
      </c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</row>
    <row r="777" spans="1:57">
      <c r="A777" s="237">
        <v>774</v>
      </c>
      <c r="B777" s="59"/>
      <c r="C777" s="52" t="s">
        <v>394</v>
      </c>
      <c r="D777" s="56" t="s">
        <v>303</v>
      </c>
      <c r="E777" s="186" t="s">
        <v>35</v>
      </c>
      <c r="F777" s="54" t="s">
        <v>458</v>
      </c>
      <c r="G777" s="55" t="s">
        <v>459</v>
      </c>
      <c r="H777" s="53">
        <v>3</v>
      </c>
      <c r="I777" s="55" t="s">
        <v>524</v>
      </c>
      <c r="J777" s="56">
        <v>31</v>
      </c>
      <c r="K777" s="51" t="s">
        <v>2162</v>
      </c>
      <c r="L777" s="51"/>
      <c r="M777" s="51"/>
      <c r="N777" s="51"/>
      <c r="O777" s="51">
        <v>31</v>
      </c>
      <c r="P777" s="51"/>
      <c r="Q777" s="51">
        <v>31</v>
      </c>
      <c r="R777" s="51"/>
      <c r="S777" s="51">
        <v>31</v>
      </c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</row>
    <row r="778" spans="1:57">
      <c r="A778" s="237">
        <v>775</v>
      </c>
      <c r="B778" s="63"/>
      <c r="C778" s="52" t="s">
        <v>394</v>
      </c>
      <c r="D778" s="56" t="s">
        <v>413</v>
      </c>
      <c r="E778" s="186" t="s">
        <v>35</v>
      </c>
      <c r="F778" s="54" t="s">
        <v>247</v>
      </c>
      <c r="G778" s="55" t="s">
        <v>460</v>
      </c>
      <c r="H778" s="53">
        <v>1</v>
      </c>
      <c r="I778" s="55" t="s">
        <v>533</v>
      </c>
      <c r="J778" s="56">
        <v>41</v>
      </c>
      <c r="K778" s="62" t="s">
        <v>2162</v>
      </c>
      <c r="L778" s="62"/>
      <c r="M778" s="62"/>
      <c r="N778" s="62"/>
      <c r="O778" s="62">
        <v>41</v>
      </c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</row>
    <row r="779" spans="1:57">
      <c r="A779" s="237">
        <v>776</v>
      </c>
      <c r="B779" s="59"/>
      <c r="C779" s="52" t="s">
        <v>394</v>
      </c>
      <c r="D779" s="56" t="s">
        <v>237</v>
      </c>
      <c r="E779" s="186" t="s">
        <v>35</v>
      </c>
      <c r="F779" s="54" t="s">
        <v>343</v>
      </c>
      <c r="G779" s="68" t="s">
        <v>465</v>
      </c>
      <c r="H779" s="53">
        <v>3</v>
      </c>
      <c r="I779" s="55" t="s">
        <v>524</v>
      </c>
      <c r="J779" s="56">
        <v>39</v>
      </c>
      <c r="K779" s="51" t="s">
        <v>2162</v>
      </c>
      <c r="L779" s="51"/>
      <c r="M779" s="51"/>
      <c r="N779" s="51"/>
      <c r="O779" s="51">
        <v>39</v>
      </c>
      <c r="P779" s="51"/>
      <c r="Q779" s="51">
        <v>39</v>
      </c>
      <c r="R779" s="51"/>
      <c r="S779" s="51">
        <v>39</v>
      </c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</row>
    <row r="780" spans="1:57">
      <c r="A780" s="237">
        <v>777</v>
      </c>
      <c r="B780" s="59"/>
      <c r="C780" s="52" t="s">
        <v>394</v>
      </c>
      <c r="D780" s="56" t="s">
        <v>237</v>
      </c>
      <c r="E780" s="186" t="s">
        <v>35</v>
      </c>
      <c r="F780" s="54" t="s">
        <v>73</v>
      </c>
      <c r="G780" s="68" t="s">
        <v>465</v>
      </c>
      <c r="H780" s="53">
        <v>3</v>
      </c>
      <c r="I780" s="55" t="s">
        <v>524</v>
      </c>
      <c r="J780" s="56">
        <v>39</v>
      </c>
      <c r="K780" s="51" t="s">
        <v>2162</v>
      </c>
      <c r="L780" s="51"/>
      <c r="M780" s="51"/>
      <c r="N780" s="51"/>
      <c r="O780" s="51">
        <v>39</v>
      </c>
      <c r="P780" s="51"/>
      <c r="Q780" s="51">
        <v>39</v>
      </c>
      <c r="R780" s="51"/>
      <c r="S780" s="51">
        <v>39</v>
      </c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</row>
    <row r="781" spans="1:57">
      <c r="A781" s="237">
        <v>778</v>
      </c>
      <c r="B781" s="59"/>
      <c r="C781" s="52" t="s">
        <v>394</v>
      </c>
      <c r="D781" s="56" t="s">
        <v>414</v>
      </c>
      <c r="E781" s="186" t="s">
        <v>35</v>
      </c>
      <c r="F781" s="54" t="s">
        <v>247</v>
      </c>
      <c r="G781" s="55" t="s">
        <v>460</v>
      </c>
      <c r="H781" s="53">
        <v>1</v>
      </c>
      <c r="I781" s="55" t="s">
        <v>534</v>
      </c>
      <c r="J781" s="56">
        <v>42</v>
      </c>
      <c r="K781" s="51" t="s">
        <v>2176</v>
      </c>
      <c r="L781" s="51"/>
      <c r="M781" s="51"/>
      <c r="N781" s="51"/>
      <c r="O781" s="51"/>
      <c r="P781" s="51"/>
      <c r="Q781" s="51">
        <v>42</v>
      </c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</row>
    <row r="782" spans="1:57">
      <c r="A782" s="237">
        <v>779</v>
      </c>
      <c r="B782" s="59"/>
      <c r="C782" s="52" t="s">
        <v>394</v>
      </c>
      <c r="D782" s="56" t="s">
        <v>412</v>
      </c>
      <c r="E782" s="186" t="s">
        <v>35</v>
      </c>
      <c r="F782" s="54" t="s">
        <v>247</v>
      </c>
      <c r="G782" s="55" t="s">
        <v>460</v>
      </c>
      <c r="H782" s="53">
        <v>1</v>
      </c>
      <c r="I782" s="55" t="s">
        <v>532</v>
      </c>
      <c r="J782" s="56">
        <v>44</v>
      </c>
      <c r="K782" s="51" t="s">
        <v>2180</v>
      </c>
      <c r="L782" s="51"/>
      <c r="M782" s="51"/>
      <c r="N782" s="51"/>
      <c r="O782" s="51"/>
      <c r="P782" s="51"/>
      <c r="Q782" s="51"/>
      <c r="R782" s="51"/>
      <c r="S782" s="51">
        <v>44</v>
      </c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</row>
    <row r="783" spans="1:57">
      <c r="A783" s="237">
        <v>780</v>
      </c>
      <c r="B783" s="58"/>
      <c r="C783" s="52" t="s">
        <v>394</v>
      </c>
      <c r="D783" s="56" t="s">
        <v>302</v>
      </c>
      <c r="E783" s="186" t="s">
        <v>35</v>
      </c>
      <c r="F783" s="54" t="s">
        <v>77</v>
      </c>
      <c r="G783" s="55" t="s">
        <v>461</v>
      </c>
      <c r="H783" s="53">
        <v>1</v>
      </c>
      <c r="I783" s="55" t="s">
        <v>544</v>
      </c>
      <c r="J783" s="56">
        <v>34</v>
      </c>
      <c r="K783" s="51" t="s">
        <v>2189</v>
      </c>
      <c r="L783" s="51"/>
      <c r="M783" s="51"/>
      <c r="N783" s="51"/>
      <c r="O783" s="51"/>
      <c r="P783" s="51"/>
      <c r="Q783" s="51"/>
      <c r="R783" s="51"/>
      <c r="S783" s="51"/>
      <c r="T783" s="51">
        <v>34</v>
      </c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</row>
    <row r="784" spans="1:57">
      <c r="A784" s="237">
        <v>781</v>
      </c>
      <c r="B784" s="59"/>
      <c r="C784" s="52" t="s">
        <v>394</v>
      </c>
      <c r="D784" s="56" t="s">
        <v>233</v>
      </c>
      <c r="E784" s="186" t="s">
        <v>35</v>
      </c>
      <c r="F784" s="54" t="s">
        <v>343</v>
      </c>
      <c r="G784" s="68" t="s">
        <v>465</v>
      </c>
      <c r="H784" s="53">
        <v>3</v>
      </c>
      <c r="I784" s="55" t="s">
        <v>563</v>
      </c>
      <c r="J784" s="56">
        <v>41</v>
      </c>
      <c r="K784" s="51" t="s">
        <v>2189</v>
      </c>
      <c r="L784" s="51"/>
      <c r="M784" s="51"/>
      <c r="N784" s="51"/>
      <c r="O784" s="51"/>
      <c r="P784" s="51"/>
      <c r="Q784" s="51"/>
      <c r="R784" s="51"/>
      <c r="S784" s="51"/>
      <c r="T784" s="51">
        <v>41</v>
      </c>
      <c r="U784" s="51"/>
      <c r="V784" s="51">
        <v>41</v>
      </c>
      <c r="W784" s="51"/>
      <c r="X784" s="51">
        <v>41</v>
      </c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</row>
    <row r="785" spans="1:57">
      <c r="A785" s="237">
        <v>782</v>
      </c>
      <c r="B785" s="59"/>
      <c r="C785" s="52" t="s">
        <v>394</v>
      </c>
      <c r="D785" s="56" t="s">
        <v>233</v>
      </c>
      <c r="E785" s="186" t="s">
        <v>35</v>
      </c>
      <c r="F785" s="54" t="s">
        <v>73</v>
      </c>
      <c r="G785" s="68" t="s">
        <v>465</v>
      </c>
      <c r="H785" s="53">
        <v>3</v>
      </c>
      <c r="I785" s="55" t="s">
        <v>563</v>
      </c>
      <c r="J785" s="56">
        <v>41</v>
      </c>
      <c r="K785" s="51" t="s">
        <v>2189</v>
      </c>
      <c r="L785" s="51"/>
      <c r="M785" s="51"/>
      <c r="N785" s="51"/>
      <c r="O785" s="51"/>
      <c r="P785" s="51"/>
      <c r="Q785" s="51"/>
      <c r="R785" s="51"/>
      <c r="S785" s="51"/>
      <c r="T785" s="51">
        <v>41</v>
      </c>
      <c r="U785" s="51"/>
      <c r="V785" s="51">
        <v>41</v>
      </c>
      <c r="W785" s="51"/>
      <c r="X785" s="51">
        <v>41</v>
      </c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</row>
    <row r="786" spans="1:57">
      <c r="A786" s="237">
        <v>783</v>
      </c>
      <c r="B786" s="59"/>
      <c r="C786" s="52" t="s">
        <v>394</v>
      </c>
      <c r="D786" s="56" t="s">
        <v>234</v>
      </c>
      <c r="E786" s="186" t="s">
        <v>35</v>
      </c>
      <c r="F786" s="54" t="s">
        <v>343</v>
      </c>
      <c r="G786" s="68" t="s">
        <v>465</v>
      </c>
      <c r="H786" s="53">
        <v>3</v>
      </c>
      <c r="I786" s="55" t="s">
        <v>564</v>
      </c>
      <c r="J786" s="56">
        <v>44</v>
      </c>
      <c r="K786" s="51" t="s">
        <v>2177</v>
      </c>
      <c r="L786" s="51"/>
      <c r="M786" s="51"/>
      <c r="N786" s="51"/>
      <c r="O786" s="51"/>
      <c r="P786" s="51"/>
      <c r="Q786" s="51"/>
      <c r="R786" s="51"/>
      <c r="S786" s="51"/>
      <c r="T786" s="51"/>
      <c r="U786" s="51">
        <v>44</v>
      </c>
      <c r="V786" s="51"/>
      <c r="W786" s="51">
        <v>44</v>
      </c>
      <c r="X786" s="51"/>
      <c r="Y786" s="51">
        <v>44</v>
      </c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</row>
    <row r="787" spans="1:57">
      <c r="A787" s="237">
        <v>784</v>
      </c>
      <c r="B787" s="59"/>
      <c r="C787" s="52" t="s">
        <v>394</v>
      </c>
      <c r="D787" s="56" t="s">
        <v>234</v>
      </c>
      <c r="E787" s="186" t="s">
        <v>35</v>
      </c>
      <c r="F787" s="54" t="s">
        <v>73</v>
      </c>
      <c r="G787" s="68" t="s">
        <v>465</v>
      </c>
      <c r="H787" s="53">
        <v>3</v>
      </c>
      <c r="I787" s="55" t="s">
        <v>564</v>
      </c>
      <c r="J787" s="56">
        <v>44</v>
      </c>
      <c r="K787" s="51" t="s">
        <v>2177</v>
      </c>
      <c r="L787" s="51"/>
      <c r="M787" s="51"/>
      <c r="N787" s="51"/>
      <c r="O787" s="51"/>
      <c r="P787" s="51"/>
      <c r="Q787" s="51"/>
      <c r="R787" s="51"/>
      <c r="S787" s="51"/>
      <c r="T787" s="51"/>
      <c r="U787" s="51">
        <v>44</v>
      </c>
      <c r="V787" s="51"/>
      <c r="W787" s="51">
        <v>44</v>
      </c>
      <c r="X787" s="51"/>
      <c r="Y787" s="51">
        <v>44</v>
      </c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</row>
    <row r="788" spans="1:57">
      <c r="A788" s="237">
        <v>785</v>
      </c>
      <c r="B788" s="59"/>
      <c r="C788" s="52" t="s">
        <v>394</v>
      </c>
      <c r="D788" s="56" t="s">
        <v>226</v>
      </c>
      <c r="E788" s="186" t="s">
        <v>35</v>
      </c>
      <c r="F788" s="54" t="s">
        <v>51</v>
      </c>
      <c r="G788" s="55" t="s">
        <v>472</v>
      </c>
      <c r="H788" s="53">
        <v>2</v>
      </c>
      <c r="I788" s="74" t="s">
        <v>576</v>
      </c>
      <c r="J788" s="56">
        <v>33</v>
      </c>
      <c r="K788" s="51" t="s">
        <v>2168</v>
      </c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>
        <v>33</v>
      </c>
      <c r="W788" s="51"/>
      <c r="X788" s="51">
        <v>33</v>
      </c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</row>
    <row r="789" spans="1:57">
      <c r="A789" s="237">
        <v>786</v>
      </c>
      <c r="B789" s="59"/>
      <c r="C789" s="52" t="s">
        <v>394</v>
      </c>
      <c r="D789" s="56" t="s">
        <v>417</v>
      </c>
      <c r="E789" s="186" t="s">
        <v>35</v>
      </c>
      <c r="F789" s="54" t="s">
        <v>247</v>
      </c>
      <c r="G789" s="55" t="s">
        <v>460</v>
      </c>
      <c r="H789" s="53">
        <v>1</v>
      </c>
      <c r="I789" s="55" t="s">
        <v>537</v>
      </c>
      <c r="J789" s="56">
        <v>42</v>
      </c>
      <c r="K789" s="51" t="s">
        <v>2181</v>
      </c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>
        <v>42</v>
      </c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</row>
    <row r="790" spans="1:57">
      <c r="A790" s="237">
        <v>787</v>
      </c>
      <c r="B790" s="63"/>
      <c r="C790" s="52" t="s">
        <v>394</v>
      </c>
      <c r="D790" s="56" t="s">
        <v>415</v>
      </c>
      <c r="E790" s="186" t="s">
        <v>35</v>
      </c>
      <c r="F790" s="54" t="s">
        <v>247</v>
      </c>
      <c r="G790" s="55" t="s">
        <v>460</v>
      </c>
      <c r="H790" s="53">
        <v>1</v>
      </c>
      <c r="I790" s="55" t="s">
        <v>535</v>
      </c>
      <c r="J790" s="56">
        <v>43</v>
      </c>
      <c r="K790" s="62" t="s">
        <v>2178</v>
      </c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>
        <v>43</v>
      </c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</row>
    <row r="791" spans="1:57">
      <c r="A791" s="237">
        <v>788</v>
      </c>
      <c r="B791" s="59"/>
      <c r="C791" s="52" t="s">
        <v>394</v>
      </c>
      <c r="D791" s="56" t="s">
        <v>300</v>
      </c>
      <c r="E791" s="186" t="s">
        <v>35</v>
      </c>
      <c r="F791" s="54" t="s">
        <v>343</v>
      </c>
      <c r="G791" s="55" t="s">
        <v>462</v>
      </c>
      <c r="H791" s="65">
        <v>2</v>
      </c>
      <c r="I791" s="65" t="s">
        <v>546</v>
      </c>
      <c r="J791" s="66">
        <v>38</v>
      </c>
      <c r="K791" s="51" t="s">
        <v>2171</v>
      </c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>
        <v>38</v>
      </c>
      <c r="AG791" s="51"/>
      <c r="AH791" s="51">
        <v>38</v>
      </c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</row>
    <row r="792" spans="1:57">
      <c r="A792" s="237">
        <v>789</v>
      </c>
      <c r="B792" s="58"/>
      <c r="C792" s="52" t="s">
        <v>394</v>
      </c>
      <c r="D792" s="56" t="s">
        <v>418</v>
      </c>
      <c r="E792" s="186" t="s">
        <v>35</v>
      </c>
      <c r="F792" s="54" t="s">
        <v>247</v>
      </c>
      <c r="G792" s="55" t="s">
        <v>460</v>
      </c>
      <c r="H792" s="53">
        <v>1</v>
      </c>
      <c r="I792" s="55" t="s">
        <v>538</v>
      </c>
      <c r="J792" s="56">
        <v>42</v>
      </c>
      <c r="K792" s="51" t="s">
        <v>2166</v>
      </c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>
        <v>42</v>
      </c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</row>
    <row r="793" spans="1:57">
      <c r="A793" s="237">
        <v>790</v>
      </c>
      <c r="B793" s="59"/>
      <c r="C793" s="52" t="s">
        <v>394</v>
      </c>
      <c r="D793" s="56" t="s">
        <v>301</v>
      </c>
      <c r="E793" s="186" t="s">
        <v>35</v>
      </c>
      <c r="F793" s="54" t="s">
        <v>343</v>
      </c>
      <c r="G793" s="55" t="s">
        <v>462</v>
      </c>
      <c r="H793" s="65">
        <v>2</v>
      </c>
      <c r="I793" s="65" t="s">
        <v>547</v>
      </c>
      <c r="J793" s="66">
        <v>39</v>
      </c>
      <c r="K793" s="51" t="s">
        <v>2166</v>
      </c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>
        <v>39</v>
      </c>
      <c r="AJ793" s="51"/>
      <c r="AK793" s="51"/>
      <c r="AL793" s="51"/>
      <c r="AM793" s="51">
        <v>39</v>
      </c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</row>
    <row r="794" spans="1:57">
      <c r="A794" s="237">
        <v>791</v>
      </c>
      <c r="B794" s="58"/>
      <c r="C794" s="52" t="s">
        <v>394</v>
      </c>
      <c r="D794" s="56" t="s">
        <v>300</v>
      </c>
      <c r="E794" s="186" t="s">
        <v>35</v>
      </c>
      <c r="F794" s="54" t="s">
        <v>77</v>
      </c>
      <c r="G794" s="55" t="s">
        <v>461</v>
      </c>
      <c r="H794" s="53">
        <v>1</v>
      </c>
      <c r="I794" s="55" t="s">
        <v>542</v>
      </c>
      <c r="J794" s="56">
        <v>38</v>
      </c>
      <c r="K794" s="51" t="s">
        <v>2188</v>
      </c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>
        <v>38</v>
      </c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</row>
    <row r="795" spans="1:57">
      <c r="A795" s="237">
        <v>792</v>
      </c>
      <c r="B795" s="59"/>
      <c r="C795" s="52" t="s">
        <v>394</v>
      </c>
      <c r="D795" s="56" t="s">
        <v>235</v>
      </c>
      <c r="E795" s="186" t="s">
        <v>35</v>
      </c>
      <c r="F795" s="54" t="s">
        <v>343</v>
      </c>
      <c r="G795" s="68" t="s">
        <v>465</v>
      </c>
      <c r="H795" s="53">
        <v>3</v>
      </c>
      <c r="I795" s="55" t="s">
        <v>565</v>
      </c>
      <c r="J795" s="56">
        <v>41</v>
      </c>
      <c r="K795" s="51" t="s">
        <v>2188</v>
      </c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>
        <v>41</v>
      </c>
      <c r="AM795" s="51"/>
      <c r="AN795" s="51">
        <v>41</v>
      </c>
      <c r="AO795" s="51"/>
      <c r="AP795" s="51">
        <v>41</v>
      </c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</row>
    <row r="796" spans="1:57">
      <c r="A796" s="237">
        <v>793</v>
      </c>
      <c r="B796" s="132"/>
      <c r="C796" s="73" t="s">
        <v>394</v>
      </c>
      <c r="D796" s="66" t="s">
        <v>235</v>
      </c>
      <c r="E796" s="186" t="s">
        <v>35</v>
      </c>
      <c r="F796" s="54" t="s">
        <v>248</v>
      </c>
      <c r="G796" s="54" t="s">
        <v>465</v>
      </c>
      <c r="H796" s="241">
        <v>3</v>
      </c>
      <c r="I796" s="74" t="s">
        <v>565</v>
      </c>
      <c r="J796" s="66">
        <v>41</v>
      </c>
      <c r="K796" s="62" t="s">
        <v>2188</v>
      </c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>
        <v>41</v>
      </c>
      <c r="AM796" s="62"/>
      <c r="AN796" s="62">
        <v>41</v>
      </c>
      <c r="AO796" s="62"/>
      <c r="AP796" s="62">
        <v>41</v>
      </c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</row>
    <row r="797" spans="1:57">
      <c r="A797" s="237">
        <v>794</v>
      </c>
      <c r="B797" s="59"/>
      <c r="C797" s="52" t="s">
        <v>394</v>
      </c>
      <c r="D797" s="56" t="s">
        <v>419</v>
      </c>
      <c r="E797" s="186" t="s">
        <v>35</v>
      </c>
      <c r="F797" s="54" t="s">
        <v>247</v>
      </c>
      <c r="G797" s="55" t="s">
        <v>460</v>
      </c>
      <c r="H797" s="53">
        <v>1</v>
      </c>
      <c r="I797" s="55" t="s">
        <v>539</v>
      </c>
      <c r="J797" s="56">
        <v>42</v>
      </c>
      <c r="K797" s="51" t="s">
        <v>2185</v>
      </c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>
        <v>42</v>
      </c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</row>
    <row r="798" spans="1:57">
      <c r="A798" s="237">
        <v>795</v>
      </c>
      <c r="B798" s="58"/>
      <c r="C798" s="52" t="s">
        <v>394</v>
      </c>
      <c r="D798" s="56" t="s">
        <v>301</v>
      </c>
      <c r="E798" s="186" t="s">
        <v>35</v>
      </c>
      <c r="F798" s="54" t="s">
        <v>77</v>
      </c>
      <c r="G798" s="55" t="s">
        <v>461</v>
      </c>
      <c r="H798" s="53">
        <v>1</v>
      </c>
      <c r="I798" s="55" t="s">
        <v>543</v>
      </c>
      <c r="J798" s="56">
        <v>39</v>
      </c>
      <c r="K798" s="51" t="s">
        <v>2173</v>
      </c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>
        <v>39</v>
      </c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</row>
    <row r="799" spans="1:57">
      <c r="A799" s="237">
        <v>796</v>
      </c>
      <c r="B799" s="59"/>
      <c r="C799" s="52" t="s">
        <v>394</v>
      </c>
      <c r="D799" s="56" t="s">
        <v>225</v>
      </c>
      <c r="E799" s="186" t="s">
        <v>35</v>
      </c>
      <c r="F799" s="54" t="s">
        <v>51</v>
      </c>
      <c r="G799" s="55" t="s">
        <v>472</v>
      </c>
      <c r="H799" s="53">
        <v>2</v>
      </c>
      <c r="I799" s="74" t="s">
        <v>577</v>
      </c>
      <c r="J799" s="56">
        <v>41</v>
      </c>
      <c r="K799" s="51" t="s">
        <v>2173</v>
      </c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>
        <v>41</v>
      </c>
      <c r="AO799" s="51"/>
      <c r="AP799" s="51">
        <v>41</v>
      </c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</row>
    <row r="800" spans="1:57">
      <c r="A800" s="237">
        <v>797</v>
      </c>
      <c r="B800" s="58"/>
      <c r="C800" s="52" t="s">
        <v>394</v>
      </c>
      <c r="D800" s="56" t="s">
        <v>416</v>
      </c>
      <c r="E800" s="186" t="s">
        <v>35</v>
      </c>
      <c r="F800" s="54" t="s">
        <v>247</v>
      </c>
      <c r="G800" s="55" t="s">
        <v>460</v>
      </c>
      <c r="H800" s="53">
        <v>1</v>
      </c>
      <c r="I800" s="55" t="s">
        <v>536</v>
      </c>
      <c r="J800" s="56">
        <v>43</v>
      </c>
      <c r="K800" s="51" t="s">
        <v>2183</v>
      </c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>
        <v>43</v>
      </c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</row>
    <row r="801" spans="1:57">
      <c r="A801" s="237">
        <v>798</v>
      </c>
      <c r="B801" s="59"/>
      <c r="C801" s="52" t="s">
        <v>394</v>
      </c>
      <c r="D801" s="56" t="s">
        <v>302</v>
      </c>
      <c r="E801" s="186" t="s">
        <v>35</v>
      </c>
      <c r="F801" s="54" t="s">
        <v>343</v>
      </c>
      <c r="G801" s="55" t="s">
        <v>462</v>
      </c>
      <c r="H801" s="65">
        <v>2</v>
      </c>
      <c r="I801" s="65" t="s">
        <v>548</v>
      </c>
      <c r="J801" s="66">
        <v>34</v>
      </c>
      <c r="K801" s="51" t="s">
        <v>2183</v>
      </c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>
        <v>34</v>
      </c>
      <c r="AP801" s="51"/>
      <c r="AQ801" s="51">
        <v>34</v>
      </c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</row>
    <row r="802" spans="1:57">
      <c r="A802" s="237">
        <v>799</v>
      </c>
      <c r="B802" s="59"/>
      <c r="C802" s="52" t="s">
        <v>394</v>
      </c>
      <c r="D802" s="56" t="s">
        <v>303</v>
      </c>
      <c r="E802" s="186" t="s">
        <v>35</v>
      </c>
      <c r="F802" s="54" t="s">
        <v>77</v>
      </c>
      <c r="G802" s="55" t="s">
        <v>461</v>
      </c>
      <c r="H802" s="53">
        <v>1</v>
      </c>
      <c r="I802" s="55" t="s">
        <v>545</v>
      </c>
      <c r="J802" s="56">
        <v>31</v>
      </c>
      <c r="K802" s="51" t="s">
        <v>2169</v>
      </c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>
        <v>31</v>
      </c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</row>
    <row r="803" spans="1:57">
      <c r="A803" s="237">
        <v>800</v>
      </c>
      <c r="B803" s="59"/>
      <c r="C803" s="52" t="s">
        <v>394</v>
      </c>
      <c r="D803" s="56" t="s">
        <v>420</v>
      </c>
      <c r="E803" s="186" t="s">
        <v>35</v>
      </c>
      <c r="F803" s="54" t="s">
        <v>247</v>
      </c>
      <c r="G803" s="55" t="s">
        <v>460</v>
      </c>
      <c r="H803" s="53">
        <v>1</v>
      </c>
      <c r="I803" s="55" t="s">
        <v>540</v>
      </c>
      <c r="J803" s="56">
        <v>43</v>
      </c>
      <c r="K803" s="51" t="s">
        <v>2186</v>
      </c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>
        <v>43</v>
      </c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</row>
    <row r="804" spans="1:57">
      <c r="A804" s="237">
        <v>801</v>
      </c>
      <c r="B804" s="59"/>
      <c r="C804" s="52" t="s">
        <v>394</v>
      </c>
      <c r="D804" s="56" t="s">
        <v>300</v>
      </c>
      <c r="E804" s="186" t="s">
        <v>35</v>
      </c>
      <c r="F804" s="54" t="s">
        <v>458</v>
      </c>
      <c r="G804" s="55" t="s">
        <v>459</v>
      </c>
      <c r="H804" s="53">
        <v>3</v>
      </c>
      <c r="I804" s="55" t="s">
        <v>530</v>
      </c>
      <c r="J804" s="56">
        <v>38</v>
      </c>
      <c r="K804" s="51" t="s">
        <v>2184</v>
      </c>
      <c r="L804" s="51"/>
      <c r="M804" s="51"/>
      <c r="N804" s="69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>
        <v>38</v>
      </c>
      <c r="AS804" s="51"/>
      <c r="AT804" s="51">
        <v>38</v>
      </c>
      <c r="AU804" s="51"/>
      <c r="AV804" s="51">
        <v>38</v>
      </c>
      <c r="AW804" s="51"/>
      <c r="AX804" s="51"/>
      <c r="AY804" s="51"/>
      <c r="AZ804" s="51"/>
      <c r="BA804" s="51"/>
      <c r="BB804" s="51"/>
      <c r="BC804" s="51"/>
      <c r="BD804" s="51"/>
      <c r="BE804" s="51"/>
    </row>
    <row r="805" spans="1:57">
      <c r="A805" s="237">
        <v>802</v>
      </c>
      <c r="B805" s="58"/>
      <c r="C805" s="52" t="s">
        <v>394</v>
      </c>
      <c r="D805" s="56" t="s">
        <v>303</v>
      </c>
      <c r="E805" s="186" t="s">
        <v>35</v>
      </c>
      <c r="F805" s="54" t="s">
        <v>343</v>
      </c>
      <c r="G805" s="55" t="s">
        <v>462</v>
      </c>
      <c r="H805" s="65">
        <v>2</v>
      </c>
      <c r="I805" s="65" t="s">
        <v>549</v>
      </c>
      <c r="J805" s="66">
        <v>31</v>
      </c>
      <c r="K805" s="51" t="s">
        <v>2184</v>
      </c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>
        <v>31</v>
      </c>
      <c r="AS805" s="51"/>
      <c r="AT805" s="51">
        <v>31</v>
      </c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</row>
    <row r="806" spans="1:57">
      <c r="A806" s="237">
        <v>803</v>
      </c>
      <c r="B806" s="59"/>
      <c r="C806" s="52" t="s">
        <v>394</v>
      </c>
      <c r="D806" s="56" t="s">
        <v>301</v>
      </c>
      <c r="E806" s="186" t="s">
        <v>35</v>
      </c>
      <c r="F806" s="54" t="s">
        <v>458</v>
      </c>
      <c r="G806" s="55" t="s">
        <v>459</v>
      </c>
      <c r="H806" s="53">
        <v>3</v>
      </c>
      <c r="I806" s="55" t="s">
        <v>526</v>
      </c>
      <c r="J806" s="56">
        <v>39</v>
      </c>
      <c r="K806" s="51" t="s">
        <v>2175</v>
      </c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>
        <v>39</v>
      </c>
      <c r="AT806" s="51"/>
      <c r="AU806" s="51">
        <v>39</v>
      </c>
      <c r="AV806" s="51"/>
      <c r="AW806" s="51">
        <v>39</v>
      </c>
      <c r="AX806" s="51"/>
      <c r="AY806" s="51"/>
      <c r="AZ806" s="51"/>
      <c r="BA806" s="51"/>
      <c r="BB806" s="51"/>
      <c r="BC806" s="51"/>
      <c r="BD806" s="51"/>
      <c r="BE806" s="51"/>
    </row>
    <row r="807" spans="1:57">
      <c r="A807" s="237">
        <v>804</v>
      </c>
      <c r="B807" s="59"/>
      <c r="C807" s="52" t="s">
        <v>394</v>
      </c>
      <c r="D807" s="56" t="s">
        <v>227</v>
      </c>
      <c r="E807" s="186" t="s">
        <v>35</v>
      </c>
      <c r="F807" s="54" t="s">
        <v>51</v>
      </c>
      <c r="G807" s="55" t="s">
        <v>472</v>
      </c>
      <c r="H807" s="53">
        <v>2</v>
      </c>
      <c r="I807" s="74" t="s">
        <v>574</v>
      </c>
      <c r="J807" s="56">
        <v>45</v>
      </c>
      <c r="K807" s="51" t="s">
        <v>2175</v>
      </c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>
        <v>45</v>
      </c>
      <c r="AT807" s="51"/>
      <c r="AU807" s="51">
        <v>45</v>
      </c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</row>
    <row r="808" spans="1:57">
      <c r="A808" s="237">
        <v>805</v>
      </c>
      <c r="B808" s="58"/>
      <c r="C808" s="52" t="s">
        <v>394</v>
      </c>
      <c r="D808" s="56" t="s">
        <v>421</v>
      </c>
      <c r="E808" s="186" t="s">
        <v>35</v>
      </c>
      <c r="F808" s="54" t="s">
        <v>247</v>
      </c>
      <c r="G808" s="55" t="s">
        <v>460</v>
      </c>
      <c r="H808" s="53">
        <v>1</v>
      </c>
      <c r="I808" s="55" t="s">
        <v>541</v>
      </c>
      <c r="J808" s="56">
        <v>48</v>
      </c>
      <c r="K808" s="51" t="s">
        <v>2187</v>
      </c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>
        <v>48</v>
      </c>
      <c r="AX808" s="51"/>
      <c r="AY808" s="51"/>
      <c r="AZ808" s="51"/>
      <c r="BA808" s="51"/>
      <c r="BB808" s="51"/>
      <c r="BC808" s="51"/>
      <c r="BD808" s="51"/>
      <c r="BE808" s="51"/>
    </row>
    <row r="809" spans="1:57">
      <c r="A809" s="237">
        <v>806</v>
      </c>
      <c r="B809" s="59"/>
      <c r="C809" s="52" t="s">
        <v>394</v>
      </c>
      <c r="D809" s="56" t="s">
        <v>303</v>
      </c>
      <c r="E809" s="186" t="s">
        <v>67</v>
      </c>
      <c r="F809" s="54" t="s">
        <v>81</v>
      </c>
      <c r="G809" s="55" t="s">
        <v>463</v>
      </c>
      <c r="H809" s="53">
        <v>0.6</v>
      </c>
      <c r="I809" s="55" t="s">
        <v>553</v>
      </c>
      <c r="J809" s="56">
        <v>31</v>
      </c>
      <c r="K809" s="51" t="s">
        <v>2177</v>
      </c>
      <c r="L809" s="51"/>
      <c r="M809" s="51"/>
      <c r="N809" s="51"/>
      <c r="O809" s="51"/>
      <c r="P809" s="51"/>
      <c r="Q809" s="51"/>
      <c r="R809" s="51"/>
      <c r="S809" s="51"/>
      <c r="T809" s="51"/>
      <c r="U809" s="51">
        <v>18.600000000000001</v>
      </c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</row>
    <row r="810" spans="1:57">
      <c r="A810" s="237">
        <v>807</v>
      </c>
      <c r="B810" s="67"/>
      <c r="C810" s="52" t="s">
        <v>394</v>
      </c>
      <c r="D810" s="56" t="s">
        <v>303</v>
      </c>
      <c r="E810" s="186" t="s">
        <v>67</v>
      </c>
      <c r="F810" s="54" t="s">
        <v>78</v>
      </c>
      <c r="G810" s="55" t="s">
        <v>463</v>
      </c>
      <c r="H810" s="53">
        <v>0.6</v>
      </c>
      <c r="I810" s="55" t="s">
        <v>553</v>
      </c>
      <c r="J810" s="56">
        <v>31</v>
      </c>
      <c r="K810" s="62" t="s">
        <v>2177</v>
      </c>
      <c r="L810" s="62"/>
      <c r="M810" s="62"/>
      <c r="N810" s="62"/>
      <c r="O810" s="62"/>
      <c r="P810" s="62"/>
      <c r="Q810" s="62"/>
      <c r="R810" s="62"/>
      <c r="S810" s="62"/>
      <c r="T810" s="62"/>
      <c r="U810" s="51">
        <v>18.600000000000001</v>
      </c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</row>
    <row r="811" spans="1:57" s="160" customFormat="1">
      <c r="A811" s="237">
        <v>808</v>
      </c>
      <c r="B811" s="59"/>
      <c r="C811" s="52" t="s">
        <v>394</v>
      </c>
      <c r="D811" s="56" t="s">
        <v>300</v>
      </c>
      <c r="E811" s="186" t="s">
        <v>67</v>
      </c>
      <c r="F811" s="54" t="s">
        <v>81</v>
      </c>
      <c r="G811" s="55" t="s">
        <v>463</v>
      </c>
      <c r="H811" s="53">
        <v>0.6</v>
      </c>
      <c r="I811" s="55" t="s">
        <v>550</v>
      </c>
      <c r="J811" s="56">
        <v>38</v>
      </c>
      <c r="K811" s="51" t="s">
        <v>2170</v>
      </c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>
        <v>22.8</v>
      </c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</row>
    <row r="812" spans="1:57" s="160" customFormat="1">
      <c r="A812" s="237">
        <v>809</v>
      </c>
      <c r="B812" s="59"/>
      <c r="C812" s="52" t="s">
        <v>394</v>
      </c>
      <c r="D812" s="56" t="s">
        <v>301</v>
      </c>
      <c r="E812" s="186" t="s">
        <v>67</v>
      </c>
      <c r="F812" s="54" t="s">
        <v>81</v>
      </c>
      <c r="G812" s="55" t="s">
        <v>463</v>
      </c>
      <c r="H812" s="53">
        <v>0.6</v>
      </c>
      <c r="I812" s="55" t="s">
        <v>2057</v>
      </c>
      <c r="J812" s="56">
        <v>39</v>
      </c>
      <c r="K812" s="51" t="s">
        <v>2191</v>
      </c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>
        <v>23.4</v>
      </c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</row>
    <row r="813" spans="1:57">
      <c r="A813" s="237">
        <v>810</v>
      </c>
      <c r="B813" s="59"/>
      <c r="C813" s="52" t="s">
        <v>394</v>
      </c>
      <c r="D813" s="56" t="s">
        <v>302</v>
      </c>
      <c r="E813" s="186" t="s">
        <v>67</v>
      </c>
      <c r="F813" s="54" t="s">
        <v>81</v>
      </c>
      <c r="G813" s="55" t="s">
        <v>463</v>
      </c>
      <c r="H813" s="53">
        <v>0.6</v>
      </c>
      <c r="I813" s="55" t="s">
        <v>2024</v>
      </c>
      <c r="J813" s="56">
        <v>34</v>
      </c>
      <c r="K813" s="51" t="s">
        <v>2171</v>
      </c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>
        <v>20.399999999999999</v>
      </c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</row>
    <row r="814" spans="1:57">
      <c r="A814" s="237">
        <v>811</v>
      </c>
      <c r="B814" s="59"/>
      <c r="C814" s="52" t="s">
        <v>394</v>
      </c>
      <c r="D814" s="56" t="s">
        <v>302</v>
      </c>
      <c r="E814" s="186" t="s">
        <v>67</v>
      </c>
      <c r="F814" s="54" t="s">
        <v>78</v>
      </c>
      <c r="G814" s="55" t="s">
        <v>463</v>
      </c>
      <c r="H814" s="53">
        <v>0.6</v>
      </c>
      <c r="I814" s="55" t="s">
        <v>552</v>
      </c>
      <c r="J814" s="56">
        <v>34</v>
      </c>
      <c r="K814" s="51" t="s">
        <v>2165</v>
      </c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>
        <v>20.399999999999999</v>
      </c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</row>
    <row r="815" spans="1:57">
      <c r="A815" s="237">
        <v>812</v>
      </c>
      <c r="B815" s="58"/>
      <c r="C815" s="52" t="s">
        <v>394</v>
      </c>
      <c r="D815" s="56" t="s">
        <v>230</v>
      </c>
      <c r="E815" s="186" t="s">
        <v>39</v>
      </c>
      <c r="F815" s="54" t="s">
        <v>70</v>
      </c>
      <c r="G815" s="55" t="s">
        <v>486</v>
      </c>
      <c r="H815" s="53">
        <v>2</v>
      </c>
      <c r="I815" s="55" t="s">
        <v>517</v>
      </c>
      <c r="J815" s="56">
        <v>36</v>
      </c>
      <c r="K815" s="51" t="s">
        <v>2177</v>
      </c>
      <c r="L815" s="51"/>
      <c r="M815" s="51"/>
      <c r="N815" s="51"/>
      <c r="O815" s="51"/>
      <c r="P815" s="51"/>
      <c r="Q815" s="51"/>
      <c r="R815" s="51"/>
      <c r="S815" s="51"/>
      <c r="T815" s="51"/>
      <c r="U815" s="51">
        <v>36</v>
      </c>
      <c r="V815" s="51"/>
      <c r="W815" s="51">
        <v>36</v>
      </c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</row>
    <row r="816" spans="1:57">
      <c r="A816" s="237">
        <v>813</v>
      </c>
      <c r="B816" s="58"/>
      <c r="C816" s="52" t="s">
        <v>394</v>
      </c>
      <c r="D816" s="56" t="s">
        <v>226</v>
      </c>
      <c r="E816" s="186" t="s">
        <v>39</v>
      </c>
      <c r="F816" s="54" t="s">
        <v>93</v>
      </c>
      <c r="G816" s="55" t="s">
        <v>481</v>
      </c>
      <c r="H816" s="53">
        <v>2</v>
      </c>
      <c r="I816" s="55" t="s">
        <v>576</v>
      </c>
      <c r="J816" s="56">
        <v>33</v>
      </c>
      <c r="K816" s="51" t="s">
        <v>2168</v>
      </c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>
        <v>33</v>
      </c>
      <c r="W816" s="51"/>
      <c r="X816" s="51">
        <v>33</v>
      </c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</row>
    <row r="817" spans="1:57">
      <c r="A817" s="237">
        <v>814</v>
      </c>
      <c r="B817" s="58"/>
      <c r="C817" s="52" t="s">
        <v>394</v>
      </c>
      <c r="D817" s="56" t="s">
        <v>225</v>
      </c>
      <c r="E817" s="186" t="s">
        <v>39</v>
      </c>
      <c r="F817" s="54" t="s">
        <v>93</v>
      </c>
      <c r="G817" s="55" t="s">
        <v>481</v>
      </c>
      <c r="H817" s="53">
        <v>2</v>
      </c>
      <c r="I817" s="55" t="s">
        <v>575</v>
      </c>
      <c r="J817" s="56">
        <v>41</v>
      </c>
      <c r="K817" s="51" t="s">
        <v>2190</v>
      </c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>
        <v>41</v>
      </c>
      <c r="AA817" s="51"/>
      <c r="AB817" s="51">
        <v>41</v>
      </c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</row>
    <row r="818" spans="1:57">
      <c r="A818" s="237">
        <v>815</v>
      </c>
      <c r="B818" s="58"/>
      <c r="C818" s="52" t="s">
        <v>394</v>
      </c>
      <c r="D818" s="56" t="s">
        <v>229</v>
      </c>
      <c r="E818" s="186" t="s">
        <v>39</v>
      </c>
      <c r="F818" s="54" t="s">
        <v>70</v>
      </c>
      <c r="G818" s="55" t="s">
        <v>486</v>
      </c>
      <c r="H818" s="53">
        <v>2</v>
      </c>
      <c r="I818" s="55" t="s">
        <v>2028</v>
      </c>
      <c r="J818" s="56">
        <v>33</v>
      </c>
      <c r="K818" s="51" t="s">
        <v>2178</v>
      </c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>
        <v>33</v>
      </c>
      <c r="AB818" s="51"/>
      <c r="AC818" s="51">
        <v>33</v>
      </c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</row>
    <row r="819" spans="1:57">
      <c r="A819" s="237">
        <v>816</v>
      </c>
      <c r="B819" s="58"/>
      <c r="C819" s="52" t="s">
        <v>394</v>
      </c>
      <c r="D819" s="56" t="s">
        <v>228</v>
      </c>
      <c r="E819" s="186" t="s">
        <v>39</v>
      </c>
      <c r="F819" s="54" t="s">
        <v>93</v>
      </c>
      <c r="G819" s="55" t="s">
        <v>481</v>
      </c>
      <c r="H819" s="53">
        <v>2</v>
      </c>
      <c r="I819" s="55" t="s">
        <v>572</v>
      </c>
      <c r="J819" s="56">
        <v>43</v>
      </c>
      <c r="K819" s="51" t="s">
        <v>2192</v>
      </c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>
        <v>43</v>
      </c>
      <c r="AE819" s="51"/>
      <c r="AF819" s="51">
        <v>43</v>
      </c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</row>
    <row r="820" spans="1:57">
      <c r="A820" s="237">
        <v>817</v>
      </c>
      <c r="B820" s="58"/>
      <c r="C820" s="52" t="s">
        <v>394</v>
      </c>
      <c r="D820" s="56" t="s">
        <v>217</v>
      </c>
      <c r="E820" s="186" t="s">
        <v>39</v>
      </c>
      <c r="F820" s="54" t="s">
        <v>70</v>
      </c>
      <c r="G820" s="55" t="s">
        <v>482</v>
      </c>
      <c r="H820" s="53">
        <v>3</v>
      </c>
      <c r="I820" s="55" t="s">
        <v>2029</v>
      </c>
      <c r="J820" s="56">
        <v>30</v>
      </c>
      <c r="K820" s="51" t="s">
        <v>2195</v>
      </c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>
        <v>30</v>
      </c>
      <c r="AH820" s="51"/>
      <c r="AI820" s="51">
        <v>30</v>
      </c>
      <c r="AJ820" s="51"/>
      <c r="AK820" s="51">
        <v>30</v>
      </c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</row>
    <row r="821" spans="1:57">
      <c r="A821" s="237">
        <v>818</v>
      </c>
      <c r="B821" s="58"/>
      <c r="C821" s="52" t="s">
        <v>394</v>
      </c>
      <c r="D821" s="56" t="s">
        <v>231</v>
      </c>
      <c r="E821" s="186" t="s">
        <v>39</v>
      </c>
      <c r="F821" s="54" t="s">
        <v>245</v>
      </c>
      <c r="G821" s="55" t="s">
        <v>480</v>
      </c>
      <c r="H821" s="53">
        <v>1</v>
      </c>
      <c r="I821" s="55" t="s">
        <v>566</v>
      </c>
      <c r="J821" s="56">
        <v>29</v>
      </c>
      <c r="K821" s="51" t="s">
        <v>2165</v>
      </c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>
        <v>29</v>
      </c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</row>
    <row r="822" spans="1:57">
      <c r="A822" s="237">
        <v>819</v>
      </c>
      <c r="B822" s="58"/>
      <c r="C822" s="52" t="s">
        <v>394</v>
      </c>
      <c r="D822" s="56" t="s">
        <v>232</v>
      </c>
      <c r="E822" s="186" t="s">
        <v>39</v>
      </c>
      <c r="F822" s="54" t="s">
        <v>245</v>
      </c>
      <c r="G822" s="55" t="s">
        <v>480</v>
      </c>
      <c r="H822" s="53">
        <v>1</v>
      </c>
      <c r="I822" s="55" t="s">
        <v>538</v>
      </c>
      <c r="J822" s="56">
        <v>33</v>
      </c>
      <c r="K822" s="51" t="s">
        <v>2166</v>
      </c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>
        <v>33</v>
      </c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</row>
    <row r="823" spans="1:57">
      <c r="A823" s="237">
        <v>820</v>
      </c>
      <c r="B823" s="59"/>
      <c r="C823" s="52" t="s">
        <v>394</v>
      </c>
      <c r="D823" s="56" t="s">
        <v>231</v>
      </c>
      <c r="E823" s="186" t="s">
        <v>39</v>
      </c>
      <c r="F823" s="54" t="s">
        <v>484</v>
      </c>
      <c r="G823" s="55" t="s">
        <v>485</v>
      </c>
      <c r="H823" s="53">
        <v>1</v>
      </c>
      <c r="I823" s="55" t="s">
        <v>545</v>
      </c>
      <c r="J823" s="56">
        <v>29</v>
      </c>
      <c r="K823" s="51" t="s">
        <v>2169</v>
      </c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>
        <v>29</v>
      </c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</row>
    <row r="824" spans="1:57">
      <c r="A824" s="237">
        <v>821</v>
      </c>
      <c r="B824" s="59"/>
      <c r="C824" s="52" t="s">
        <v>394</v>
      </c>
      <c r="D824" s="56" t="s">
        <v>230</v>
      </c>
      <c r="E824" s="186" t="s">
        <v>39</v>
      </c>
      <c r="F824" s="54" t="s">
        <v>245</v>
      </c>
      <c r="G824" s="55" t="s">
        <v>476</v>
      </c>
      <c r="H824" s="53">
        <v>1</v>
      </c>
      <c r="I824" s="55" t="s">
        <v>540</v>
      </c>
      <c r="J824" s="56">
        <v>36</v>
      </c>
      <c r="K824" s="51" t="s">
        <v>2186</v>
      </c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62"/>
      <c r="AM824" s="62"/>
      <c r="AN824" s="62"/>
      <c r="AO824" s="62"/>
      <c r="AP824" s="51"/>
      <c r="AQ824" s="51">
        <v>36</v>
      </c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</row>
    <row r="825" spans="1:57">
      <c r="A825" s="237">
        <v>822</v>
      </c>
      <c r="B825" s="58"/>
      <c r="C825" s="52" t="s">
        <v>394</v>
      </c>
      <c r="D825" s="56" t="s">
        <v>232</v>
      </c>
      <c r="E825" s="186" t="s">
        <v>39</v>
      </c>
      <c r="F825" s="54" t="s">
        <v>484</v>
      </c>
      <c r="G825" s="55" t="s">
        <v>485</v>
      </c>
      <c r="H825" s="53">
        <v>1</v>
      </c>
      <c r="I825" s="55" t="s">
        <v>540</v>
      </c>
      <c r="J825" s="56">
        <v>33</v>
      </c>
      <c r="K825" s="51" t="s">
        <v>2186</v>
      </c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>
        <v>33</v>
      </c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</row>
    <row r="826" spans="1:57">
      <c r="A826" s="237">
        <v>823</v>
      </c>
      <c r="B826" s="71"/>
      <c r="C826" s="52" t="s">
        <v>394</v>
      </c>
      <c r="D826" s="56" t="s">
        <v>229</v>
      </c>
      <c r="E826" s="186" t="s">
        <v>39</v>
      </c>
      <c r="F826" s="54" t="s">
        <v>245</v>
      </c>
      <c r="G826" s="55" t="s">
        <v>476</v>
      </c>
      <c r="H826" s="53">
        <v>1</v>
      </c>
      <c r="I826" s="55" t="s">
        <v>581</v>
      </c>
      <c r="J826" s="56">
        <v>33</v>
      </c>
      <c r="K826" s="62" t="s">
        <v>2175</v>
      </c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7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>
        <v>33</v>
      </c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</row>
    <row r="827" spans="1:57">
      <c r="A827" s="237">
        <v>824</v>
      </c>
      <c r="B827" s="58"/>
      <c r="C827" s="52" t="s">
        <v>394</v>
      </c>
      <c r="D827" s="56" t="s">
        <v>217</v>
      </c>
      <c r="E827" s="186" t="s">
        <v>39</v>
      </c>
      <c r="F827" s="54" t="s">
        <v>93</v>
      </c>
      <c r="G827" s="55" t="s">
        <v>479</v>
      </c>
      <c r="H827" s="53">
        <v>1</v>
      </c>
      <c r="I827" s="55" t="s">
        <v>2030</v>
      </c>
      <c r="J827" s="56">
        <v>30</v>
      </c>
      <c r="K827" s="51" t="s">
        <v>2175</v>
      </c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>
        <v>30</v>
      </c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</row>
    <row r="828" spans="1:57">
      <c r="A828" s="237">
        <v>825</v>
      </c>
      <c r="B828" s="58"/>
      <c r="C828" s="52" t="s">
        <v>394</v>
      </c>
      <c r="D828" s="56" t="s">
        <v>217</v>
      </c>
      <c r="E828" s="186" t="s">
        <v>39</v>
      </c>
      <c r="F828" s="54" t="s">
        <v>484</v>
      </c>
      <c r="G828" s="55" t="s">
        <v>485</v>
      </c>
      <c r="H828" s="53">
        <v>1</v>
      </c>
      <c r="I828" s="55" t="s">
        <v>567</v>
      </c>
      <c r="J828" s="56">
        <v>30</v>
      </c>
      <c r="K828" s="51" t="s">
        <v>2163</v>
      </c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>
        <v>30</v>
      </c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</row>
    <row r="829" spans="1:57">
      <c r="A829" s="237">
        <v>826</v>
      </c>
      <c r="B829" s="58"/>
      <c r="C829" s="52" t="s">
        <v>394</v>
      </c>
      <c r="D829" s="56" t="s">
        <v>217</v>
      </c>
      <c r="E829" s="186" t="s">
        <v>39</v>
      </c>
      <c r="F829" s="54" t="s">
        <v>245</v>
      </c>
      <c r="G829" s="55" t="s">
        <v>480</v>
      </c>
      <c r="H829" s="53">
        <v>1</v>
      </c>
      <c r="I829" s="55" t="s">
        <v>568</v>
      </c>
      <c r="J829" s="56">
        <v>30</v>
      </c>
      <c r="K829" s="51" t="s">
        <v>2194</v>
      </c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>
        <v>30</v>
      </c>
      <c r="AW829" s="51"/>
      <c r="AX829" s="51"/>
      <c r="AY829" s="51"/>
      <c r="AZ829" s="51"/>
      <c r="BA829" s="51"/>
      <c r="BB829" s="51"/>
      <c r="BC829" s="51"/>
      <c r="BD829" s="51"/>
      <c r="BE829" s="51"/>
    </row>
    <row r="830" spans="1:57">
      <c r="A830" s="237">
        <v>827</v>
      </c>
      <c r="B830" s="59"/>
      <c r="C830" s="52" t="s">
        <v>394</v>
      </c>
      <c r="D830" s="56" t="s">
        <v>308</v>
      </c>
      <c r="E830" s="186" t="s">
        <v>42</v>
      </c>
      <c r="F830" s="54" t="s">
        <v>252</v>
      </c>
      <c r="G830" s="55" t="s">
        <v>238</v>
      </c>
      <c r="H830" s="53">
        <v>1</v>
      </c>
      <c r="I830" s="55" t="s">
        <v>594</v>
      </c>
      <c r="J830" s="56">
        <v>59</v>
      </c>
      <c r="K830" s="51" t="s">
        <v>2190</v>
      </c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>
        <v>35.4</v>
      </c>
      <c r="AA830" s="51">
        <v>35.4</v>
      </c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</row>
    <row r="831" spans="1:57">
      <c r="A831" s="237">
        <v>828</v>
      </c>
      <c r="B831" s="59"/>
      <c r="C831" s="52" t="s">
        <v>394</v>
      </c>
      <c r="D831" s="56" t="s">
        <v>258</v>
      </c>
      <c r="E831" s="186" t="s">
        <v>42</v>
      </c>
      <c r="F831" s="54" t="s">
        <v>252</v>
      </c>
      <c r="G831" s="55" t="s">
        <v>490</v>
      </c>
      <c r="H831" s="53">
        <v>1</v>
      </c>
      <c r="I831" s="55" t="s">
        <v>595</v>
      </c>
      <c r="J831" s="56">
        <v>55</v>
      </c>
      <c r="K831" s="51" t="s">
        <v>2192</v>
      </c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>
        <v>33</v>
      </c>
      <c r="AE831" s="51">
        <v>33</v>
      </c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</row>
    <row r="832" spans="1:57">
      <c r="A832" s="237">
        <v>829</v>
      </c>
      <c r="B832" s="59"/>
      <c r="C832" s="52" t="s">
        <v>394</v>
      </c>
      <c r="D832" s="56" t="s">
        <v>309</v>
      </c>
      <c r="E832" s="186" t="s">
        <v>42</v>
      </c>
      <c r="F832" s="54" t="s">
        <v>88</v>
      </c>
      <c r="G832" s="55" t="s">
        <v>490</v>
      </c>
      <c r="H832" s="53">
        <v>1</v>
      </c>
      <c r="I832" s="55" t="s">
        <v>2010</v>
      </c>
      <c r="J832" s="56">
        <v>52</v>
      </c>
      <c r="K832" s="51" t="s">
        <v>2196</v>
      </c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>
        <v>31.2</v>
      </c>
      <c r="AK832" s="51">
        <v>31.2</v>
      </c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</row>
    <row r="833" spans="1:57">
      <c r="A833" s="237">
        <v>830</v>
      </c>
      <c r="B833" s="59"/>
      <c r="C833" s="52" t="s">
        <v>394</v>
      </c>
      <c r="D833" s="56" t="s">
        <v>310</v>
      </c>
      <c r="E833" s="186" t="s">
        <v>42</v>
      </c>
      <c r="F833" s="54" t="s">
        <v>256</v>
      </c>
      <c r="G833" s="55" t="s">
        <v>238</v>
      </c>
      <c r="H833" s="53">
        <v>1</v>
      </c>
      <c r="I833" s="55" t="s">
        <v>1998</v>
      </c>
      <c r="J833" s="56">
        <v>53</v>
      </c>
      <c r="K833" s="51" t="s">
        <v>2188</v>
      </c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>
        <v>31.8</v>
      </c>
      <c r="AM833" s="51">
        <v>31.8</v>
      </c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</row>
    <row r="834" spans="1:57">
      <c r="A834" s="237">
        <v>831</v>
      </c>
      <c r="B834" s="59"/>
      <c r="C834" s="52" t="s">
        <v>394</v>
      </c>
      <c r="D834" s="56" t="s">
        <v>311</v>
      </c>
      <c r="E834" s="186" t="s">
        <v>42</v>
      </c>
      <c r="F834" s="54" t="s">
        <v>256</v>
      </c>
      <c r="G834" s="55" t="s">
        <v>490</v>
      </c>
      <c r="H834" s="53">
        <v>1</v>
      </c>
      <c r="I834" s="55" t="s">
        <v>1999</v>
      </c>
      <c r="J834" s="56">
        <v>49</v>
      </c>
      <c r="K834" s="51" t="s">
        <v>2173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>
        <v>29.4</v>
      </c>
      <c r="AO834" s="51">
        <v>29.4</v>
      </c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</row>
    <row r="835" spans="1:57">
      <c r="A835" s="237">
        <v>832</v>
      </c>
      <c r="B835" s="59"/>
      <c r="C835" s="52" t="s">
        <v>394</v>
      </c>
      <c r="D835" s="55" t="s">
        <v>435</v>
      </c>
      <c r="E835" s="186" t="s">
        <v>42</v>
      </c>
      <c r="F835" s="54" t="s">
        <v>256</v>
      </c>
      <c r="G835" s="55" t="s">
        <v>489</v>
      </c>
      <c r="H835" s="53">
        <v>3</v>
      </c>
      <c r="I835" s="55" t="s">
        <v>530</v>
      </c>
      <c r="J835" s="56">
        <v>44</v>
      </c>
      <c r="K835" s="51" t="s">
        <v>2184</v>
      </c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>
        <v>44</v>
      </c>
      <c r="AS835" s="51"/>
      <c r="AT835" s="51">
        <v>44</v>
      </c>
      <c r="AU835" s="51"/>
      <c r="AV835" s="51">
        <v>44</v>
      </c>
      <c r="AW835" s="51"/>
      <c r="AX835" s="51"/>
      <c r="AY835" s="51"/>
      <c r="AZ835" s="51"/>
      <c r="BA835" s="51"/>
      <c r="BB835" s="51"/>
      <c r="BC835" s="51"/>
      <c r="BD835" s="51"/>
      <c r="BE835" s="51"/>
    </row>
    <row r="836" spans="1:57">
      <c r="A836" s="237">
        <v>833</v>
      </c>
      <c r="B836" s="59"/>
      <c r="C836" s="52" t="s">
        <v>394</v>
      </c>
      <c r="D836" s="55" t="s">
        <v>436</v>
      </c>
      <c r="E836" s="186" t="s">
        <v>42</v>
      </c>
      <c r="F836" s="54" t="s">
        <v>256</v>
      </c>
      <c r="G836" s="55" t="s">
        <v>489</v>
      </c>
      <c r="H836" s="53">
        <v>3</v>
      </c>
      <c r="I836" s="55" t="s">
        <v>526</v>
      </c>
      <c r="J836" s="56">
        <v>40</v>
      </c>
      <c r="K836" s="51" t="s">
        <v>2175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75"/>
      <c r="AC836" s="75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>
        <v>40</v>
      </c>
      <c r="AT836" s="51"/>
      <c r="AU836" s="51">
        <v>40</v>
      </c>
      <c r="AV836" s="51"/>
      <c r="AW836" s="51">
        <v>40</v>
      </c>
      <c r="AX836" s="51"/>
      <c r="AY836" s="51"/>
      <c r="AZ836" s="51"/>
      <c r="BA836" s="51"/>
      <c r="BB836" s="51"/>
      <c r="BC836" s="51"/>
      <c r="BD836" s="51"/>
      <c r="BE836" s="51"/>
    </row>
    <row r="837" spans="1:57">
      <c r="A837" s="237">
        <v>834</v>
      </c>
      <c r="B837" s="58"/>
      <c r="C837" s="52" t="s">
        <v>394</v>
      </c>
      <c r="D837" s="55" t="s">
        <v>300</v>
      </c>
      <c r="E837" s="186" t="s">
        <v>74</v>
      </c>
      <c r="F837" s="54" t="s">
        <v>246</v>
      </c>
      <c r="G837" s="55" t="s">
        <v>464</v>
      </c>
      <c r="H837" s="53">
        <v>1</v>
      </c>
      <c r="I837" s="55" t="s">
        <v>555</v>
      </c>
      <c r="J837" s="56">
        <v>38</v>
      </c>
      <c r="K837" s="51" t="s">
        <v>2161</v>
      </c>
      <c r="L837" s="51"/>
      <c r="M837" s="51"/>
      <c r="N837" s="51">
        <v>38</v>
      </c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</row>
    <row r="838" spans="1:57">
      <c r="A838" s="237">
        <v>835</v>
      </c>
      <c r="B838" s="59"/>
      <c r="C838" s="52" t="s">
        <v>394</v>
      </c>
      <c r="D838" s="55" t="s">
        <v>302</v>
      </c>
      <c r="E838" s="186" t="s">
        <v>74</v>
      </c>
      <c r="F838" s="54" t="s">
        <v>246</v>
      </c>
      <c r="G838" s="55" t="s">
        <v>464</v>
      </c>
      <c r="H838" s="53">
        <v>1</v>
      </c>
      <c r="I838" s="55" t="s">
        <v>559</v>
      </c>
      <c r="J838" s="56">
        <v>34</v>
      </c>
      <c r="K838" s="51" t="s">
        <v>2168</v>
      </c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>
        <v>24</v>
      </c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</row>
    <row r="839" spans="1:57">
      <c r="A839" s="237">
        <v>836</v>
      </c>
      <c r="B839" s="59"/>
      <c r="C839" s="52" t="s">
        <v>394</v>
      </c>
      <c r="D839" s="55" t="s">
        <v>301</v>
      </c>
      <c r="E839" s="186" t="s">
        <v>74</v>
      </c>
      <c r="F839" s="54" t="s">
        <v>246</v>
      </c>
      <c r="G839" s="55" t="s">
        <v>464</v>
      </c>
      <c r="H839" s="53">
        <v>1</v>
      </c>
      <c r="I839" s="55" t="s">
        <v>1970</v>
      </c>
      <c r="J839" s="56">
        <v>39</v>
      </c>
      <c r="K839" s="51" t="s">
        <v>2170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>
        <v>39</v>
      </c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</row>
    <row r="840" spans="1:57">
      <c r="A840" s="237">
        <v>837</v>
      </c>
      <c r="B840" s="59"/>
      <c r="C840" s="52" t="s">
        <v>394</v>
      </c>
      <c r="D840" s="55" t="s">
        <v>303</v>
      </c>
      <c r="E840" s="186" t="s">
        <v>74</v>
      </c>
      <c r="F840" s="54" t="s">
        <v>246</v>
      </c>
      <c r="G840" s="55" t="s">
        <v>464</v>
      </c>
      <c r="H840" s="53">
        <v>1</v>
      </c>
      <c r="I840" s="55" t="s">
        <v>551</v>
      </c>
      <c r="J840" s="56">
        <v>31</v>
      </c>
      <c r="K840" s="51" t="s">
        <v>2190</v>
      </c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>
        <v>31</v>
      </c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</row>
    <row r="841" spans="1:57">
      <c r="A841" s="237">
        <v>838</v>
      </c>
      <c r="B841" s="59"/>
      <c r="C841" s="52" t="s">
        <v>394</v>
      </c>
      <c r="D841" s="55" t="s">
        <v>437</v>
      </c>
      <c r="E841" s="186" t="s">
        <v>43</v>
      </c>
      <c r="F841" s="54" t="s">
        <v>796</v>
      </c>
      <c r="G841" s="55" t="s">
        <v>490</v>
      </c>
      <c r="H841" s="53">
        <v>1</v>
      </c>
      <c r="I841" s="55" t="s">
        <v>2008</v>
      </c>
      <c r="J841" s="56">
        <v>75</v>
      </c>
      <c r="K841" s="51" t="s">
        <v>2173</v>
      </c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>
        <v>45</v>
      </c>
      <c r="AO841" s="51">
        <v>45</v>
      </c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</row>
    <row r="842" spans="1:57">
      <c r="A842" s="237">
        <v>839</v>
      </c>
      <c r="B842" s="59"/>
      <c r="C842" s="52" t="s">
        <v>394</v>
      </c>
      <c r="D842" s="56" t="s">
        <v>231</v>
      </c>
      <c r="E842" s="186" t="s">
        <v>294</v>
      </c>
      <c r="F842" s="54" t="s">
        <v>90</v>
      </c>
      <c r="G842" s="55" t="s">
        <v>469</v>
      </c>
      <c r="H842" s="53">
        <v>1</v>
      </c>
      <c r="I842" s="55" t="s">
        <v>535</v>
      </c>
      <c r="J842" s="56">
        <v>29</v>
      </c>
      <c r="K842" s="51" t="s">
        <v>2178</v>
      </c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>
        <v>29</v>
      </c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</row>
    <row r="843" spans="1:57">
      <c r="A843" s="237">
        <v>840</v>
      </c>
      <c r="B843" s="58"/>
      <c r="C843" s="52" t="s">
        <v>394</v>
      </c>
      <c r="D843" s="56" t="s">
        <v>232</v>
      </c>
      <c r="E843" s="186" t="s">
        <v>294</v>
      </c>
      <c r="F843" s="54" t="s">
        <v>90</v>
      </c>
      <c r="G843" s="55" t="s">
        <v>469</v>
      </c>
      <c r="H843" s="53">
        <v>1</v>
      </c>
      <c r="I843" s="55" t="s">
        <v>570</v>
      </c>
      <c r="J843" s="56">
        <v>33</v>
      </c>
      <c r="K843" s="51" t="s">
        <v>2182</v>
      </c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>
        <v>33</v>
      </c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</row>
    <row r="844" spans="1:57">
      <c r="A844" s="237">
        <v>841</v>
      </c>
      <c r="B844" s="59"/>
      <c r="C844" s="52" t="s">
        <v>394</v>
      </c>
      <c r="D844" s="56" t="s">
        <v>217</v>
      </c>
      <c r="E844" s="186" t="s">
        <v>294</v>
      </c>
      <c r="F844" s="54" t="s">
        <v>90</v>
      </c>
      <c r="G844" s="55" t="s">
        <v>469</v>
      </c>
      <c r="H844" s="53">
        <v>1</v>
      </c>
      <c r="I844" s="55" t="s">
        <v>569</v>
      </c>
      <c r="J844" s="56">
        <v>30</v>
      </c>
      <c r="K844" s="51" t="s">
        <v>2179</v>
      </c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>
        <v>30</v>
      </c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</row>
    <row r="845" spans="1:57">
      <c r="A845" s="237">
        <v>842</v>
      </c>
      <c r="B845" s="58"/>
      <c r="C845" s="52" t="s">
        <v>394</v>
      </c>
      <c r="D845" s="56" t="s">
        <v>300</v>
      </c>
      <c r="E845" s="186" t="s">
        <v>71</v>
      </c>
      <c r="F845" s="54" t="s">
        <v>349</v>
      </c>
      <c r="G845" s="55" t="s">
        <v>464</v>
      </c>
      <c r="H845" s="53">
        <v>1.4</v>
      </c>
      <c r="I845" s="55" t="s">
        <v>556</v>
      </c>
      <c r="J845" s="56">
        <v>38</v>
      </c>
      <c r="K845" s="51" t="s">
        <v>2193</v>
      </c>
      <c r="L845" s="51"/>
      <c r="M845" s="51"/>
      <c r="N845" s="51"/>
      <c r="O845" s="51"/>
      <c r="P845" s="51">
        <v>38</v>
      </c>
      <c r="Q845" s="51"/>
      <c r="R845" s="51">
        <v>15.2</v>
      </c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</row>
    <row r="846" spans="1:57">
      <c r="A846" s="237">
        <v>843</v>
      </c>
      <c r="B846" s="59"/>
      <c r="C846" s="52" t="s">
        <v>394</v>
      </c>
      <c r="D846" s="56" t="s">
        <v>301</v>
      </c>
      <c r="E846" s="186" t="s">
        <v>71</v>
      </c>
      <c r="F846" s="54" t="s">
        <v>349</v>
      </c>
      <c r="G846" s="55" t="s">
        <v>464</v>
      </c>
      <c r="H846" s="53">
        <v>1.4</v>
      </c>
      <c r="I846" s="55" t="s">
        <v>558</v>
      </c>
      <c r="J846" s="56">
        <v>39</v>
      </c>
      <c r="K846" s="51" t="s">
        <v>2189</v>
      </c>
      <c r="L846" s="51"/>
      <c r="M846" s="51"/>
      <c r="N846" s="51"/>
      <c r="O846" s="51"/>
      <c r="P846" s="51"/>
      <c r="Q846" s="51"/>
      <c r="R846" s="51"/>
      <c r="S846" s="51"/>
      <c r="T846" s="51">
        <v>39</v>
      </c>
      <c r="U846" s="51"/>
      <c r="V846" s="51">
        <v>15.6</v>
      </c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</row>
    <row r="847" spans="1:57">
      <c r="A847" s="237">
        <v>844</v>
      </c>
      <c r="B847" s="67"/>
      <c r="C847" s="52" t="s">
        <v>394</v>
      </c>
      <c r="D847" s="56" t="s">
        <v>303</v>
      </c>
      <c r="E847" s="186" t="s">
        <v>71</v>
      </c>
      <c r="F847" s="54" t="s">
        <v>90</v>
      </c>
      <c r="G847" s="55" t="s">
        <v>463</v>
      </c>
      <c r="H847" s="53">
        <v>1</v>
      </c>
      <c r="I847" s="55" t="s">
        <v>554</v>
      </c>
      <c r="J847" s="56">
        <v>31</v>
      </c>
      <c r="K847" s="62" t="s">
        <v>2177</v>
      </c>
      <c r="L847" s="62"/>
      <c r="M847" s="62"/>
      <c r="N847" s="62"/>
      <c r="O847" s="62"/>
      <c r="P847" s="62"/>
      <c r="Q847" s="62"/>
      <c r="R847" s="62"/>
      <c r="S847" s="62"/>
      <c r="T847" s="62"/>
      <c r="U847" s="62">
        <v>12.4</v>
      </c>
      <c r="V847" s="62"/>
      <c r="W847" s="62">
        <v>18.600000000000001</v>
      </c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</row>
    <row r="848" spans="1:57">
      <c r="A848" s="237">
        <v>845</v>
      </c>
      <c r="B848" s="59"/>
      <c r="C848" s="52" t="s">
        <v>394</v>
      </c>
      <c r="D848" s="56" t="s">
        <v>302</v>
      </c>
      <c r="E848" s="186" t="s">
        <v>71</v>
      </c>
      <c r="F848" s="54" t="s">
        <v>349</v>
      </c>
      <c r="G848" s="55" t="s">
        <v>464</v>
      </c>
      <c r="H848" s="53">
        <v>1.4</v>
      </c>
      <c r="I848" s="55" t="s">
        <v>560</v>
      </c>
      <c r="J848" s="56">
        <v>34</v>
      </c>
      <c r="K848" s="51" t="s">
        <v>2170</v>
      </c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>
        <v>13.6</v>
      </c>
      <c r="Y848" s="51"/>
      <c r="Z848" s="51">
        <v>34</v>
      </c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</row>
    <row r="849" spans="1:57">
      <c r="A849" s="237">
        <v>846</v>
      </c>
      <c r="B849" s="59"/>
      <c r="C849" s="52" t="s">
        <v>394</v>
      </c>
      <c r="D849" s="56" t="s">
        <v>429</v>
      </c>
      <c r="E849" s="186" t="s">
        <v>71</v>
      </c>
      <c r="F849" s="54" t="s">
        <v>72</v>
      </c>
      <c r="G849" s="55" t="s">
        <v>487</v>
      </c>
      <c r="H849" s="53">
        <v>2</v>
      </c>
      <c r="I849" s="55" t="s">
        <v>589</v>
      </c>
      <c r="J849" s="56">
        <v>37</v>
      </c>
      <c r="K849" s="51" t="s">
        <v>2174</v>
      </c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>
        <v>37</v>
      </c>
      <c r="Z849" s="51"/>
      <c r="AA849" s="51">
        <v>37</v>
      </c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</row>
    <row r="850" spans="1:57">
      <c r="A850" s="237">
        <v>847</v>
      </c>
      <c r="B850" s="59"/>
      <c r="C850" s="52" t="s">
        <v>394</v>
      </c>
      <c r="D850" s="56" t="s">
        <v>300</v>
      </c>
      <c r="E850" s="186" t="s">
        <v>71</v>
      </c>
      <c r="F850" s="54" t="s">
        <v>90</v>
      </c>
      <c r="G850" s="55" t="s">
        <v>463</v>
      </c>
      <c r="H850" s="53">
        <v>1</v>
      </c>
      <c r="I850" s="55" t="s">
        <v>551</v>
      </c>
      <c r="J850" s="56">
        <v>38</v>
      </c>
      <c r="K850" s="51" t="s">
        <v>2190</v>
      </c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>
        <v>38</v>
      </c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</row>
    <row r="851" spans="1:57">
      <c r="A851" s="237">
        <v>848</v>
      </c>
      <c r="B851" s="51"/>
      <c r="C851" s="52" t="s">
        <v>394</v>
      </c>
      <c r="D851" s="56" t="s">
        <v>303</v>
      </c>
      <c r="E851" s="186" t="s">
        <v>71</v>
      </c>
      <c r="F851" s="54" t="s">
        <v>349</v>
      </c>
      <c r="G851" s="55" t="s">
        <v>464</v>
      </c>
      <c r="H851" s="53">
        <v>1.4</v>
      </c>
      <c r="I851" s="55" t="s">
        <v>561</v>
      </c>
      <c r="J851" s="56">
        <v>31</v>
      </c>
      <c r="K851" s="51" t="s">
        <v>2191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>
        <v>31</v>
      </c>
      <c r="AC851" s="51"/>
      <c r="AD851" s="51">
        <v>12.4</v>
      </c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</row>
    <row r="852" spans="1:57">
      <c r="A852" s="237">
        <v>849</v>
      </c>
      <c r="B852" s="58"/>
      <c r="C852" s="52" t="s">
        <v>394</v>
      </c>
      <c r="D852" s="56" t="s">
        <v>430</v>
      </c>
      <c r="E852" s="186" t="s">
        <v>71</v>
      </c>
      <c r="F852" s="54" t="s">
        <v>72</v>
      </c>
      <c r="G852" s="55" t="s">
        <v>487</v>
      </c>
      <c r="H852" s="53">
        <v>2</v>
      </c>
      <c r="I852" s="55" t="s">
        <v>590</v>
      </c>
      <c r="J852" s="56">
        <v>26</v>
      </c>
      <c r="K852" s="51" t="s">
        <v>2182</v>
      </c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>
        <v>26</v>
      </c>
      <c r="AD852" s="51"/>
      <c r="AE852" s="51">
        <v>26</v>
      </c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</row>
    <row r="853" spans="1:57">
      <c r="A853" s="237">
        <v>850</v>
      </c>
      <c r="B853" s="59"/>
      <c r="C853" s="52" t="s">
        <v>394</v>
      </c>
      <c r="D853" s="56" t="s">
        <v>301</v>
      </c>
      <c r="E853" s="186" t="s">
        <v>71</v>
      </c>
      <c r="F853" s="54" t="s">
        <v>90</v>
      </c>
      <c r="G853" s="55" t="s">
        <v>463</v>
      </c>
      <c r="H853" s="53">
        <v>1</v>
      </c>
      <c r="I853" s="55" t="s">
        <v>2058</v>
      </c>
      <c r="J853" s="56">
        <v>39</v>
      </c>
      <c r="K853" s="51" t="s">
        <v>2192</v>
      </c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>
        <v>39</v>
      </c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</row>
    <row r="854" spans="1:57">
      <c r="A854" s="237">
        <v>851</v>
      </c>
      <c r="B854" s="59"/>
      <c r="C854" s="52" t="s">
        <v>394</v>
      </c>
      <c r="D854" s="56" t="s">
        <v>302</v>
      </c>
      <c r="E854" s="186" t="s">
        <v>71</v>
      </c>
      <c r="F854" s="54" t="s">
        <v>90</v>
      </c>
      <c r="G854" s="55" t="s">
        <v>463</v>
      </c>
      <c r="H854" s="53">
        <v>1</v>
      </c>
      <c r="I854" s="55" t="s">
        <v>2040</v>
      </c>
      <c r="J854" s="56">
        <v>34</v>
      </c>
      <c r="K854" s="51" t="s">
        <v>2165</v>
      </c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>
        <v>34</v>
      </c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</row>
    <row r="855" spans="1:57">
      <c r="A855" s="237">
        <v>852</v>
      </c>
      <c r="B855" s="58"/>
      <c r="C855" s="52" t="s">
        <v>394</v>
      </c>
      <c r="D855" s="56" t="s">
        <v>431</v>
      </c>
      <c r="E855" s="186" t="s">
        <v>71</v>
      </c>
      <c r="F855" s="54" t="s">
        <v>255</v>
      </c>
      <c r="G855" s="55" t="s">
        <v>488</v>
      </c>
      <c r="H855" s="53">
        <v>1</v>
      </c>
      <c r="I855" s="55" t="s">
        <v>566</v>
      </c>
      <c r="J855" s="56">
        <v>38</v>
      </c>
      <c r="K855" s="51" t="s">
        <v>2165</v>
      </c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>
        <v>38</v>
      </c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</row>
    <row r="856" spans="1:57">
      <c r="A856" s="237">
        <v>853</v>
      </c>
      <c r="B856" s="59"/>
      <c r="C856" s="52" t="s">
        <v>394</v>
      </c>
      <c r="D856" s="56" t="s">
        <v>434</v>
      </c>
      <c r="E856" s="186" t="s">
        <v>71</v>
      </c>
      <c r="F856" s="54" t="s">
        <v>255</v>
      </c>
      <c r="G856" s="55" t="s">
        <v>488</v>
      </c>
      <c r="H856" s="53">
        <v>1</v>
      </c>
      <c r="I856" s="55" t="s">
        <v>593</v>
      </c>
      <c r="J856" s="56">
        <v>37</v>
      </c>
      <c r="K856" s="51" t="s">
        <v>2196</v>
      </c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>
        <v>37</v>
      </c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</row>
    <row r="857" spans="1:57" s="160" customFormat="1">
      <c r="A857" s="237">
        <v>854</v>
      </c>
      <c r="B857" s="58"/>
      <c r="C857" s="52" t="s">
        <v>394</v>
      </c>
      <c r="D857" s="56" t="s">
        <v>433</v>
      </c>
      <c r="E857" s="186" t="s">
        <v>71</v>
      </c>
      <c r="F857" s="54" t="s">
        <v>255</v>
      </c>
      <c r="G857" s="55" t="s">
        <v>488</v>
      </c>
      <c r="H857" s="53">
        <v>1</v>
      </c>
      <c r="I857" s="55" t="s">
        <v>592</v>
      </c>
      <c r="J857" s="56">
        <v>31</v>
      </c>
      <c r="K857" s="51" t="s">
        <v>2188</v>
      </c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>
        <v>31</v>
      </c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</row>
    <row r="858" spans="1:57" s="160" customFormat="1">
      <c r="A858" s="237">
        <v>855</v>
      </c>
      <c r="B858" s="58"/>
      <c r="C858" s="52" t="s">
        <v>394</v>
      </c>
      <c r="D858" s="56" t="s">
        <v>432</v>
      </c>
      <c r="E858" s="186" t="s">
        <v>71</v>
      </c>
      <c r="F858" s="54" t="s">
        <v>255</v>
      </c>
      <c r="G858" s="55" t="s">
        <v>488</v>
      </c>
      <c r="H858" s="53">
        <v>1</v>
      </c>
      <c r="I858" s="55" t="s">
        <v>591</v>
      </c>
      <c r="J858" s="56">
        <v>31</v>
      </c>
      <c r="K858" s="51" t="s">
        <v>2173</v>
      </c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>
        <v>31</v>
      </c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</row>
    <row r="859" spans="1:57">
      <c r="A859" s="237">
        <v>856</v>
      </c>
      <c r="B859" s="58"/>
      <c r="C859" s="52" t="s">
        <v>394</v>
      </c>
      <c r="D859" s="56" t="s">
        <v>428</v>
      </c>
      <c r="E859" s="186" t="s">
        <v>71</v>
      </c>
      <c r="F859" s="54" t="s">
        <v>72</v>
      </c>
      <c r="G859" s="55" t="s">
        <v>487</v>
      </c>
      <c r="H859" s="53">
        <v>2</v>
      </c>
      <c r="I859" s="55" t="s">
        <v>588</v>
      </c>
      <c r="J859" s="56">
        <v>34</v>
      </c>
      <c r="K859" s="51" t="s">
        <v>2183</v>
      </c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>
        <v>34</v>
      </c>
      <c r="AP859" s="51"/>
      <c r="AQ859" s="51">
        <v>34</v>
      </c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</row>
    <row r="860" spans="1:57">
      <c r="A860" s="237">
        <v>857</v>
      </c>
      <c r="B860" s="58"/>
      <c r="C860" s="98" t="s">
        <v>1476</v>
      </c>
      <c r="D860" s="129" t="s">
        <v>1473</v>
      </c>
      <c r="E860" s="93" t="s">
        <v>34</v>
      </c>
      <c r="F860" s="93" t="s">
        <v>12</v>
      </c>
      <c r="G860" s="130" t="s">
        <v>1474</v>
      </c>
      <c r="H860" s="130">
        <v>2</v>
      </c>
      <c r="I860" s="130" t="s">
        <v>1475</v>
      </c>
      <c r="J860" s="98">
        <v>29</v>
      </c>
      <c r="K860" s="51" t="s">
        <v>2170</v>
      </c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>
        <v>29</v>
      </c>
      <c r="Y860" s="51">
        <v>29</v>
      </c>
      <c r="Z860" s="51">
        <v>29</v>
      </c>
      <c r="AA860" s="51">
        <v>29</v>
      </c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</row>
    <row r="861" spans="1:57">
      <c r="A861" s="158" t="s">
        <v>2056</v>
      </c>
      <c r="B861" s="51"/>
      <c r="C861" s="51"/>
      <c r="D861" s="51"/>
      <c r="E861" s="97"/>
      <c r="F861" s="97"/>
      <c r="G861" s="97"/>
      <c r="H861" s="97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</row>
    <row r="862" spans="1:57">
      <c r="J862" s="166">
        <f>SUM(J4:J861)</f>
        <v>33618</v>
      </c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</row>
    <row r="863" spans="1:57">
      <c r="I863" s="162" t="s">
        <v>1515</v>
      </c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</row>
    <row r="864" spans="1:57">
      <c r="I864" s="163"/>
      <c r="J864" s="164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</row>
    <row r="865" spans="6:57">
      <c r="I865" s="165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</row>
    <row r="866" spans="6:57">
      <c r="G866" s="161" t="s">
        <v>2000</v>
      </c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</row>
    <row r="867" spans="6:57"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</row>
    <row r="868" spans="6:57">
      <c r="G868" s="161" t="s">
        <v>393</v>
      </c>
      <c r="I868" s="162" t="s">
        <v>1987</v>
      </c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</row>
    <row r="869" spans="6:57">
      <c r="G869" s="161" t="s">
        <v>1987</v>
      </c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</row>
    <row r="870" spans="6:57">
      <c r="F870" s="161" t="s">
        <v>2052</v>
      </c>
      <c r="G870" s="161" t="s">
        <v>1480</v>
      </c>
      <c r="I870" s="162" t="s">
        <v>1987</v>
      </c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</row>
    <row r="871" spans="6:57"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</row>
    <row r="872" spans="6:57"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</row>
    <row r="873" spans="6:57"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</row>
    <row r="874" spans="6:57"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</row>
    <row r="875" spans="6:57"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</row>
    <row r="876" spans="6:57"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</row>
    <row r="877" spans="6:57"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</row>
    <row r="878" spans="6:57"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</row>
    <row r="879" spans="6:57"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</row>
    <row r="880" spans="6:57"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</row>
    <row r="881" spans="14:57"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</row>
    <row r="882" spans="14:57"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</row>
    <row r="883" spans="14:57"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</row>
    <row r="884" spans="14:57"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</row>
    <row r="885" spans="14:57"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</row>
    <row r="886" spans="14:57"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</row>
    <row r="887" spans="14:57"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</row>
    <row r="888" spans="14:57"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</row>
    <row r="889" spans="14:57"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</row>
    <row r="890" spans="14:57"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</row>
    <row r="891" spans="14:57"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</row>
    <row r="892" spans="14:57"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</row>
    <row r="893" spans="14:57"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</row>
    <row r="894" spans="14:57"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</row>
    <row r="895" spans="14:57"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</row>
    <row r="896" spans="14:57"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</row>
    <row r="897" spans="14:57"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</row>
    <row r="898" spans="14:57"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</row>
    <row r="899" spans="14:57"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</row>
    <row r="900" spans="14:57"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</row>
    <row r="901" spans="14:57"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</row>
    <row r="902" spans="14:57"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</row>
    <row r="903" spans="14:57"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</row>
    <row r="904" spans="14:57"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</row>
    <row r="905" spans="14:57"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</row>
    <row r="906" spans="14:57"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</row>
    <row r="907" spans="14:57"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</row>
    <row r="908" spans="14:57"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</row>
    <row r="909" spans="14:57"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159"/>
      <c r="AX909" s="159"/>
      <c r="AY909" s="159"/>
      <c r="AZ909" s="159"/>
      <c r="BA909" s="159"/>
      <c r="BB909" s="159"/>
      <c r="BC909" s="159"/>
      <c r="BD909" s="159"/>
      <c r="BE909" s="159"/>
    </row>
    <row r="910" spans="14:57"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</row>
    <row r="911" spans="14:57"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59"/>
      <c r="AY911" s="159"/>
      <c r="AZ911" s="159"/>
      <c r="BA911" s="159"/>
      <c r="BB911" s="159"/>
      <c r="BC911" s="159"/>
      <c r="BD911" s="159"/>
      <c r="BE911" s="159"/>
    </row>
    <row r="912" spans="14:57"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159"/>
      <c r="AX912" s="159"/>
      <c r="AY912" s="159"/>
      <c r="AZ912" s="159"/>
      <c r="BA912" s="159"/>
      <c r="BB912" s="159"/>
      <c r="BC912" s="159"/>
      <c r="BD912" s="159"/>
      <c r="BE912" s="159"/>
    </row>
    <row r="913" spans="14:57"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159"/>
      <c r="AX913" s="159"/>
      <c r="AY913" s="159"/>
      <c r="AZ913" s="159"/>
      <c r="BA913" s="159"/>
      <c r="BB913" s="159"/>
      <c r="BC913" s="159"/>
      <c r="BD913" s="159"/>
      <c r="BE913" s="159"/>
    </row>
    <row r="914" spans="14:57"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159"/>
      <c r="AX914" s="159"/>
      <c r="AY914" s="159"/>
      <c r="AZ914" s="159"/>
      <c r="BA914" s="159"/>
      <c r="BB914" s="159"/>
      <c r="BC914" s="159"/>
      <c r="BD914" s="159"/>
      <c r="BE914" s="159"/>
    </row>
    <row r="915" spans="14:57"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</row>
    <row r="916" spans="14:57"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</row>
    <row r="917" spans="14:57"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</row>
    <row r="918" spans="14:57"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</row>
    <row r="919" spans="14:57"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</row>
    <row r="920" spans="14:57"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</row>
    <row r="921" spans="14:57"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</row>
    <row r="922" spans="14:57"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</row>
    <row r="923" spans="14:57"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</row>
    <row r="924" spans="14:57"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</row>
    <row r="925" spans="14:57"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</row>
    <row r="926" spans="14:57"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</row>
    <row r="927" spans="14:57"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</row>
    <row r="928" spans="14:57"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</row>
    <row r="929" spans="14:57"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</row>
    <row r="930" spans="14:57"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</row>
    <row r="931" spans="14:57"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</row>
    <row r="932" spans="14:57"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</row>
    <row r="933" spans="14:57"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</row>
    <row r="934" spans="14:57"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</row>
    <row r="935" spans="14:57"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</row>
    <row r="936" spans="14:57"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</row>
    <row r="937" spans="14:57"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</row>
    <row r="938" spans="14:57"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</row>
    <row r="939" spans="14:57"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</row>
    <row r="940" spans="14:57"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</row>
    <row r="941" spans="14:57"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</row>
    <row r="942" spans="14:57"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</row>
    <row r="943" spans="14:57"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</row>
    <row r="944" spans="14:57"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</row>
    <row r="945" spans="14:57"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</row>
    <row r="946" spans="14:57"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</row>
    <row r="947" spans="14:57"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</row>
    <row r="948" spans="14:57"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</row>
    <row r="949" spans="14:57"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</row>
    <row r="950" spans="14:57"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</row>
    <row r="951" spans="14:57"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</row>
    <row r="952" spans="14:57"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</row>
    <row r="953" spans="14:57"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</row>
    <row r="954" spans="14:57"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</row>
    <row r="955" spans="14:57"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</row>
    <row r="956" spans="14:57"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</row>
    <row r="957" spans="14:57"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</row>
    <row r="958" spans="14:57"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</row>
    <row r="959" spans="14:57"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</row>
    <row r="960" spans="14:57"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</row>
    <row r="961" spans="14:57"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</row>
    <row r="962" spans="14:57"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</row>
    <row r="963" spans="14:57"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  <c r="AV963" s="159"/>
      <c r="AW963" s="159"/>
      <c r="AX963" s="159"/>
      <c r="AY963" s="159"/>
      <c r="AZ963" s="159"/>
      <c r="BA963" s="159"/>
      <c r="BB963" s="159"/>
      <c r="BC963" s="159"/>
      <c r="BD963" s="159"/>
      <c r="BE963" s="159"/>
    </row>
    <row r="964" spans="14:57"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  <c r="AV964" s="159"/>
      <c r="AW964" s="159"/>
      <c r="AX964" s="159"/>
      <c r="AY964" s="159"/>
      <c r="AZ964" s="159"/>
      <c r="BA964" s="159"/>
      <c r="BB964" s="159"/>
      <c r="BC964" s="159"/>
      <c r="BD964" s="159"/>
      <c r="BE964" s="159"/>
    </row>
    <row r="965" spans="14:57"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159"/>
      <c r="AX965" s="159"/>
      <c r="AY965" s="159"/>
      <c r="AZ965" s="159"/>
      <c r="BA965" s="159"/>
      <c r="BB965" s="159"/>
      <c r="BC965" s="159"/>
      <c r="BD965" s="159"/>
      <c r="BE965" s="159"/>
    </row>
    <row r="966" spans="14:57"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  <c r="AV966" s="159"/>
      <c r="AW966" s="159"/>
      <c r="AX966" s="159"/>
      <c r="AY966" s="159"/>
      <c r="AZ966" s="159"/>
      <c r="BA966" s="159"/>
      <c r="BB966" s="159"/>
      <c r="BC966" s="159"/>
      <c r="BD966" s="159"/>
      <c r="BE966" s="159"/>
    </row>
    <row r="967" spans="14:57"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159"/>
      <c r="AX967" s="159"/>
      <c r="AY967" s="159"/>
      <c r="AZ967" s="159"/>
      <c r="BA967" s="159"/>
      <c r="BB967" s="159"/>
      <c r="BC967" s="159"/>
      <c r="BD967" s="159"/>
      <c r="BE967" s="159"/>
    </row>
    <row r="968" spans="14:57"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  <c r="AV968" s="159"/>
      <c r="AW968" s="159"/>
      <c r="AX968" s="159"/>
      <c r="AY968" s="159"/>
      <c r="AZ968" s="159"/>
      <c r="BA968" s="159"/>
      <c r="BB968" s="159"/>
      <c r="BC968" s="159"/>
      <c r="BD968" s="159"/>
      <c r="BE968" s="159"/>
    </row>
    <row r="969" spans="14:57"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  <c r="AV969" s="159"/>
      <c r="AW969" s="159"/>
      <c r="AX969" s="159"/>
      <c r="AY969" s="159"/>
      <c r="AZ969" s="159"/>
      <c r="BA969" s="159"/>
      <c r="BB969" s="159"/>
      <c r="BC969" s="159"/>
      <c r="BD969" s="159"/>
      <c r="BE969" s="159"/>
    </row>
    <row r="970" spans="14:57"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  <c r="AV970" s="159"/>
      <c r="AW970" s="159"/>
      <c r="AX970" s="159"/>
      <c r="AY970" s="159"/>
      <c r="AZ970" s="159"/>
      <c r="BA970" s="159"/>
      <c r="BB970" s="159"/>
      <c r="BC970" s="159"/>
      <c r="BD970" s="159"/>
      <c r="BE970" s="159"/>
    </row>
    <row r="971" spans="14:57"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</row>
    <row r="972" spans="14:57"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</row>
    <row r="973" spans="14:57"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159"/>
      <c r="AX973" s="159"/>
      <c r="AY973" s="159"/>
      <c r="AZ973" s="159"/>
      <c r="BA973" s="159"/>
      <c r="BB973" s="159"/>
      <c r="BC973" s="159"/>
      <c r="BD973" s="159"/>
      <c r="BE973" s="159"/>
    </row>
    <row r="974" spans="14:57"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</row>
    <row r="975" spans="14:57"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</row>
    <row r="976" spans="14:57"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</row>
    <row r="977" spans="14:57"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</row>
    <row r="978" spans="14:57"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</row>
    <row r="979" spans="14:57"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</row>
    <row r="980" spans="14:57"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</row>
    <row r="981" spans="14:57"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</row>
    <row r="982" spans="14:57"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</row>
    <row r="983" spans="14:57"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</row>
    <row r="984" spans="14:57"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</row>
    <row r="985" spans="14:57"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</row>
    <row r="986" spans="14:57"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</row>
    <row r="987" spans="14:57"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</row>
    <row r="988" spans="14:57"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</row>
    <row r="989" spans="14:57"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</row>
    <row r="990" spans="14:57"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</row>
    <row r="991" spans="14:57"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</row>
    <row r="992" spans="14:57"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</row>
    <row r="993" spans="14:57"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</row>
    <row r="994" spans="14:57"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</row>
    <row r="995" spans="14:57"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</row>
    <row r="996" spans="14:57"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</row>
    <row r="997" spans="14:57"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</row>
    <row r="998" spans="14:57"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</row>
    <row r="999" spans="14:57"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</row>
    <row r="1000" spans="14:57"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  <c r="AE1000" s="159"/>
      <c r="AF1000" s="159"/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  <c r="AQ1000" s="159"/>
      <c r="AR1000" s="159"/>
      <c r="AS1000" s="159"/>
      <c r="AT1000" s="159"/>
      <c r="AU1000" s="159"/>
      <c r="AV1000" s="159"/>
      <c r="AW1000" s="159"/>
      <c r="AX1000" s="159"/>
      <c r="AY1000" s="159"/>
      <c r="AZ1000" s="159"/>
      <c r="BA1000" s="159"/>
      <c r="BB1000" s="159"/>
      <c r="BC1000" s="159"/>
      <c r="BD1000" s="159"/>
      <c r="BE1000" s="159"/>
    </row>
    <row r="1001" spans="14:57"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</row>
    <row r="1002" spans="14:57"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  <c r="AE1002" s="159"/>
      <c r="AF1002" s="159"/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159"/>
      <c r="AX1002" s="159"/>
      <c r="AY1002" s="159"/>
      <c r="AZ1002" s="159"/>
      <c r="BA1002" s="159"/>
      <c r="BB1002" s="159"/>
      <c r="BC1002" s="159"/>
      <c r="BD1002" s="159"/>
      <c r="BE1002" s="159"/>
    </row>
    <row r="1003" spans="14:57"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  <c r="AA1003" s="159"/>
      <c r="AB1003" s="159"/>
      <c r="AC1003" s="159"/>
      <c r="AD1003" s="159"/>
      <c r="AE1003" s="159"/>
      <c r="AF1003" s="159"/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159"/>
      <c r="AX1003" s="159"/>
      <c r="AY1003" s="159"/>
      <c r="AZ1003" s="159"/>
      <c r="BA1003" s="159"/>
      <c r="BB1003" s="159"/>
      <c r="BC1003" s="159"/>
      <c r="BD1003" s="159"/>
      <c r="BE1003" s="159"/>
    </row>
    <row r="1004" spans="14:57"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  <c r="AA1004" s="159"/>
      <c r="AB1004" s="159"/>
      <c r="AC1004" s="159"/>
      <c r="AD1004" s="159"/>
      <c r="AE1004" s="159"/>
      <c r="AF1004" s="159"/>
      <c r="AG1004" s="159"/>
      <c r="AH1004" s="159"/>
      <c r="AI1004" s="159"/>
      <c r="AJ1004" s="159"/>
      <c r="AK1004" s="159"/>
      <c r="AL1004" s="159"/>
      <c r="AM1004" s="159"/>
      <c r="AN1004" s="159"/>
      <c r="AO1004" s="159"/>
      <c r="AP1004" s="159"/>
      <c r="AQ1004" s="159"/>
      <c r="AR1004" s="159"/>
      <c r="AS1004" s="159"/>
      <c r="AT1004" s="159"/>
      <c r="AU1004" s="159"/>
      <c r="AV1004" s="159"/>
      <c r="AW1004" s="159"/>
      <c r="AX1004" s="159"/>
      <c r="AY1004" s="159"/>
      <c r="AZ1004" s="159"/>
      <c r="BA1004" s="159"/>
      <c r="BB1004" s="159"/>
      <c r="BC1004" s="159"/>
      <c r="BD1004" s="159"/>
      <c r="BE1004" s="159"/>
    </row>
    <row r="1005" spans="14:57"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  <c r="AA1005" s="159"/>
      <c r="AB1005" s="159"/>
      <c r="AC1005" s="159"/>
      <c r="AD1005" s="159"/>
      <c r="AE1005" s="159"/>
      <c r="AF1005" s="159"/>
      <c r="AG1005" s="159"/>
      <c r="AH1005" s="159"/>
      <c r="AI1005" s="159"/>
      <c r="AJ1005" s="159"/>
      <c r="AK1005" s="159"/>
      <c r="AL1005" s="159"/>
      <c r="AM1005" s="159"/>
      <c r="AN1005" s="159"/>
      <c r="AO1005" s="159"/>
      <c r="AP1005" s="159"/>
      <c r="AQ1005" s="159"/>
      <c r="AR1005" s="159"/>
      <c r="AS1005" s="159"/>
      <c r="AT1005" s="159"/>
      <c r="AU1005" s="159"/>
      <c r="AV1005" s="159"/>
      <c r="AW1005" s="159"/>
      <c r="AX1005" s="159"/>
      <c r="AY1005" s="159"/>
      <c r="AZ1005" s="159"/>
      <c r="BA1005" s="159"/>
      <c r="BB1005" s="159"/>
      <c r="BC1005" s="159"/>
      <c r="BD1005" s="159"/>
      <c r="BE1005" s="159"/>
    </row>
    <row r="1006" spans="14:57"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  <c r="AE1006" s="159"/>
      <c r="AF1006" s="159"/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</row>
    <row r="1007" spans="14:57"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</row>
    <row r="1008" spans="14:57"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</row>
    <row r="1009" spans="14:57"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</row>
    <row r="1010" spans="14:57"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</row>
    <row r="1011" spans="14:57"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</row>
    <row r="1012" spans="14:57"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</row>
    <row r="1013" spans="14:57"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</row>
    <row r="1014" spans="14:57"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</row>
    <row r="1015" spans="14:57"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</row>
    <row r="1016" spans="14:57"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</row>
    <row r="1017" spans="14:57"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</row>
    <row r="1018" spans="14:57"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</row>
    <row r="1019" spans="14:57"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</row>
    <row r="1020" spans="14:57"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</row>
    <row r="1021" spans="14:57"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</row>
    <row r="1022" spans="14:57"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</row>
    <row r="1023" spans="14:57"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</row>
    <row r="1024" spans="14:57"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</row>
    <row r="1025" spans="14:57"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</row>
    <row r="1026" spans="14:57"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</row>
    <row r="1027" spans="14:57"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</row>
    <row r="1028" spans="14:57"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</row>
    <row r="1029" spans="14:57"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</row>
    <row r="1030" spans="14:57"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</row>
    <row r="1031" spans="14:57"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</row>
    <row r="1032" spans="14:57"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</row>
    <row r="1033" spans="14:57"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</row>
    <row r="1034" spans="14:57"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</row>
    <row r="1035" spans="14:57"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</row>
    <row r="1036" spans="14:57"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  <c r="AE1036" s="159"/>
      <c r="AF1036" s="159"/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159"/>
      <c r="AX1036" s="159"/>
      <c r="AY1036" s="159"/>
      <c r="AZ1036" s="159"/>
      <c r="BA1036" s="159"/>
      <c r="BB1036" s="159"/>
      <c r="BC1036" s="159"/>
      <c r="BD1036" s="159"/>
      <c r="BE1036" s="159"/>
    </row>
    <row r="1037" spans="14:57"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</row>
    <row r="1038" spans="14:57"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  <c r="AE1038" s="159"/>
      <c r="AF1038" s="159"/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159"/>
      <c r="AX1038" s="159"/>
      <c r="AY1038" s="159"/>
      <c r="AZ1038" s="159"/>
      <c r="BA1038" s="159"/>
      <c r="BB1038" s="159"/>
      <c r="BC1038" s="159"/>
      <c r="BD1038" s="159"/>
      <c r="BE1038" s="159"/>
    </row>
    <row r="1039" spans="14:57"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</row>
    <row r="1040" spans="14:57"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</row>
    <row r="1041" spans="14:57"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</row>
    <row r="1042" spans="14:57"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</row>
    <row r="1043" spans="14:57"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</row>
    <row r="1044" spans="14:57"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</row>
    <row r="1045" spans="14:57"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</row>
    <row r="1046" spans="14:57"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</row>
    <row r="1047" spans="14:57"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</row>
    <row r="1048" spans="14:57"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</row>
    <row r="1049" spans="14:57"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</row>
    <row r="1050" spans="14:57"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  <c r="AE1050" s="159"/>
      <c r="AF1050" s="159"/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159"/>
      <c r="AX1050" s="159"/>
      <c r="AY1050" s="159"/>
      <c r="AZ1050" s="159"/>
      <c r="BA1050" s="159"/>
      <c r="BB1050" s="159"/>
      <c r="BC1050" s="159"/>
      <c r="BD1050" s="159"/>
      <c r="BE1050" s="159"/>
    </row>
    <row r="1051" spans="14:57"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</row>
    <row r="1052" spans="14:57"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  <c r="AE1052" s="159"/>
      <c r="AF1052" s="159"/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159"/>
      <c r="AX1052" s="159"/>
      <c r="AY1052" s="159"/>
      <c r="AZ1052" s="159"/>
      <c r="BA1052" s="159"/>
      <c r="BB1052" s="159"/>
      <c r="BC1052" s="159"/>
      <c r="BD1052" s="159"/>
      <c r="BE1052" s="159"/>
    </row>
    <row r="1053" spans="14:57"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</row>
    <row r="1054" spans="14:57"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</row>
    <row r="1055" spans="14:57"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</row>
    <row r="1056" spans="14:57"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</row>
    <row r="1057" spans="14:57"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</row>
    <row r="1058" spans="14:57"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</row>
    <row r="1059" spans="14:57"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</row>
    <row r="1060" spans="14:57"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</row>
    <row r="1061" spans="14:57"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</row>
    <row r="1062" spans="14:57"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</row>
    <row r="1063" spans="14:57"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</row>
    <row r="1064" spans="14:57"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</row>
    <row r="1065" spans="14:57"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</row>
    <row r="1066" spans="14:57"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</row>
    <row r="1067" spans="14:57"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</row>
    <row r="1068" spans="14:57"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159"/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</row>
    <row r="1069" spans="14:57"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</row>
    <row r="1070" spans="14:57"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159"/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159"/>
      <c r="AX1070" s="159"/>
      <c r="AY1070" s="159"/>
      <c r="AZ1070" s="159"/>
      <c r="BA1070" s="159"/>
      <c r="BB1070" s="159"/>
      <c r="BC1070" s="159"/>
      <c r="BD1070" s="159"/>
      <c r="BE1070" s="159"/>
    </row>
    <row r="1071" spans="14:57"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</row>
    <row r="1072" spans="14:57"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</row>
    <row r="1073" spans="14:57"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</row>
    <row r="1074" spans="14:57"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</row>
    <row r="1075" spans="14:57"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</row>
    <row r="1076" spans="14:57"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</row>
    <row r="1077" spans="14:57"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</row>
    <row r="1078" spans="14:57"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</row>
    <row r="1079" spans="14:57"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</row>
    <row r="1080" spans="14:57"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</row>
    <row r="1081" spans="14:57"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159"/>
      <c r="AX1081" s="159"/>
      <c r="AY1081" s="159"/>
      <c r="AZ1081" s="159"/>
      <c r="BA1081" s="159"/>
      <c r="BB1081" s="159"/>
      <c r="BC1081" s="159"/>
      <c r="BD1081" s="159"/>
      <c r="BE1081" s="159"/>
    </row>
    <row r="1082" spans="14:57"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  <c r="BE1082" s="159"/>
    </row>
    <row r="1083" spans="14:57"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59"/>
      <c r="AX1083" s="159"/>
      <c r="AY1083" s="159"/>
      <c r="AZ1083" s="159"/>
      <c r="BA1083" s="159"/>
      <c r="BB1083" s="159"/>
      <c r="BC1083" s="159"/>
      <c r="BD1083" s="159"/>
      <c r="BE1083" s="159"/>
    </row>
    <row r="1084" spans="14:57"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159"/>
      <c r="AX1084" s="159"/>
      <c r="AY1084" s="159"/>
      <c r="AZ1084" s="159"/>
      <c r="BA1084" s="159"/>
      <c r="BB1084" s="159"/>
      <c r="BC1084" s="159"/>
      <c r="BD1084" s="159"/>
      <c r="BE1084" s="159"/>
    </row>
    <row r="1085" spans="14:57"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</row>
    <row r="1086" spans="14:57"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</row>
    <row r="1087" spans="14:57"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</row>
    <row r="1088" spans="14:57"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159"/>
      <c r="AX1088" s="159"/>
      <c r="AY1088" s="159"/>
      <c r="AZ1088" s="159"/>
      <c r="BA1088" s="159"/>
      <c r="BB1088" s="159"/>
      <c r="BC1088" s="159"/>
      <c r="BD1088" s="159"/>
      <c r="BE1088" s="159"/>
    </row>
    <row r="1089" spans="14:57"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159"/>
      <c r="AX1089" s="159"/>
      <c r="AY1089" s="159"/>
      <c r="AZ1089" s="159"/>
      <c r="BA1089" s="159"/>
      <c r="BB1089" s="159"/>
      <c r="BC1089" s="159"/>
      <c r="BD1089" s="159"/>
      <c r="BE1089" s="159"/>
    </row>
    <row r="1090" spans="14:57"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</row>
    <row r="1091" spans="14:57"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</row>
    <row r="1092" spans="14:57"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  <c r="AE1092" s="159"/>
      <c r="AF1092" s="159"/>
      <c r="AG1092" s="159"/>
      <c r="AH1092" s="159"/>
      <c r="AI1092" s="159"/>
      <c r="AJ1092" s="159"/>
      <c r="AK1092" s="159"/>
      <c r="AL1092" s="159"/>
      <c r="AM1092" s="159"/>
      <c r="AN1092" s="159"/>
      <c r="AO1092" s="159"/>
      <c r="AP1092" s="159"/>
      <c r="AQ1092" s="159"/>
      <c r="AR1092" s="159"/>
      <c r="AS1092" s="159"/>
      <c r="AT1092" s="159"/>
      <c r="AU1092" s="159"/>
      <c r="AV1092" s="159"/>
      <c r="AW1092" s="159"/>
      <c r="AX1092" s="159"/>
      <c r="AY1092" s="159"/>
      <c r="AZ1092" s="159"/>
      <c r="BA1092" s="159"/>
      <c r="BB1092" s="159"/>
      <c r="BC1092" s="159"/>
      <c r="BD1092" s="159"/>
      <c r="BE1092" s="159"/>
    </row>
    <row r="1093" spans="14:57"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159"/>
      <c r="AX1093" s="159"/>
      <c r="AY1093" s="159"/>
      <c r="AZ1093" s="159"/>
      <c r="BA1093" s="159"/>
      <c r="BB1093" s="159"/>
      <c r="BC1093" s="159"/>
      <c r="BD1093" s="159"/>
      <c r="BE1093" s="159"/>
    </row>
    <row r="1094" spans="14:57"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  <c r="AE1094" s="159"/>
      <c r="AF1094" s="159"/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</row>
    <row r="1095" spans="14:57"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  <c r="AE1095" s="159"/>
      <c r="AF1095" s="159"/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159"/>
      <c r="AX1095" s="159"/>
      <c r="AY1095" s="159"/>
      <c r="AZ1095" s="159"/>
      <c r="BA1095" s="159"/>
      <c r="BB1095" s="159"/>
      <c r="BC1095" s="159"/>
      <c r="BD1095" s="159"/>
      <c r="BE1095" s="159"/>
    </row>
    <row r="1096" spans="14:57"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  <c r="AE1096" s="159"/>
      <c r="AF1096" s="159"/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159"/>
      <c r="AX1096" s="159"/>
      <c r="AY1096" s="159"/>
      <c r="AZ1096" s="159"/>
      <c r="BA1096" s="159"/>
      <c r="BB1096" s="159"/>
      <c r="BC1096" s="159"/>
      <c r="BD1096" s="159"/>
      <c r="BE1096" s="159"/>
    </row>
    <row r="1097" spans="14:57"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</row>
    <row r="1098" spans="14:57"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</row>
    <row r="1099" spans="14:57"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</row>
    <row r="1100" spans="14:57"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</row>
    <row r="1101" spans="14:57"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</row>
    <row r="1102" spans="14:57"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</row>
    <row r="1103" spans="14:57"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</row>
    <row r="1104" spans="14:57"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</row>
    <row r="1105" spans="14:57"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</row>
    <row r="1106" spans="14:57"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</row>
    <row r="1107" spans="14:57"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</row>
    <row r="1108" spans="14:57"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159"/>
      <c r="AX1108" s="159"/>
      <c r="AY1108" s="159"/>
      <c r="AZ1108" s="159"/>
      <c r="BA1108" s="159"/>
      <c r="BB1108" s="159"/>
      <c r="BC1108" s="159"/>
      <c r="BD1108" s="159"/>
      <c r="BE1108" s="159"/>
    </row>
    <row r="1109" spans="14:57"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  <c r="AH1109" s="159"/>
      <c r="AI1109" s="159"/>
      <c r="AJ1109" s="159"/>
      <c r="AK1109" s="159"/>
      <c r="AL1109" s="159"/>
      <c r="AM1109" s="159"/>
      <c r="AN1109" s="159"/>
      <c r="AO1109" s="159"/>
      <c r="AP1109" s="159"/>
      <c r="AQ1109" s="159"/>
      <c r="AR1109" s="159"/>
      <c r="AS1109" s="159"/>
      <c r="AT1109" s="159"/>
      <c r="AU1109" s="159"/>
      <c r="AV1109" s="159"/>
      <c r="AW1109" s="159"/>
      <c r="AX1109" s="159"/>
      <c r="AY1109" s="159"/>
      <c r="AZ1109" s="159"/>
      <c r="BA1109" s="159"/>
      <c r="BB1109" s="159"/>
      <c r="BC1109" s="159"/>
      <c r="BD1109" s="159"/>
      <c r="BE1109" s="159"/>
    </row>
    <row r="1110" spans="14:57"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159"/>
      <c r="AX1110" s="159"/>
      <c r="AY1110" s="159"/>
      <c r="AZ1110" s="159"/>
      <c r="BA1110" s="159"/>
      <c r="BB1110" s="159"/>
      <c r="BC1110" s="159"/>
      <c r="BD1110" s="159"/>
      <c r="BE1110" s="159"/>
    </row>
    <row r="1111" spans="14:57"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</row>
    <row r="1112" spans="14:57"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</row>
    <row r="1113" spans="14:57"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</row>
    <row r="1114" spans="14:57"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</row>
    <row r="1115" spans="14:57"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</row>
    <row r="1116" spans="14:57"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</row>
    <row r="1117" spans="14:57"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</row>
    <row r="1118" spans="14:57"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</row>
    <row r="1119" spans="14:57"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</row>
    <row r="1120" spans="14:57"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</row>
    <row r="1121" spans="14:57"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</row>
    <row r="1122" spans="14:57"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</row>
    <row r="1123" spans="14:57"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</row>
    <row r="1124" spans="14:57"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</row>
    <row r="1125" spans="14:57"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  <c r="AE1125" s="159"/>
      <c r="AF1125" s="159"/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159"/>
      <c r="AX1125" s="159"/>
      <c r="AY1125" s="159"/>
      <c r="AZ1125" s="159"/>
      <c r="BA1125" s="159"/>
      <c r="BB1125" s="159"/>
      <c r="BC1125" s="159"/>
      <c r="BD1125" s="159"/>
      <c r="BE1125" s="159"/>
    </row>
    <row r="1126" spans="14:57"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59"/>
      <c r="Z1126" s="159"/>
      <c r="AA1126" s="159"/>
      <c r="AB1126" s="159"/>
      <c r="AC1126" s="159"/>
      <c r="AD1126" s="159"/>
      <c r="AE1126" s="159"/>
      <c r="AF1126" s="159"/>
      <c r="AG1126" s="159"/>
      <c r="AH1126" s="159"/>
      <c r="AI1126" s="159"/>
      <c r="AJ1126" s="159"/>
      <c r="AK1126" s="159"/>
      <c r="AL1126" s="159"/>
      <c r="AM1126" s="159"/>
      <c r="AN1126" s="159"/>
      <c r="AO1126" s="159"/>
      <c r="AP1126" s="159"/>
      <c r="AQ1126" s="159"/>
      <c r="AR1126" s="159"/>
      <c r="AS1126" s="159"/>
      <c r="AT1126" s="159"/>
      <c r="AU1126" s="159"/>
      <c r="AV1126" s="159"/>
      <c r="AW1126" s="159"/>
      <c r="AX1126" s="159"/>
      <c r="AY1126" s="159"/>
      <c r="AZ1126" s="159"/>
      <c r="BA1126" s="159"/>
      <c r="BB1126" s="159"/>
      <c r="BC1126" s="159"/>
      <c r="BD1126" s="159"/>
      <c r="BE1126" s="159"/>
    </row>
    <row r="1127" spans="14:57"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59"/>
      <c r="Z1127" s="159"/>
      <c r="AA1127" s="159"/>
      <c r="AB1127" s="159"/>
      <c r="AC1127" s="159"/>
      <c r="AD1127" s="159"/>
      <c r="AE1127" s="159"/>
      <c r="AF1127" s="159"/>
      <c r="AG1127" s="159"/>
      <c r="AH1127" s="159"/>
      <c r="AI1127" s="159"/>
      <c r="AJ1127" s="159"/>
      <c r="AK1127" s="159"/>
      <c r="AL1127" s="159"/>
      <c r="AM1127" s="159"/>
      <c r="AN1127" s="159"/>
      <c r="AO1127" s="159"/>
      <c r="AP1127" s="159"/>
      <c r="AQ1127" s="159"/>
      <c r="AR1127" s="159"/>
      <c r="AS1127" s="159"/>
      <c r="AT1127" s="159"/>
      <c r="AU1127" s="159"/>
      <c r="AV1127" s="159"/>
      <c r="AW1127" s="159"/>
      <c r="AX1127" s="159"/>
      <c r="AY1127" s="159"/>
      <c r="AZ1127" s="159"/>
      <c r="BA1127" s="159"/>
      <c r="BB1127" s="159"/>
      <c r="BC1127" s="159"/>
      <c r="BD1127" s="159"/>
      <c r="BE1127" s="159"/>
    </row>
    <row r="1128" spans="14:57"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159"/>
      <c r="AX1128" s="159"/>
      <c r="AY1128" s="159"/>
      <c r="AZ1128" s="159"/>
      <c r="BA1128" s="159"/>
      <c r="BB1128" s="159"/>
      <c r="BC1128" s="159"/>
      <c r="BD1128" s="159"/>
      <c r="BE1128" s="159"/>
    </row>
    <row r="1129" spans="14:57"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  <c r="AE1129" s="159"/>
      <c r="AF1129" s="159"/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159"/>
      <c r="AX1129" s="159"/>
      <c r="AY1129" s="159"/>
      <c r="AZ1129" s="159"/>
      <c r="BA1129" s="159"/>
      <c r="BB1129" s="159"/>
      <c r="BC1129" s="159"/>
      <c r="BD1129" s="159"/>
      <c r="BE1129" s="159"/>
    </row>
    <row r="1130" spans="14:57"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  <c r="AE1130" s="159"/>
      <c r="AF1130" s="159"/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159"/>
      <c r="AX1130" s="159"/>
      <c r="AY1130" s="159"/>
      <c r="AZ1130" s="159"/>
      <c r="BA1130" s="159"/>
      <c r="BB1130" s="159"/>
      <c r="BC1130" s="159"/>
      <c r="BD1130" s="159"/>
      <c r="BE1130" s="159"/>
    </row>
    <row r="1131" spans="14:57"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  <c r="AE1131" s="159"/>
      <c r="AF1131" s="159"/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159"/>
      <c r="AX1131" s="159"/>
      <c r="AY1131" s="159"/>
      <c r="AZ1131" s="159"/>
      <c r="BA1131" s="159"/>
      <c r="BB1131" s="159"/>
      <c r="BC1131" s="159"/>
      <c r="BD1131" s="159"/>
      <c r="BE1131" s="159"/>
    </row>
    <row r="1132" spans="14:57"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  <c r="AE1132" s="159"/>
      <c r="AF1132" s="159"/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159"/>
      <c r="AX1132" s="159"/>
      <c r="AY1132" s="159"/>
      <c r="AZ1132" s="159"/>
      <c r="BA1132" s="159"/>
      <c r="BB1132" s="159"/>
      <c r="BC1132" s="159"/>
      <c r="BD1132" s="159"/>
      <c r="BE1132" s="159"/>
    </row>
    <row r="1133" spans="14:57"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  <c r="AE1133" s="159"/>
      <c r="AF1133" s="159"/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159"/>
      <c r="AX1133" s="159"/>
      <c r="AY1133" s="159"/>
      <c r="AZ1133" s="159"/>
      <c r="BA1133" s="159"/>
      <c r="BB1133" s="159"/>
      <c r="BC1133" s="159"/>
      <c r="BD1133" s="159"/>
      <c r="BE1133" s="159"/>
    </row>
    <row r="1134" spans="14:57"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  <c r="AE1134" s="159"/>
      <c r="AF1134" s="159"/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159"/>
      <c r="AX1134" s="159"/>
      <c r="AY1134" s="159"/>
      <c r="AZ1134" s="159"/>
      <c r="BA1134" s="159"/>
      <c r="BB1134" s="159"/>
      <c r="BC1134" s="159"/>
      <c r="BD1134" s="159"/>
      <c r="BE1134" s="159"/>
    </row>
    <row r="1135" spans="14:57"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  <c r="AE1135" s="159"/>
      <c r="AF1135" s="159"/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159"/>
      <c r="AX1135" s="159"/>
      <c r="AY1135" s="159"/>
      <c r="AZ1135" s="159"/>
      <c r="BA1135" s="159"/>
      <c r="BB1135" s="159"/>
      <c r="BC1135" s="159"/>
      <c r="BD1135" s="159"/>
      <c r="BE1135" s="159"/>
    </row>
    <row r="1136" spans="14:57"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</row>
    <row r="1137" spans="14:57"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59"/>
      <c r="Z1137" s="159"/>
      <c r="AA1137" s="159"/>
      <c r="AB1137" s="159"/>
      <c r="AC1137" s="159"/>
      <c r="AD1137" s="159"/>
      <c r="AE1137" s="159"/>
      <c r="AF1137" s="159"/>
      <c r="AG1137" s="159"/>
      <c r="AH1137" s="159"/>
      <c r="AI1137" s="159"/>
      <c r="AJ1137" s="159"/>
      <c r="AK1137" s="159"/>
      <c r="AL1137" s="159"/>
      <c r="AM1137" s="159"/>
      <c r="AN1137" s="159"/>
      <c r="AO1137" s="159"/>
      <c r="AP1137" s="159"/>
      <c r="AQ1137" s="159"/>
      <c r="AR1137" s="159"/>
      <c r="AS1137" s="159"/>
      <c r="AT1137" s="159"/>
      <c r="AU1137" s="159"/>
      <c r="AV1137" s="159"/>
      <c r="AW1137" s="159"/>
      <c r="AX1137" s="159"/>
      <c r="AY1137" s="159"/>
      <c r="AZ1137" s="159"/>
      <c r="BA1137" s="159"/>
      <c r="BB1137" s="159"/>
      <c r="BC1137" s="159"/>
      <c r="BD1137" s="159"/>
      <c r="BE1137" s="159"/>
    </row>
    <row r="1138" spans="14:57"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59"/>
      <c r="Z1138" s="159"/>
      <c r="AA1138" s="159"/>
      <c r="AB1138" s="159"/>
      <c r="AC1138" s="159"/>
      <c r="AD1138" s="159"/>
      <c r="AE1138" s="159"/>
      <c r="AF1138" s="159"/>
      <c r="AG1138" s="159"/>
      <c r="AH1138" s="159"/>
      <c r="AI1138" s="159"/>
      <c r="AJ1138" s="159"/>
      <c r="AK1138" s="159"/>
      <c r="AL1138" s="159"/>
      <c r="AM1138" s="159"/>
      <c r="AN1138" s="159"/>
      <c r="AO1138" s="159"/>
      <c r="AP1138" s="159"/>
      <c r="AQ1138" s="159"/>
      <c r="AR1138" s="159"/>
      <c r="AS1138" s="159"/>
      <c r="AT1138" s="159"/>
      <c r="AU1138" s="159"/>
      <c r="AV1138" s="159"/>
      <c r="AW1138" s="159"/>
      <c r="AX1138" s="159"/>
      <c r="AY1138" s="159"/>
      <c r="AZ1138" s="159"/>
      <c r="BA1138" s="159"/>
      <c r="BB1138" s="159"/>
      <c r="BC1138" s="159"/>
      <c r="BD1138" s="159"/>
      <c r="BE1138" s="159"/>
    </row>
    <row r="1139" spans="14:57"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59"/>
      <c r="Z1139" s="159"/>
      <c r="AA1139" s="159"/>
      <c r="AB1139" s="159"/>
      <c r="AC1139" s="159"/>
      <c r="AD1139" s="159"/>
      <c r="AE1139" s="159"/>
      <c r="AF1139" s="159"/>
      <c r="AG1139" s="159"/>
      <c r="AH1139" s="159"/>
      <c r="AI1139" s="159"/>
      <c r="AJ1139" s="159"/>
      <c r="AK1139" s="159"/>
      <c r="AL1139" s="159"/>
      <c r="AM1139" s="159"/>
      <c r="AN1139" s="159"/>
      <c r="AO1139" s="159"/>
      <c r="AP1139" s="159"/>
      <c r="AQ1139" s="159"/>
      <c r="AR1139" s="159"/>
      <c r="AS1139" s="159"/>
      <c r="AT1139" s="159"/>
      <c r="AU1139" s="159"/>
      <c r="AV1139" s="159"/>
      <c r="AW1139" s="159"/>
      <c r="AX1139" s="159"/>
      <c r="AY1139" s="159"/>
      <c r="AZ1139" s="159"/>
      <c r="BA1139" s="159"/>
      <c r="BB1139" s="159"/>
      <c r="BC1139" s="159"/>
      <c r="BD1139" s="159"/>
      <c r="BE1139" s="159"/>
    </row>
    <row r="1140" spans="14:57">
      <c r="N1140" s="159"/>
      <c r="O1140" s="159"/>
      <c r="P1140" s="159"/>
      <c r="Q1140" s="159"/>
      <c r="R1140" s="159"/>
      <c r="S1140" s="159"/>
      <c r="T1140" s="159"/>
      <c r="U1140" s="159"/>
      <c r="V1140" s="159"/>
      <c r="W1140" s="159"/>
      <c r="X1140" s="159"/>
      <c r="Y1140" s="159"/>
      <c r="Z1140" s="159"/>
      <c r="AA1140" s="159"/>
      <c r="AB1140" s="159"/>
      <c r="AC1140" s="159"/>
      <c r="AD1140" s="159"/>
      <c r="AE1140" s="159"/>
      <c r="AF1140" s="159"/>
      <c r="AG1140" s="159"/>
      <c r="AH1140" s="159"/>
      <c r="AI1140" s="159"/>
      <c r="AJ1140" s="159"/>
      <c r="AK1140" s="159"/>
      <c r="AL1140" s="159"/>
      <c r="AM1140" s="159"/>
      <c r="AN1140" s="159"/>
      <c r="AO1140" s="159"/>
      <c r="AP1140" s="159"/>
      <c r="AQ1140" s="159"/>
      <c r="AR1140" s="159"/>
      <c r="AS1140" s="159"/>
      <c r="AT1140" s="159"/>
      <c r="AU1140" s="159"/>
      <c r="AV1140" s="159"/>
      <c r="AW1140" s="159"/>
      <c r="AX1140" s="159"/>
      <c r="AY1140" s="159"/>
      <c r="AZ1140" s="159"/>
      <c r="BA1140" s="159"/>
      <c r="BB1140" s="159"/>
      <c r="BC1140" s="159"/>
      <c r="BD1140" s="159"/>
      <c r="BE1140" s="159"/>
    </row>
    <row r="1141" spans="14:57"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59"/>
      <c r="Z1141" s="159"/>
      <c r="AA1141" s="159"/>
      <c r="AB1141" s="159"/>
      <c r="AC1141" s="159"/>
      <c r="AD1141" s="159"/>
      <c r="AE1141" s="159"/>
      <c r="AF1141" s="159"/>
      <c r="AG1141" s="159"/>
      <c r="AH1141" s="159"/>
      <c r="AI1141" s="159"/>
      <c r="AJ1141" s="159"/>
      <c r="AK1141" s="159"/>
      <c r="AL1141" s="159"/>
      <c r="AM1141" s="159"/>
      <c r="AN1141" s="159"/>
      <c r="AO1141" s="159"/>
      <c r="AP1141" s="159"/>
      <c r="AQ1141" s="159"/>
      <c r="AR1141" s="159"/>
      <c r="AS1141" s="159"/>
      <c r="AT1141" s="159"/>
      <c r="AU1141" s="159"/>
      <c r="AV1141" s="159"/>
      <c r="AW1141" s="159"/>
      <c r="AX1141" s="159"/>
      <c r="AY1141" s="159"/>
      <c r="AZ1141" s="159"/>
      <c r="BA1141" s="159"/>
      <c r="BB1141" s="159"/>
      <c r="BC1141" s="159"/>
      <c r="BD1141" s="159"/>
      <c r="BE1141" s="159"/>
    </row>
    <row r="1142" spans="14:57"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59"/>
      <c r="Z1142" s="159"/>
      <c r="AA1142" s="159"/>
      <c r="AB1142" s="159"/>
      <c r="AC1142" s="159"/>
      <c r="AD1142" s="159"/>
      <c r="AE1142" s="159"/>
      <c r="AF1142" s="159"/>
      <c r="AG1142" s="159"/>
      <c r="AH1142" s="159"/>
      <c r="AI1142" s="159"/>
      <c r="AJ1142" s="159"/>
      <c r="AK1142" s="159"/>
      <c r="AL1142" s="159"/>
      <c r="AM1142" s="159"/>
      <c r="AN1142" s="159"/>
      <c r="AO1142" s="159"/>
      <c r="AP1142" s="159"/>
      <c r="AQ1142" s="159"/>
      <c r="AR1142" s="159"/>
      <c r="AS1142" s="159"/>
      <c r="AT1142" s="159"/>
      <c r="AU1142" s="159"/>
      <c r="AV1142" s="159"/>
      <c r="AW1142" s="159"/>
      <c r="AX1142" s="159"/>
      <c r="AY1142" s="159"/>
      <c r="AZ1142" s="159"/>
      <c r="BA1142" s="159"/>
      <c r="BB1142" s="159"/>
      <c r="BC1142" s="159"/>
      <c r="BD1142" s="159"/>
      <c r="BE1142" s="159"/>
    </row>
    <row r="1143" spans="14:57"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59"/>
      <c r="Z1143" s="159"/>
      <c r="AA1143" s="159"/>
      <c r="AB1143" s="159"/>
      <c r="AC1143" s="159"/>
      <c r="AD1143" s="159"/>
      <c r="AE1143" s="159"/>
      <c r="AF1143" s="159"/>
      <c r="AG1143" s="159"/>
      <c r="AH1143" s="159"/>
      <c r="AI1143" s="159"/>
      <c r="AJ1143" s="159"/>
      <c r="AK1143" s="159"/>
      <c r="AL1143" s="159"/>
      <c r="AM1143" s="159"/>
      <c r="AN1143" s="159"/>
      <c r="AO1143" s="159"/>
      <c r="AP1143" s="159"/>
      <c r="AQ1143" s="159"/>
      <c r="AR1143" s="159"/>
      <c r="AS1143" s="159"/>
      <c r="AT1143" s="159"/>
      <c r="AU1143" s="159"/>
      <c r="AV1143" s="159"/>
      <c r="AW1143" s="159"/>
      <c r="AX1143" s="159"/>
      <c r="AY1143" s="159"/>
      <c r="AZ1143" s="159"/>
      <c r="BA1143" s="159"/>
      <c r="BB1143" s="159"/>
      <c r="BC1143" s="159"/>
      <c r="BD1143" s="159"/>
      <c r="BE1143" s="159"/>
    </row>
    <row r="1144" spans="14:57"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59"/>
      <c r="Z1144" s="159"/>
      <c r="AA1144" s="159"/>
      <c r="AB1144" s="159"/>
      <c r="AC1144" s="159"/>
      <c r="AD1144" s="159"/>
      <c r="AE1144" s="159"/>
      <c r="AF1144" s="159"/>
      <c r="AG1144" s="159"/>
      <c r="AH1144" s="159"/>
      <c r="AI1144" s="159"/>
      <c r="AJ1144" s="159"/>
      <c r="AK1144" s="159"/>
      <c r="AL1144" s="159"/>
      <c r="AM1144" s="159"/>
      <c r="AN1144" s="159"/>
      <c r="AO1144" s="159"/>
      <c r="AP1144" s="159"/>
      <c r="AQ1144" s="159"/>
      <c r="AR1144" s="159"/>
      <c r="AS1144" s="159"/>
      <c r="AT1144" s="159"/>
      <c r="AU1144" s="159"/>
      <c r="AV1144" s="159"/>
      <c r="AW1144" s="159"/>
      <c r="AX1144" s="159"/>
      <c r="AY1144" s="159"/>
      <c r="AZ1144" s="159"/>
      <c r="BA1144" s="159"/>
      <c r="BB1144" s="159"/>
      <c r="BC1144" s="159"/>
      <c r="BD1144" s="159"/>
      <c r="BE1144" s="159"/>
    </row>
    <row r="1145" spans="14:57"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59"/>
      <c r="Z1145" s="159"/>
      <c r="AA1145" s="159"/>
      <c r="AB1145" s="159"/>
      <c r="AC1145" s="159"/>
      <c r="AD1145" s="159"/>
      <c r="AE1145" s="159"/>
      <c r="AF1145" s="159"/>
      <c r="AG1145" s="159"/>
      <c r="AH1145" s="159"/>
      <c r="AI1145" s="159"/>
      <c r="AJ1145" s="159"/>
      <c r="AK1145" s="159"/>
      <c r="AL1145" s="159"/>
      <c r="AM1145" s="159"/>
      <c r="AN1145" s="159"/>
      <c r="AO1145" s="159"/>
      <c r="AP1145" s="159"/>
      <c r="AQ1145" s="159"/>
      <c r="AR1145" s="159"/>
      <c r="AS1145" s="159"/>
      <c r="AT1145" s="159"/>
      <c r="AU1145" s="159"/>
      <c r="AV1145" s="159"/>
      <c r="AW1145" s="159"/>
      <c r="AX1145" s="159"/>
      <c r="AY1145" s="159"/>
      <c r="AZ1145" s="159"/>
      <c r="BA1145" s="159"/>
      <c r="BB1145" s="159"/>
      <c r="BC1145" s="159"/>
      <c r="BD1145" s="159"/>
      <c r="BE1145" s="159"/>
    </row>
    <row r="1146" spans="14:57"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59"/>
      <c r="Z1146" s="159"/>
      <c r="AA1146" s="159"/>
      <c r="AB1146" s="159"/>
      <c r="AC1146" s="159"/>
      <c r="AD1146" s="159"/>
      <c r="AE1146" s="159"/>
      <c r="AF1146" s="159"/>
      <c r="AG1146" s="159"/>
      <c r="AH1146" s="159"/>
      <c r="AI1146" s="159"/>
      <c r="AJ1146" s="159"/>
      <c r="AK1146" s="159"/>
      <c r="AL1146" s="159"/>
      <c r="AM1146" s="159"/>
      <c r="AN1146" s="159"/>
      <c r="AO1146" s="159"/>
      <c r="AP1146" s="159"/>
      <c r="AQ1146" s="159"/>
      <c r="AR1146" s="159"/>
      <c r="AS1146" s="159"/>
      <c r="AT1146" s="159"/>
      <c r="AU1146" s="159"/>
      <c r="AV1146" s="159"/>
      <c r="AW1146" s="159"/>
      <c r="AX1146" s="159"/>
      <c r="AY1146" s="159"/>
      <c r="AZ1146" s="159"/>
      <c r="BA1146" s="159"/>
      <c r="BB1146" s="159"/>
      <c r="BC1146" s="159"/>
      <c r="BD1146" s="159"/>
      <c r="BE1146" s="159"/>
    </row>
    <row r="1147" spans="14:57"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59"/>
      <c r="Z1147" s="159"/>
      <c r="AA1147" s="159"/>
      <c r="AB1147" s="159"/>
      <c r="AC1147" s="159"/>
      <c r="AD1147" s="159"/>
      <c r="AE1147" s="159"/>
      <c r="AF1147" s="159"/>
      <c r="AG1147" s="159"/>
      <c r="AH1147" s="159"/>
      <c r="AI1147" s="159"/>
      <c r="AJ1147" s="159"/>
      <c r="AK1147" s="159"/>
      <c r="AL1147" s="159"/>
      <c r="AM1147" s="159"/>
      <c r="AN1147" s="159"/>
      <c r="AO1147" s="159"/>
      <c r="AP1147" s="159"/>
      <c r="AQ1147" s="159"/>
      <c r="AR1147" s="159"/>
      <c r="AS1147" s="159"/>
      <c r="AT1147" s="159"/>
      <c r="AU1147" s="159"/>
      <c r="AV1147" s="159"/>
      <c r="AW1147" s="159"/>
      <c r="AX1147" s="159"/>
      <c r="AY1147" s="159"/>
      <c r="AZ1147" s="159"/>
      <c r="BA1147" s="159"/>
      <c r="BB1147" s="159"/>
      <c r="BC1147" s="159"/>
      <c r="BD1147" s="159"/>
      <c r="BE1147" s="159"/>
    </row>
    <row r="1148" spans="14:57"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59"/>
      <c r="Z1148" s="159"/>
      <c r="AA1148" s="159"/>
      <c r="AB1148" s="159"/>
      <c r="AC1148" s="159"/>
      <c r="AD1148" s="159"/>
      <c r="AE1148" s="159"/>
      <c r="AF1148" s="159"/>
      <c r="AG1148" s="159"/>
      <c r="AH1148" s="159"/>
      <c r="AI1148" s="159"/>
      <c r="AJ1148" s="159"/>
      <c r="AK1148" s="159"/>
      <c r="AL1148" s="159"/>
      <c r="AM1148" s="159"/>
      <c r="AN1148" s="159"/>
      <c r="AO1148" s="159"/>
      <c r="AP1148" s="159"/>
      <c r="AQ1148" s="159"/>
      <c r="AR1148" s="159"/>
      <c r="AS1148" s="159"/>
      <c r="AT1148" s="159"/>
      <c r="AU1148" s="159"/>
      <c r="AV1148" s="159"/>
      <c r="AW1148" s="159"/>
      <c r="AX1148" s="159"/>
      <c r="AY1148" s="159"/>
      <c r="AZ1148" s="159"/>
      <c r="BA1148" s="159"/>
      <c r="BB1148" s="159"/>
      <c r="BC1148" s="159"/>
      <c r="BD1148" s="159"/>
      <c r="BE1148" s="159"/>
    </row>
    <row r="1149" spans="14:57"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59"/>
      <c r="Z1149" s="159"/>
      <c r="AA1149" s="159"/>
      <c r="AB1149" s="159"/>
      <c r="AC1149" s="159"/>
      <c r="AD1149" s="159"/>
      <c r="AE1149" s="159"/>
      <c r="AF1149" s="159"/>
      <c r="AG1149" s="159"/>
      <c r="AH1149" s="159"/>
      <c r="AI1149" s="159"/>
      <c r="AJ1149" s="159"/>
      <c r="AK1149" s="159"/>
      <c r="AL1149" s="159"/>
      <c r="AM1149" s="159"/>
      <c r="AN1149" s="159"/>
      <c r="AO1149" s="159"/>
      <c r="AP1149" s="159"/>
      <c r="AQ1149" s="159"/>
      <c r="AR1149" s="159"/>
      <c r="AS1149" s="159"/>
      <c r="AT1149" s="159"/>
      <c r="AU1149" s="159"/>
      <c r="AV1149" s="159"/>
      <c r="AW1149" s="159"/>
      <c r="AX1149" s="159"/>
      <c r="AY1149" s="159"/>
      <c r="AZ1149" s="159"/>
      <c r="BA1149" s="159"/>
      <c r="BB1149" s="159"/>
      <c r="BC1149" s="159"/>
      <c r="BD1149" s="159"/>
      <c r="BE1149" s="159"/>
    </row>
    <row r="1150" spans="14:57"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  <c r="AH1150" s="159"/>
      <c r="AI1150" s="159"/>
      <c r="AJ1150" s="159"/>
      <c r="AK1150" s="159"/>
      <c r="AL1150" s="159"/>
      <c r="AM1150" s="159"/>
      <c r="AN1150" s="159"/>
      <c r="AO1150" s="159"/>
      <c r="AP1150" s="159"/>
      <c r="AQ1150" s="159"/>
      <c r="AR1150" s="159"/>
      <c r="AS1150" s="159"/>
      <c r="AT1150" s="159"/>
      <c r="AU1150" s="159"/>
      <c r="AV1150" s="159"/>
      <c r="AW1150" s="159"/>
      <c r="AX1150" s="159"/>
      <c r="AY1150" s="159"/>
      <c r="AZ1150" s="159"/>
      <c r="BA1150" s="159"/>
      <c r="BB1150" s="159"/>
      <c r="BC1150" s="159"/>
      <c r="BD1150" s="159"/>
      <c r="BE1150" s="159"/>
    </row>
    <row r="1151" spans="14:57"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59"/>
      <c r="Z1151" s="159"/>
      <c r="AA1151" s="159"/>
      <c r="AB1151" s="159"/>
      <c r="AC1151" s="159"/>
      <c r="AD1151" s="159"/>
      <c r="AE1151" s="159"/>
      <c r="AF1151" s="159"/>
      <c r="AG1151" s="159"/>
      <c r="AH1151" s="159"/>
      <c r="AI1151" s="159"/>
      <c r="AJ1151" s="159"/>
      <c r="AK1151" s="159"/>
      <c r="AL1151" s="159"/>
      <c r="AM1151" s="159"/>
      <c r="AN1151" s="159"/>
      <c r="AO1151" s="159"/>
      <c r="AP1151" s="159"/>
      <c r="AQ1151" s="159"/>
      <c r="AR1151" s="159"/>
      <c r="AS1151" s="159"/>
      <c r="AT1151" s="159"/>
      <c r="AU1151" s="159"/>
      <c r="AV1151" s="159"/>
      <c r="AW1151" s="159"/>
      <c r="AX1151" s="159"/>
      <c r="AY1151" s="159"/>
      <c r="AZ1151" s="159"/>
      <c r="BA1151" s="159"/>
      <c r="BB1151" s="159"/>
      <c r="BC1151" s="159"/>
      <c r="BD1151" s="159"/>
      <c r="BE1151" s="159"/>
    </row>
    <row r="1152" spans="14:57"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59"/>
      <c r="Z1152" s="159"/>
      <c r="AA1152" s="159"/>
      <c r="AB1152" s="159"/>
      <c r="AC1152" s="159"/>
      <c r="AD1152" s="159"/>
      <c r="AE1152" s="159"/>
      <c r="AF1152" s="159"/>
      <c r="AG1152" s="159"/>
      <c r="AH1152" s="159"/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159"/>
      <c r="AX1152" s="159"/>
      <c r="AY1152" s="159"/>
      <c r="AZ1152" s="159"/>
      <c r="BA1152" s="159"/>
      <c r="BB1152" s="159"/>
      <c r="BC1152" s="159"/>
      <c r="BD1152" s="159"/>
      <c r="BE1152" s="159"/>
    </row>
    <row r="1153" spans="14:57"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9"/>
      <c r="Z1153" s="159"/>
      <c r="AA1153" s="159"/>
      <c r="AB1153" s="159"/>
      <c r="AC1153" s="159"/>
      <c r="AD1153" s="159"/>
      <c r="AE1153" s="159"/>
      <c r="AF1153" s="159"/>
      <c r="AG1153" s="159"/>
      <c r="AH1153" s="159"/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159"/>
      <c r="AX1153" s="159"/>
      <c r="AY1153" s="159"/>
      <c r="AZ1153" s="159"/>
      <c r="BA1153" s="159"/>
      <c r="BB1153" s="159"/>
      <c r="BC1153" s="159"/>
      <c r="BD1153" s="159"/>
      <c r="BE1153" s="159"/>
    </row>
    <row r="1154" spans="14:57"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9"/>
      <c r="Z1154" s="159"/>
      <c r="AA1154" s="159"/>
      <c r="AB1154" s="159"/>
      <c r="AC1154" s="159"/>
      <c r="AD1154" s="159"/>
      <c r="AE1154" s="159"/>
      <c r="AF1154" s="159"/>
      <c r="AG1154" s="159"/>
      <c r="AH1154" s="159"/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159"/>
      <c r="AX1154" s="159"/>
      <c r="AY1154" s="159"/>
      <c r="AZ1154" s="159"/>
      <c r="BA1154" s="159"/>
      <c r="BB1154" s="159"/>
      <c r="BC1154" s="159"/>
      <c r="BD1154" s="159"/>
      <c r="BE1154" s="159"/>
    </row>
    <row r="1155" spans="14:57"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9"/>
      <c r="Z1155" s="159"/>
      <c r="AA1155" s="159"/>
      <c r="AB1155" s="159"/>
      <c r="AC1155" s="159"/>
      <c r="AD1155" s="159"/>
      <c r="AE1155" s="159"/>
      <c r="AF1155" s="159"/>
      <c r="AG1155" s="159"/>
      <c r="AH1155" s="159"/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159"/>
      <c r="AX1155" s="159"/>
      <c r="AY1155" s="159"/>
      <c r="AZ1155" s="159"/>
      <c r="BA1155" s="159"/>
      <c r="BB1155" s="159"/>
      <c r="BC1155" s="159"/>
      <c r="BD1155" s="159"/>
      <c r="BE1155" s="159"/>
    </row>
    <row r="1156" spans="14:57"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9"/>
      <c r="Z1156" s="159"/>
      <c r="AA1156" s="159"/>
      <c r="AB1156" s="159"/>
      <c r="AC1156" s="159"/>
      <c r="AD1156" s="159"/>
      <c r="AE1156" s="159"/>
      <c r="AF1156" s="159"/>
      <c r="AG1156" s="159"/>
      <c r="AH1156" s="159"/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159"/>
      <c r="AX1156" s="159"/>
      <c r="AY1156" s="159"/>
      <c r="AZ1156" s="159"/>
      <c r="BA1156" s="159"/>
      <c r="BB1156" s="159"/>
      <c r="BC1156" s="159"/>
      <c r="BD1156" s="159"/>
      <c r="BE1156" s="159"/>
    </row>
    <row r="1157" spans="14:57"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9"/>
      <c r="Z1157" s="159"/>
      <c r="AA1157" s="159"/>
      <c r="AB1157" s="159"/>
      <c r="AC1157" s="159"/>
      <c r="AD1157" s="159"/>
      <c r="AE1157" s="159"/>
      <c r="AF1157" s="159"/>
      <c r="AG1157" s="159"/>
      <c r="AH1157" s="159"/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59"/>
      <c r="AX1157" s="159"/>
      <c r="AY1157" s="159"/>
      <c r="AZ1157" s="159"/>
      <c r="BA1157" s="159"/>
      <c r="BB1157" s="159"/>
      <c r="BC1157" s="159"/>
      <c r="BD1157" s="159"/>
      <c r="BE1157" s="159"/>
    </row>
    <row r="1158" spans="14:57"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9"/>
      <c r="Z1158" s="159"/>
      <c r="AA1158" s="159"/>
      <c r="AB1158" s="159"/>
      <c r="AC1158" s="159"/>
      <c r="AD1158" s="159"/>
      <c r="AE1158" s="159"/>
      <c r="AF1158" s="159"/>
      <c r="AG1158" s="159"/>
      <c r="AH1158" s="159"/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159"/>
      <c r="AX1158" s="159"/>
      <c r="AY1158" s="159"/>
      <c r="AZ1158" s="159"/>
      <c r="BA1158" s="159"/>
      <c r="BB1158" s="159"/>
      <c r="BC1158" s="159"/>
      <c r="BD1158" s="159"/>
      <c r="BE1158" s="159"/>
    </row>
    <row r="1159" spans="14:57"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9"/>
      <c r="Z1159" s="159"/>
      <c r="AA1159" s="159"/>
      <c r="AB1159" s="159"/>
      <c r="AC1159" s="159"/>
      <c r="AD1159" s="159"/>
      <c r="AE1159" s="159"/>
      <c r="AF1159" s="159"/>
      <c r="AG1159" s="159"/>
      <c r="AH1159" s="159"/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159"/>
      <c r="AX1159" s="159"/>
      <c r="AY1159" s="159"/>
      <c r="AZ1159" s="159"/>
      <c r="BA1159" s="159"/>
      <c r="BB1159" s="159"/>
      <c r="BC1159" s="159"/>
      <c r="BD1159" s="159"/>
      <c r="BE1159" s="159"/>
    </row>
    <row r="1160" spans="14:57"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9"/>
      <c r="Z1160" s="159"/>
      <c r="AA1160" s="159"/>
      <c r="AB1160" s="159"/>
      <c r="AC1160" s="159"/>
      <c r="AD1160" s="159"/>
      <c r="AE1160" s="159"/>
      <c r="AF1160" s="159"/>
      <c r="AG1160" s="159"/>
      <c r="AH1160" s="159"/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159"/>
      <c r="AX1160" s="159"/>
      <c r="AY1160" s="159"/>
      <c r="AZ1160" s="159"/>
      <c r="BA1160" s="159"/>
      <c r="BB1160" s="159"/>
      <c r="BC1160" s="159"/>
      <c r="BD1160" s="159"/>
      <c r="BE1160" s="159"/>
    </row>
    <row r="1161" spans="14:57"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59"/>
      <c r="Z1161" s="159"/>
      <c r="AA1161" s="159"/>
      <c r="AB1161" s="159"/>
      <c r="AC1161" s="159"/>
      <c r="AD1161" s="159"/>
      <c r="AE1161" s="159"/>
      <c r="AF1161" s="159"/>
      <c r="AG1161" s="159"/>
      <c r="AH1161" s="159"/>
      <c r="AI1161" s="159"/>
      <c r="AJ1161" s="159"/>
      <c r="AK1161" s="159"/>
      <c r="AL1161" s="159"/>
      <c r="AM1161" s="159"/>
      <c r="AN1161" s="159"/>
      <c r="AO1161" s="159"/>
      <c r="AP1161" s="159"/>
      <c r="AQ1161" s="159"/>
      <c r="AR1161" s="159"/>
      <c r="AS1161" s="159"/>
      <c r="AT1161" s="159"/>
      <c r="AU1161" s="159"/>
      <c r="AV1161" s="159"/>
      <c r="AW1161" s="159"/>
      <c r="AX1161" s="159"/>
      <c r="AY1161" s="159"/>
      <c r="AZ1161" s="159"/>
      <c r="BA1161" s="159"/>
      <c r="BB1161" s="159"/>
      <c r="BC1161" s="159"/>
      <c r="BD1161" s="159"/>
      <c r="BE1161" s="159"/>
    </row>
    <row r="1162" spans="14:57"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59"/>
      <c r="Z1162" s="159"/>
      <c r="AA1162" s="159"/>
      <c r="AB1162" s="159"/>
      <c r="AC1162" s="159"/>
      <c r="AD1162" s="159"/>
      <c r="AE1162" s="159"/>
      <c r="AF1162" s="159"/>
      <c r="AG1162" s="159"/>
      <c r="AH1162" s="159"/>
      <c r="AI1162" s="159"/>
      <c r="AJ1162" s="159"/>
      <c r="AK1162" s="159"/>
      <c r="AL1162" s="159"/>
      <c r="AM1162" s="159"/>
      <c r="AN1162" s="159"/>
      <c r="AO1162" s="159"/>
      <c r="AP1162" s="159"/>
      <c r="AQ1162" s="159"/>
      <c r="AR1162" s="159"/>
      <c r="AS1162" s="159"/>
      <c r="AT1162" s="159"/>
      <c r="AU1162" s="159"/>
      <c r="AV1162" s="159"/>
      <c r="AW1162" s="159"/>
      <c r="AX1162" s="159"/>
      <c r="AY1162" s="159"/>
      <c r="AZ1162" s="159"/>
      <c r="BA1162" s="159"/>
      <c r="BB1162" s="159"/>
      <c r="BC1162" s="159"/>
      <c r="BD1162" s="159"/>
      <c r="BE1162" s="159"/>
    </row>
    <row r="1163" spans="14:57"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59"/>
      <c r="Z1163" s="159"/>
      <c r="AA1163" s="159"/>
      <c r="AB1163" s="159"/>
      <c r="AC1163" s="159"/>
      <c r="AD1163" s="159"/>
      <c r="AE1163" s="159"/>
      <c r="AF1163" s="159"/>
      <c r="AG1163" s="159"/>
      <c r="AH1163" s="159"/>
      <c r="AI1163" s="159"/>
      <c r="AJ1163" s="159"/>
      <c r="AK1163" s="159"/>
      <c r="AL1163" s="159"/>
      <c r="AM1163" s="159"/>
      <c r="AN1163" s="159"/>
      <c r="AO1163" s="159"/>
      <c r="AP1163" s="159"/>
      <c r="AQ1163" s="159"/>
      <c r="AR1163" s="159"/>
      <c r="AS1163" s="159"/>
      <c r="AT1163" s="159"/>
      <c r="AU1163" s="159"/>
      <c r="AV1163" s="159"/>
      <c r="AW1163" s="159"/>
      <c r="AX1163" s="159"/>
      <c r="AY1163" s="159"/>
      <c r="AZ1163" s="159"/>
      <c r="BA1163" s="159"/>
      <c r="BB1163" s="159"/>
      <c r="BC1163" s="159"/>
      <c r="BD1163" s="159"/>
      <c r="BE1163" s="159"/>
    </row>
    <row r="1164" spans="14:57"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59"/>
      <c r="Z1164" s="159"/>
      <c r="AA1164" s="159"/>
      <c r="AB1164" s="159"/>
      <c r="AC1164" s="159"/>
      <c r="AD1164" s="159"/>
      <c r="AE1164" s="159"/>
      <c r="AF1164" s="159"/>
      <c r="AG1164" s="159"/>
      <c r="AH1164" s="159"/>
      <c r="AI1164" s="159"/>
      <c r="AJ1164" s="159"/>
      <c r="AK1164" s="159"/>
      <c r="AL1164" s="159"/>
      <c r="AM1164" s="159"/>
      <c r="AN1164" s="159"/>
      <c r="AO1164" s="159"/>
      <c r="AP1164" s="159"/>
      <c r="AQ1164" s="159"/>
      <c r="AR1164" s="159"/>
      <c r="AS1164" s="159"/>
      <c r="AT1164" s="159"/>
      <c r="AU1164" s="159"/>
      <c r="AV1164" s="159"/>
      <c r="AW1164" s="159"/>
      <c r="AX1164" s="159"/>
      <c r="AY1164" s="159"/>
      <c r="AZ1164" s="159"/>
      <c r="BA1164" s="159"/>
      <c r="BB1164" s="159"/>
      <c r="BC1164" s="159"/>
      <c r="BD1164" s="159"/>
      <c r="BE1164" s="159"/>
    </row>
    <row r="1165" spans="14:57"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59"/>
      <c r="Z1165" s="159"/>
      <c r="AA1165" s="159"/>
      <c r="AB1165" s="159"/>
      <c r="AC1165" s="159"/>
      <c r="AD1165" s="159"/>
      <c r="AE1165" s="159"/>
      <c r="AF1165" s="159"/>
      <c r="AG1165" s="159"/>
      <c r="AH1165" s="159"/>
      <c r="AI1165" s="159"/>
      <c r="AJ1165" s="159"/>
      <c r="AK1165" s="159"/>
      <c r="AL1165" s="159"/>
      <c r="AM1165" s="159"/>
      <c r="AN1165" s="159"/>
      <c r="AO1165" s="159"/>
      <c r="AP1165" s="159"/>
      <c r="AQ1165" s="159"/>
      <c r="AR1165" s="159"/>
      <c r="AS1165" s="159"/>
      <c r="AT1165" s="159"/>
      <c r="AU1165" s="159"/>
      <c r="AV1165" s="159"/>
      <c r="AW1165" s="159"/>
      <c r="AX1165" s="159"/>
      <c r="AY1165" s="159"/>
      <c r="AZ1165" s="159"/>
      <c r="BA1165" s="159"/>
      <c r="BB1165" s="159"/>
      <c r="BC1165" s="159"/>
      <c r="BD1165" s="159"/>
      <c r="BE1165" s="159"/>
    </row>
    <row r="1166" spans="14:57">
      <c r="N1166" s="159"/>
      <c r="O1166" s="159"/>
      <c r="P1166" s="159"/>
      <c r="Q1166" s="159"/>
      <c r="R1166" s="159"/>
      <c r="S1166" s="159"/>
      <c r="T1166" s="159"/>
      <c r="U1166" s="159"/>
      <c r="V1166" s="159"/>
      <c r="W1166" s="159"/>
      <c r="X1166" s="159"/>
      <c r="Y1166" s="159"/>
      <c r="Z1166" s="159"/>
      <c r="AA1166" s="159"/>
      <c r="AB1166" s="159"/>
      <c r="AC1166" s="159"/>
      <c r="AD1166" s="159"/>
      <c r="AE1166" s="159"/>
      <c r="AF1166" s="159"/>
      <c r="AG1166" s="159"/>
      <c r="AH1166" s="159"/>
      <c r="AI1166" s="159"/>
      <c r="AJ1166" s="159"/>
      <c r="AK1166" s="159"/>
      <c r="AL1166" s="159"/>
      <c r="AM1166" s="159"/>
      <c r="AN1166" s="159"/>
      <c r="AO1166" s="159"/>
      <c r="AP1166" s="159"/>
      <c r="AQ1166" s="159"/>
      <c r="AR1166" s="159"/>
      <c r="AS1166" s="159"/>
      <c r="AT1166" s="159"/>
      <c r="AU1166" s="159"/>
      <c r="AV1166" s="159"/>
      <c r="AW1166" s="159"/>
      <c r="AX1166" s="159"/>
      <c r="AY1166" s="159"/>
      <c r="AZ1166" s="159"/>
      <c r="BA1166" s="159"/>
      <c r="BB1166" s="159"/>
      <c r="BC1166" s="159"/>
      <c r="BD1166" s="159"/>
      <c r="BE1166" s="159"/>
    </row>
    <row r="1167" spans="14:57"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59"/>
      <c r="Z1167" s="159"/>
      <c r="AA1167" s="159"/>
      <c r="AB1167" s="159"/>
      <c r="AC1167" s="159"/>
      <c r="AD1167" s="159"/>
      <c r="AE1167" s="159"/>
      <c r="AF1167" s="159"/>
      <c r="AG1167" s="159"/>
      <c r="AH1167" s="159"/>
      <c r="AI1167" s="159"/>
      <c r="AJ1167" s="159"/>
      <c r="AK1167" s="159"/>
      <c r="AL1167" s="159"/>
      <c r="AM1167" s="159"/>
      <c r="AN1167" s="159"/>
      <c r="AO1167" s="159"/>
      <c r="AP1167" s="159"/>
      <c r="AQ1167" s="159"/>
      <c r="AR1167" s="159"/>
      <c r="AS1167" s="159"/>
      <c r="AT1167" s="159"/>
      <c r="AU1167" s="159"/>
      <c r="AV1167" s="159"/>
      <c r="AW1167" s="159"/>
      <c r="AX1167" s="159"/>
      <c r="AY1167" s="159"/>
      <c r="AZ1167" s="159"/>
      <c r="BA1167" s="159"/>
      <c r="BB1167" s="159"/>
      <c r="BC1167" s="159"/>
      <c r="BD1167" s="159"/>
      <c r="BE1167" s="159"/>
    </row>
    <row r="1168" spans="14:57"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59"/>
      <c r="Z1168" s="159"/>
      <c r="AA1168" s="159"/>
      <c r="AB1168" s="159"/>
      <c r="AC1168" s="159"/>
      <c r="AD1168" s="159"/>
      <c r="AE1168" s="159"/>
      <c r="AF1168" s="159"/>
      <c r="AG1168" s="159"/>
      <c r="AH1168" s="159"/>
      <c r="AI1168" s="159"/>
      <c r="AJ1168" s="159"/>
      <c r="AK1168" s="159"/>
      <c r="AL1168" s="159"/>
      <c r="AM1168" s="159"/>
      <c r="AN1168" s="159"/>
      <c r="AO1168" s="159"/>
      <c r="AP1168" s="159"/>
      <c r="AQ1168" s="159"/>
      <c r="AR1168" s="159"/>
      <c r="AS1168" s="159"/>
      <c r="AT1168" s="159"/>
      <c r="AU1168" s="159"/>
      <c r="AV1168" s="159"/>
      <c r="AW1168" s="159"/>
      <c r="AX1168" s="159"/>
      <c r="AY1168" s="159"/>
      <c r="AZ1168" s="159"/>
      <c r="BA1168" s="159"/>
      <c r="BB1168" s="159"/>
      <c r="BC1168" s="159"/>
      <c r="BD1168" s="159"/>
      <c r="BE1168" s="159"/>
    </row>
    <row r="1169" spans="14:57"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  <c r="AH1169" s="159"/>
      <c r="AI1169" s="159"/>
      <c r="AJ1169" s="159"/>
      <c r="AK1169" s="159"/>
      <c r="AL1169" s="159"/>
      <c r="AM1169" s="159"/>
      <c r="AN1169" s="159"/>
      <c r="AO1169" s="159"/>
      <c r="AP1169" s="159"/>
      <c r="AQ1169" s="159"/>
      <c r="AR1169" s="159"/>
      <c r="AS1169" s="159"/>
      <c r="AT1169" s="159"/>
      <c r="AU1169" s="159"/>
      <c r="AV1169" s="159"/>
      <c r="AW1169" s="159"/>
      <c r="AX1169" s="159"/>
      <c r="AY1169" s="159"/>
      <c r="AZ1169" s="159"/>
      <c r="BA1169" s="159"/>
      <c r="BB1169" s="159"/>
      <c r="BC1169" s="159"/>
      <c r="BD1169" s="159"/>
      <c r="BE1169" s="159"/>
    </row>
    <row r="1170" spans="14:57"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  <c r="AH1170" s="159"/>
      <c r="AI1170" s="159"/>
      <c r="AJ1170" s="159"/>
      <c r="AK1170" s="159"/>
      <c r="AL1170" s="159"/>
      <c r="AM1170" s="159"/>
      <c r="AN1170" s="159"/>
      <c r="AO1170" s="159"/>
      <c r="AP1170" s="159"/>
      <c r="AQ1170" s="159"/>
      <c r="AR1170" s="159"/>
      <c r="AS1170" s="159"/>
      <c r="AT1170" s="159"/>
      <c r="AU1170" s="159"/>
      <c r="AV1170" s="159"/>
      <c r="AW1170" s="159"/>
      <c r="AX1170" s="159"/>
      <c r="AY1170" s="159"/>
      <c r="AZ1170" s="159"/>
      <c r="BA1170" s="159"/>
      <c r="BB1170" s="159"/>
      <c r="BC1170" s="159"/>
      <c r="BD1170" s="159"/>
      <c r="BE1170" s="159"/>
    </row>
    <row r="1171" spans="14:57"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59"/>
      <c r="Z1171" s="159"/>
      <c r="AA1171" s="159"/>
      <c r="AB1171" s="159"/>
      <c r="AC1171" s="159"/>
      <c r="AD1171" s="159"/>
      <c r="AE1171" s="159"/>
      <c r="AF1171" s="159"/>
      <c r="AG1171" s="159"/>
      <c r="AH1171" s="159"/>
      <c r="AI1171" s="159"/>
      <c r="AJ1171" s="159"/>
      <c r="AK1171" s="159"/>
      <c r="AL1171" s="159"/>
      <c r="AM1171" s="159"/>
      <c r="AN1171" s="159"/>
      <c r="AO1171" s="159"/>
      <c r="AP1171" s="159"/>
      <c r="AQ1171" s="159"/>
      <c r="AR1171" s="159"/>
      <c r="AS1171" s="159"/>
      <c r="AT1171" s="159"/>
      <c r="AU1171" s="159"/>
      <c r="AV1171" s="159"/>
      <c r="AW1171" s="159"/>
      <c r="AX1171" s="159"/>
      <c r="AY1171" s="159"/>
      <c r="AZ1171" s="159"/>
      <c r="BA1171" s="159"/>
      <c r="BB1171" s="159"/>
      <c r="BC1171" s="159"/>
      <c r="BD1171" s="159"/>
      <c r="BE1171" s="159"/>
    </row>
    <row r="1172" spans="14:57"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59"/>
      <c r="Z1172" s="159"/>
      <c r="AA1172" s="159"/>
      <c r="AB1172" s="159"/>
      <c r="AC1172" s="159"/>
      <c r="AD1172" s="159"/>
      <c r="AE1172" s="159"/>
      <c r="AF1172" s="159"/>
      <c r="AG1172" s="159"/>
      <c r="AH1172" s="159"/>
      <c r="AI1172" s="159"/>
      <c r="AJ1172" s="159"/>
      <c r="AK1172" s="159"/>
      <c r="AL1172" s="159"/>
      <c r="AM1172" s="159"/>
      <c r="AN1172" s="159"/>
      <c r="AO1172" s="159"/>
      <c r="AP1172" s="159"/>
      <c r="AQ1172" s="159"/>
      <c r="AR1172" s="159"/>
      <c r="AS1172" s="159"/>
      <c r="AT1172" s="159"/>
      <c r="AU1172" s="159"/>
      <c r="AV1172" s="159"/>
      <c r="AW1172" s="159"/>
      <c r="AX1172" s="159"/>
      <c r="AY1172" s="159"/>
      <c r="AZ1172" s="159"/>
      <c r="BA1172" s="159"/>
      <c r="BB1172" s="159"/>
      <c r="BC1172" s="159"/>
      <c r="BD1172" s="159"/>
      <c r="BE1172" s="159"/>
    </row>
    <row r="1173" spans="14:57"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9"/>
      <c r="Z1173" s="159"/>
      <c r="AA1173" s="159"/>
      <c r="AB1173" s="159"/>
      <c r="AC1173" s="159"/>
      <c r="AD1173" s="159"/>
      <c r="AE1173" s="159"/>
      <c r="AF1173" s="159"/>
      <c r="AG1173" s="159"/>
      <c r="AH1173" s="159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159"/>
      <c r="AX1173" s="159"/>
      <c r="AY1173" s="159"/>
      <c r="AZ1173" s="159"/>
      <c r="BA1173" s="159"/>
      <c r="BB1173" s="159"/>
      <c r="BC1173" s="159"/>
      <c r="BD1173" s="159"/>
      <c r="BE1173" s="159"/>
    </row>
    <row r="1174" spans="14:57"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59"/>
      <c r="Z1174" s="159"/>
      <c r="AA1174" s="159"/>
      <c r="AB1174" s="159"/>
      <c r="AC1174" s="159"/>
      <c r="AD1174" s="159"/>
      <c r="AE1174" s="159"/>
      <c r="AF1174" s="159"/>
      <c r="AG1174" s="159"/>
      <c r="AH1174" s="159"/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159"/>
      <c r="AX1174" s="159"/>
      <c r="AY1174" s="159"/>
      <c r="AZ1174" s="159"/>
      <c r="BA1174" s="159"/>
      <c r="BB1174" s="159"/>
      <c r="BC1174" s="159"/>
      <c r="BD1174" s="159"/>
      <c r="BE1174" s="159"/>
    </row>
    <row r="1175" spans="14:57"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9"/>
      <c r="Z1175" s="159"/>
      <c r="AA1175" s="159"/>
      <c r="AB1175" s="159"/>
      <c r="AC1175" s="159"/>
      <c r="AD1175" s="159"/>
      <c r="AE1175" s="159"/>
      <c r="AF1175" s="159"/>
      <c r="AG1175" s="159"/>
      <c r="AH1175" s="159"/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159"/>
      <c r="AX1175" s="159"/>
      <c r="AY1175" s="159"/>
      <c r="AZ1175" s="159"/>
      <c r="BA1175" s="159"/>
      <c r="BB1175" s="159"/>
      <c r="BC1175" s="159"/>
      <c r="BD1175" s="159"/>
      <c r="BE1175" s="159"/>
    </row>
    <row r="1176" spans="14:57"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59"/>
      <c r="Z1176" s="159"/>
      <c r="AA1176" s="159"/>
      <c r="AB1176" s="159"/>
      <c r="AC1176" s="159"/>
      <c r="AD1176" s="159"/>
      <c r="AE1176" s="159"/>
      <c r="AF1176" s="159"/>
      <c r="AG1176" s="159"/>
      <c r="AH1176" s="159"/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</row>
    <row r="1177" spans="14:57"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9"/>
      <c r="Z1177" s="159"/>
      <c r="AA1177" s="159"/>
      <c r="AB1177" s="159"/>
      <c r="AC1177" s="159"/>
      <c r="AD1177" s="159"/>
      <c r="AE1177" s="159"/>
      <c r="AF1177" s="159"/>
      <c r="AG1177" s="159"/>
      <c r="AH1177" s="159"/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</row>
    <row r="1178" spans="14:57"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9"/>
      <c r="Z1178" s="159"/>
      <c r="AA1178" s="159"/>
      <c r="AB1178" s="159"/>
      <c r="AC1178" s="159"/>
      <c r="AD1178" s="159"/>
      <c r="AE1178" s="159"/>
      <c r="AF1178" s="159"/>
      <c r="AG1178" s="159"/>
      <c r="AH1178" s="159"/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159"/>
      <c r="AX1178" s="159"/>
      <c r="AY1178" s="159"/>
      <c r="AZ1178" s="159"/>
      <c r="BA1178" s="159"/>
      <c r="BB1178" s="159"/>
      <c r="BC1178" s="159"/>
      <c r="BD1178" s="159"/>
      <c r="BE1178" s="159"/>
    </row>
    <row r="1179" spans="14:57"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59"/>
      <c r="Z1179" s="159"/>
      <c r="AA1179" s="159"/>
      <c r="AB1179" s="159"/>
      <c r="AC1179" s="159"/>
      <c r="AD1179" s="159"/>
      <c r="AE1179" s="159"/>
      <c r="AF1179" s="159"/>
      <c r="AG1179" s="159"/>
      <c r="AH1179" s="159"/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159"/>
      <c r="AX1179" s="159"/>
      <c r="AY1179" s="159"/>
      <c r="AZ1179" s="159"/>
      <c r="BA1179" s="159"/>
      <c r="BB1179" s="159"/>
      <c r="BC1179" s="159"/>
      <c r="BD1179" s="159"/>
      <c r="BE1179" s="159"/>
    </row>
    <row r="1180" spans="14:57"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59"/>
      <c r="Z1180" s="159"/>
      <c r="AA1180" s="159"/>
      <c r="AB1180" s="159"/>
      <c r="AC1180" s="159"/>
      <c r="AD1180" s="159"/>
      <c r="AE1180" s="159"/>
      <c r="AF1180" s="159"/>
      <c r="AG1180" s="159"/>
      <c r="AH1180" s="159"/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159"/>
      <c r="AX1180" s="159"/>
      <c r="AY1180" s="159"/>
      <c r="AZ1180" s="159"/>
      <c r="BA1180" s="159"/>
      <c r="BB1180" s="159"/>
      <c r="BC1180" s="159"/>
      <c r="BD1180" s="159"/>
      <c r="BE1180" s="159"/>
    </row>
    <row r="1181" spans="14:57"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9"/>
      <c r="Z1181" s="159"/>
      <c r="AA1181" s="159"/>
      <c r="AB1181" s="159"/>
      <c r="AC1181" s="159"/>
      <c r="AD1181" s="159"/>
      <c r="AE1181" s="159"/>
      <c r="AF1181" s="159"/>
      <c r="AG1181" s="159"/>
      <c r="AH1181" s="159"/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159"/>
      <c r="AX1181" s="159"/>
      <c r="AY1181" s="159"/>
      <c r="AZ1181" s="159"/>
      <c r="BA1181" s="159"/>
      <c r="BB1181" s="159"/>
      <c r="BC1181" s="159"/>
      <c r="BD1181" s="159"/>
      <c r="BE1181" s="159"/>
    </row>
    <row r="1182" spans="14:57"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9"/>
      <c r="Z1182" s="159"/>
      <c r="AA1182" s="159"/>
      <c r="AB1182" s="159"/>
      <c r="AC1182" s="159"/>
      <c r="AD1182" s="159"/>
      <c r="AE1182" s="159"/>
      <c r="AF1182" s="159"/>
      <c r="AG1182" s="159"/>
      <c r="AH1182" s="159"/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159"/>
      <c r="AX1182" s="159"/>
      <c r="AY1182" s="159"/>
      <c r="AZ1182" s="159"/>
      <c r="BA1182" s="159"/>
      <c r="BB1182" s="159"/>
      <c r="BC1182" s="159"/>
      <c r="BD1182" s="159"/>
      <c r="BE1182" s="159"/>
    </row>
    <row r="1183" spans="14:57"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9"/>
      <c r="Z1183" s="159"/>
      <c r="AA1183" s="159"/>
      <c r="AB1183" s="159"/>
      <c r="AC1183" s="159"/>
      <c r="AD1183" s="159"/>
      <c r="AE1183" s="159"/>
      <c r="AF1183" s="159"/>
      <c r="AG1183" s="159"/>
      <c r="AH1183" s="159"/>
      <c r="AI1183" s="159"/>
      <c r="AJ1183" s="159"/>
      <c r="AK1183" s="159"/>
      <c r="AL1183" s="159"/>
      <c r="AM1183" s="159"/>
      <c r="AN1183" s="159"/>
      <c r="AO1183" s="159"/>
      <c r="AP1183" s="159"/>
      <c r="AQ1183" s="159"/>
      <c r="AR1183" s="159"/>
      <c r="AS1183" s="159"/>
      <c r="AT1183" s="159"/>
      <c r="AU1183" s="159"/>
      <c r="AV1183" s="159"/>
      <c r="AW1183" s="159"/>
      <c r="AX1183" s="159"/>
      <c r="AY1183" s="159"/>
      <c r="AZ1183" s="159"/>
      <c r="BA1183" s="159"/>
      <c r="BB1183" s="159"/>
      <c r="BC1183" s="159"/>
      <c r="BD1183" s="159"/>
      <c r="BE1183" s="159"/>
    </row>
    <row r="1184" spans="14:57"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59"/>
      <c r="Z1184" s="159"/>
      <c r="AA1184" s="159"/>
      <c r="AB1184" s="159"/>
      <c r="AC1184" s="159"/>
      <c r="AD1184" s="159"/>
      <c r="AE1184" s="159"/>
      <c r="AF1184" s="159"/>
      <c r="AG1184" s="159"/>
      <c r="AH1184" s="159"/>
      <c r="AI1184" s="159"/>
      <c r="AJ1184" s="159"/>
      <c r="AK1184" s="159"/>
      <c r="AL1184" s="159"/>
      <c r="AM1184" s="159"/>
      <c r="AN1184" s="159"/>
      <c r="AO1184" s="159"/>
      <c r="AP1184" s="159"/>
      <c r="AQ1184" s="159"/>
      <c r="AR1184" s="159"/>
      <c r="AS1184" s="159"/>
      <c r="AT1184" s="159"/>
      <c r="AU1184" s="159"/>
      <c r="AV1184" s="159"/>
      <c r="AW1184" s="159"/>
      <c r="AX1184" s="159"/>
      <c r="AY1184" s="159"/>
      <c r="AZ1184" s="159"/>
      <c r="BA1184" s="159"/>
      <c r="BB1184" s="159"/>
      <c r="BC1184" s="159"/>
      <c r="BD1184" s="159"/>
      <c r="BE1184" s="159"/>
    </row>
    <row r="1185" spans="14:57"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59"/>
      <c r="Z1185" s="159"/>
      <c r="AA1185" s="159"/>
      <c r="AB1185" s="159"/>
      <c r="AC1185" s="159"/>
      <c r="AD1185" s="159"/>
      <c r="AE1185" s="159"/>
      <c r="AF1185" s="159"/>
      <c r="AG1185" s="159"/>
      <c r="AH1185" s="159"/>
      <c r="AI1185" s="159"/>
      <c r="AJ1185" s="159"/>
      <c r="AK1185" s="159"/>
      <c r="AL1185" s="159"/>
      <c r="AM1185" s="159"/>
      <c r="AN1185" s="159"/>
      <c r="AO1185" s="159"/>
      <c r="AP1185" s="159"/>
      <c r="AQ1185" s="159"/>
      <c r="AR1185" s="159"/>
      <c r="AS1185" s="159"/>
      <c r="AT1185" s="159"/>
      <c r="AU1185" s="159"/>
      <c r="AV1185" s="159"/>
      <c r="AW1185" s="159"/>
      <c r="AX1185" s="159"/>
      <c r="AY1185" s="159"/>
      <c r="AZ1185" s="159"/>
      <c r="BA1185" s="159"/>
      <c r="BB1185" s="159"/>
      <c r="BC1185" s="159"/>
      <c r="BD1185" s="159"/>
      <c r="BE1185" s="159"/>
    </row>
    <row r="1186" spans="14:57"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59"/>
      <c r="Z1186" s="159"/>
      <c r="AA1186" s="159"/>
      <c r="AB1186" s="159"/>
      <c r="AC1186" s="159"/>
      <c r="AD1186" s="159"/>
      <c r="AE1186" s="159"/>
      <c r="AF1186" s="159"/>
      <c r="AG1186" s="159"/>
      <c r="AH1186" s="159"/>
      <c r="AI1186" s="159"/>
      <c r="AJ1186" s="159"/>
      <c r="AK1186" s="159"/>
      <c r="AL1186" s="159"/>
      <c r="AM1186" s="159"/>
      <c r="AN1186" s="159"/>
      <c r="AO1186" s="159"/>
      <c r="AP1186" s="159"/>
      <c r="AQ1186" s="159"/>
      <c r="AR1186" s="159"/>
      <c r="AS1186" s="159"/>
      <c r="AT1186" s="159"/>
      <c r="AU1186" s="159"/>
      <c r="AV1186" s="159"/>
      <c r="AW1186" s="159"/>
      <c r="AX1186" s="159"/>
      <c r="AY1186" s="159"/>
      <c r="AZ1186" s="159"/>
      <c r="BA1186" s="159"/>
      <c r="BB1186" s="159"/>
      <c r="BC1186" s="159"/>
      <c r="BD1186" s="159"/>
      <c r="BE1186" s="159"/>
    </row>
    <row r="1187" spans="14:57"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59"/>
      <c r="Z1187" s="159"/>
      <c r="AA1187" s="159"/>
      <c r="AB1187" s="159"/>
      <c r="AC1187" s="159"/>
      <c r="AD1187" s="159"/>
      <c r="AE1187" s="159"/>
      <c r="AF1187" s="159"/>
      <c r="AG1187" s="159"/>
      <c r="AH1187" s="159"/>
      <c r="AI1187" s="159"/>
      <c r="AJ1187" s="159"/>
      <c r="AK1187" s="159"/>
      <c r="AL1187" s="159"/>
      <c r="AM1187" s="159"/>
      <c r="AN1187" s="159"/>
      <c r="AO1187" s="159"/>
      <c r="AP1187" s="159"/>
      <c r="AQ1187" s="159"/>
      <c r="AR1187" s="159"/>
      <c r="AS1187" s="159"/>
      <c r="AT1187" s="159"/>
      <c r="AU1187" s="159"/>
      <c r="AV1187" s="159"/>
      <c r="AW1187" s="159"/>
      <c r="AX1187" s="159"/>
      <c r="AY1187" s="159"/>
      <c r="AZ1187" s="159"/>
      <c r="BA1187" s="159"/>
      <c r="BB1187" s="159"/>
      <c r="BC1187" s="159"/>
      <c r="BD1187" s="159"/>
      <c r="BE1187" s="159"/>
    </row>
    <row r="1188" spans="14:57"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59"/>
      <c r="Z1188" s="159"/>
      <c r="AA1188" s="159"/>
      <c r="AB1188" s="159"/>
      <c r="AC1188" s="159"/>
      <c r="AD1188" s="159"/>
      <c r="AE1188" s="159"/>
      <c r="AF1188" s="159"/>
      <c r="AG1188" s="159"/>
      <c r="AH1188" s="159"/>
      <c r="AI1188" s="159"/>
      <c r="AJ1188" s="159"/>
      <c r="AK1188" s="159"/>
      <c r="AL1188" s="159"/>
      <c r="AM1188" s="159"/>
      <c r="AN1188" s="159"/>
      <c r="AO1188" s="159"/>
      <c r="AP1188" s="159"/>
      <c r="AQ1188" s="159"/>
      <c r="AR1188" s="159"/>
      <c r="AS1188" s="159"/>
      <c r="AT1188" s="159"/>
      <c r="AU1188" s="159"/>
      <c r="AV1188" s="159"/>
      <c r="AW1188" s="159"/>
      <c r="AX1188" s="159"/>
      <c r="AY1188" s="159"/>
      <c r="AZ1188" s="159"/>
      <c r="BA1188" s="159"/>
      <c r="BB1188" s="159"/>
      <c r="BC1188" s="159"/>
      <c r="BD1188" s="159"/>
      <c r="BE1188" s="159"/>
    </row>
    <row r="1189" spans="14:57"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59"/>
      <c r="Z1189" s="159"/>
      <c r="AA1189" s="159"/>
      <c r="AB1189" s="159"/>
      <c r="AC1189" s="159"/>
      <c r="AD1189" s="159"/>
      <c r="AE1189" s="159"/>
      <c r="AF1189" s="159"/>
      <c r="AG1189" s="159"/>
      <c r="AH1189" s="159"/>
      <c r="AI1189" s="159"/>
      <c r="AJ1189" s="159"/>
      <c r="AK1189" s="159"/>
      <c r="AL1189" s="159"/>
      <c r="AM1189" s="159"/>
      <c r="AN1189" s="159"/>
      <c r="AO1189" s="159"/>
      <c r="AP1189" s="159"/>
      <c r="AQ1189" s="159"/>
      <c r="AR1189" s="159"/>
      <c r="AS1189" s="159"/>
      <c r="AT1189" s="159"/>
      <c r="AU1189" s="159"/>
      <c r="AV1189" s="159"/>
      <c r="AW1189" s="159"/>
      <c r="AX1189" s="159"/>
      <c r="AY1189" s="159"/>
      <c r="AZ1189" s="159"/>
      <c r="BA1189" s="159"/>
      <c r="BB1189" s="159"/>
      <c r="BC1189" s="159"/>
      <c r="BD1189" s="159"/>
      <c r="BE1189" s="159"/>
    </row>
    <row r="1190" spans="14:57"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59"/>
      <c r="Z1190" s="159"/>
      <c r="AA1190" s="159"/>
      <c r="AB1190" s="159"/>
      <c r="AC1190" s="159"/>
      <c r="AD1190" s="159"/>
      <c r="AE1190" s="159"/>
      <c r="AF1190" s="159"/>
      <c r="AG1190" s="159"/>
      <c r="AH1190" s="159"/>
      <c r="AI1190" s="159"/>
      <c r="AJ1190" s="159"/>
      <c r="AK1190" s="159"/>
      <c r="AL1190" s="159"/>
      <c r="AM1190" s="159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159"/>
      <c r="AX1190" s="159"/>
      <c r="AY1190" s="159"/>
      <c r="AZ1190" s="159"/>
      <c r="BA1190" s="159"/>
      <c r="BB1190" s="159"/>
      <c r="BC1190" s="159"/>
      <c r="BD1190" s="159"/>
      <c r="BE1190" s="159"/>
    </row>
    <row r="1191" spans="14:57"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  <c r="AH1191" s="159"/>
      <c r="AI1191" s="159"/>
      <c r="AJ1191" s="159"/>
      <c r="AK1191" s="159"/>
      <c r="AL1191" s="159"/>
      <c r="AM1191" s="159"/>
      <c r="AN1191" s="159"/>
      <c r="AO1191" s="159"/>
      <c r="AP1191" s="159"/>
      <c r="AQ1191" s="159"/>
      <c r="AR1191" s="159"/>
      <c r="AS1191" s="159"/>
      <c r="AT1191" s="159"/>
      <c r="AU1191" s="159"/>
      <c r="AV1191" s="159"/>
      <c r="AW1191" s="159"/>
      <c r="AX1191" s="159"/>
      <c r="AY1191" s="159"/>
      <c r="AZ1191" s="159"/>
      <c r="BA1191" s="159"/>
      <c r="BB1191" s="159"/>
      <c r="BC1191" s="159"/>
      <c r="BD1191" s="159"/>
      <c r="BE1191" s="159"/>
    </row>
    <row r="1192" spans="14:57"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  <c r="AH1192" s="159"/>
      <c r="AI1192" s="159"/>
      <c r="AJ1192" s="159"/>
      <c r="AK1192" s="159"/>
      <c r="AL1192" s="159"/>
      <c r="AM1192" s="159"/>
      <c r="AN1192" s="159"/>
      <c r="AO1192" s="159"/>
      <c r="AP1192" s="159"/>
      <c r="AQ1192" s="159"/>
      <c r="AR1192" s="159"/>
      <c r="AS1192" s="159"/>
      <c r="AT1192" s="159"/>
      <c r="AU1192" s="159"/>
      <c r="AV1192" s="159"/>
      <c r="AW1192" s="159"/>
      <c r="AX1192" s="159"/>
      <c r="AY1192" s="159"/>
      <c r="AZ1192" s="159"/>
      <c r="BA1192" s="159"/>
      <c r="BB1192" s="159"/>
      <c r="BC1192" s="159"/>
      <c r="BD1192" s="159"/>
      <c r="BE1192" s="159"/>
    </row>
    <row r="1193" spans="14:57"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59"/>
      <c r="Z1193" s="159"/>
      <c r="AA1193" s="159"/>
      <c r="AB1193" s="159"/>
      <c r="AC1193" s="159"/>
      <c r="AD1193" s="159"/>
      <c r="AE1193" s="159"/>
      <c r="AF1193" s="159"/>
      <c r="AG1193" s="159"/>
      <c r="AH1193" s="159"/>
      <c r="AI1193" s="159"/>
      <c r="AJ1193" s="159"/>
      <c r="AK1193" s="159"/>
      <c r="AL1193" s="159"/>
      <c r="AM1193" s="159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159"/>
      <c r="AX1193" s="159"/>
      <c r="AY1193" s="159"/>
      <c r="AZ1193" s="159"/>
      <c r="BA1193" s="159"/>
      <c r="BB1193" s="159"/>
      <c r="BC1193" s="159"/>
      <c r="BD1193" s="159"/>
      <c r="BE1193" s="159"/>
    </row>
    <row r="1194" spans="14:57"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59"/>
      <c r="Z1194" s="159"/>
      <c r="AA1194" s="159"/>
      <c r="AB1194" s="159"/>
      <c r="AC1194" s="159"/>
      <c r="AD1194" s="159"/>
      <c r="AE1194" s="159"/>
      <c r="AF1194" s="159"/>
      <c r="AG1194" s="159"/>
      <c r="AH1194" s="159"/>
      <c r="AI1194" s="159"/>
      <c r="AJ1194" s="159"/>
      <c r="AK1194" s="159"/>
      <c r="AL1194" s="159"/>
      <c r="AM1194" s="159"/>
      <c r="AN1194" s="159"/>
      <c r="AO1194" s="159"/>
      <c r="AP1194" s="159"/>
      <c r="AQ1194" s="159"/>
      <c r="AR1194" s="159"/>
      <c r="AS1194" s="159"/>
      <c r="AT1194" s="159"/>
      <c r="AU1194" s="159"/>
      <c r="AV1194" s="159"/>
      <c r="AW1194" s="159"/>
      <c r="AX1194" s="159"/>
      <c r="AY1194" s="159"/>
      <c r="AZ1194" s="159"/>
      <c r="BA1194" s="159"/>
      <c r="BB1194" s="159"/>
      <c r="BC1194" s="159"/>
      <c r="BD1194" s="159"/>
      <c r="BE1194" s="159"/>
    </row>
    <row r="1195" spans="14:57"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</row>
    <row r="1196" spans="14:57"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9"/>
      <c r="Z1196" s="159"/>
      <c r="AA1196" s="159"/>
      <c r="AB1196" s="159"/>
      <c r="AC1196" s="159"/>
      <c r="AD1196" s="159"/>
      <c r="AE1196" s="159"/>
      <c r="AF1196" s="159"/>
      <c r="AG1196" s="159"/>
      <c r="AH1196" s="159"/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59"/>
      <c r="BB1196" s="159"/>
      <c r="BC1196" s="159"/>
      <c r="BD1196" s="159"/>
      <c r="BE1196" s="159"/>
    </row>
    <row r="1197" spans="14:57"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59"/>
      <c r="Z1197" s="159"/>
      <c r="AA1197" s="159"/>
      <c r="AB1197" s="159"/>
      <c r="AC1197" s="159"/>
      <c r="AD1197" s="159"/>
      <c r="AE1197" s="159"/>
      <c r="AF1197" s="159"/>
      <c r="AG1197" s="159"/>
      <c r="AH1197" s="159"/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159"/>
      <c r="AX1197" s="159"/>
      <c r="AY1197" s="159"/>
      <c r="AZ1197" s="159"/>
      <c r="BA1197" s="159"/>
      <c r="BB1197" s="159"/>
      <c r="BC1197" s="159"/>
      <c r="BD1197" s="159"/>
      <c r="BE1197" s="159"/>
    </row>
    <row r="1198" spans="14:57"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59"/>
      <c r="Z1198" s="159"/>
      <c r="AA1198" s="159"/>
      <c r="AB1198" s="159"/>
      <c r="AC1198" s="159"/>
      <c r="AD1198" s="159"/>
      <c r="AE1198" s="159"/>
      <c r="AF1198" s="159"/>
      <c r="AG1198" s="159"/>
      <c r="AH1198" s="159"/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159"/>
      <c r="AX1198" s="159"/>
      <c r="AY1198" s="159"/>
      <c r="AZ1198" s="159"/>
      <c r="BA1198" s="159"/>
      <c r="BB1198" s="159"/>
      <c r="BC1198" s="159"/>
      <c r="BD1198" s="159"/>
      <c r="BE1198" s="159"/>
    </row>
    <row r="1199" spans="14:57"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59"/>
      <c r="Z1199" s="159"/>
      <c r="AA1199" s="159"/>
      <c r="AB1199" s="159"/>
      <c r="AC1199" s="159"/>
      <c r="AD1199" s="159"/>
      <c r="AE1199" s="159"/>
      <c r="AF1199" s="159"/>
      <c r="AG1199" s="159"/>
      <c r="AH1199" s="159"/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159"/>
      <c r="AX1199" s="159"/>
      <c r="AY1199" s="159"/>
      <c r="AZ1199" s="159"/>
      <c r="BA1199" s="159"/>
      <c r="BB1199" s="159"/>
      <c r="BC1199" s="159"/>
      <c r="BD1199" s="159"/>
      <c r="BE1199" s="159"/>
    </row>
    <row r="1200" spans="14:57"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59"/>
      <c r="Z1200" s="159"/>
      <c r="AA1200" s="159"/>
      <c r="AB1200" s="159"/>
      <c r="AC1200" s="159"/>
      <c r="AD1200" s="159"/>
      <c r="AE1200" s="159"/>
      <c r="AF1200" s="159"/>
      <c r="AG1200" s="159"/>
      <c r="AH1200" s="159"/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159"/>
      <c r="AX1200" s="159"/>
      <c r="AY1200" s="159"/>
      <c r="AZ1200" s="159"/>
      <c r="BA1200" s="159"/>
      <c r="BB1200" s="159"/>
      <c r="BC1200" s="159"/>
      <c r="BD1200" s="159"/>
      <c r="BE1200" s="159"/>
    </row>
    <row r="1201" spans="14:57"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59"/>
      <c r="Z1201" s="159"/>
      <c r="AA1201" s="159"/>
      <c r="AB1201" s="159"/>
      <c r="AC1201" s="159"/>
      <c r="AD1201" s="159"/>
      <c r="AE1201" s="159"/>
      <c r="AF1201" s="159"/>
      <c r="AG1201" s="159"/>
      <c r="AH1201" s="159"/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159"/>
      <c r="AX1201" s="159"/>
      <c r="AY1201" s="159"/>
      <c r="AZ1201" s="159"/>
      <c r="BA1201" s="159"/>
      <c r="BB1201" s="159"/>
      <c r="BC1201" s="159"/>
      <c r="BD1201" s="159"/>
      <c r="BE1201" s="159"/>
    </row>
    <row r="1202" spans="14:57"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59"/>
      <c r="Z1202" s="159"/>
      <c r="AA1202" s="159"/>
      <c r="AB1202" s="159"/>
      <c r="AC1202" s="159"/>
      <c r="AD1202" s="159"/>
      <c r="AE1202" s="159"/>
      <c r="AF1202" s="159"/>
      <c r="AG1202" s="159"/>
      <c r="AH1202" s="159"/>
      <c r="AI1202" s="159"/>
      <c r="AJ1202" s="159"/>
      <c r="AK1202" s="159"/>
      <c r="AL1202" s="159"/>
      <c r="AM1202" s="159"/>
      <c r="AN1202" s="159"/>
      <c r="AO1202" s="159"/>
      <c r="AP1202" s="159"/>
      <c r="AQ1202" s="159"/>
      <c r="AR1202" s="159"/>
      <c r="AS1202" s="159"/>
      <c r="AT1202" s="159"/>
      <c r="AU1202" s="159"/>
      <c r="AV1202" s="159"/>
      <c r="AW1202" s="159"/>
      <c r="AX1202" s="159"/>
      <c r="AY1202" s="159"/>
      <c r="AZ1202" s="159"/>
      <c r="BA1202" s="159"/>
      <c r="BB1202" s="159"/>
      <c r="BC1202" s="159"/>
      <c r="BD1202" s="159"/>
      <c r="BE1202" s="159"/>
    </row>
    <row r="1203" spans="14:57"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59"/>
      <c r="Z1203" s="159"/>
      <c r="AA1203" s="159"/>
      <c r="AB1203" s="159"/>
      <c r="AC1203" s="159"/>
      <c r="AD1203" s="159"/>
      <c r="AE1203" s="159"/>
      <c r="AF1203" s="159"/>
      <c r="AG1203" s="159"/>
      <c r="AH1203" s="159"/>
      <c r="AI1203" s="159"/>
      <c r="AJ1203" s="159"/>
      <c r="AK1203" s="159"/>
      <c r="AL1203" s="159"/>
      <c r="AM1203" s="159"/>
      <c r="AN1203" s="159"/>
      <c r="AO1203" s="159"/>
      <c r="AP1203" s="159"/>
      <c r="AQ1203" s="159"/>
      <c r="AR1203" s="159"/>
      <c r="AS1203" s="159"/>
      <c r="AT1203" s="159"/>
      <c r="AU1203" s="159"/>
      <c r="AV1203" s="159"/>
      <c r="AW1203" s="159"/>
      <c r="AX1203" s="159"/>
      <c r="AY1203" s="159"/>
      <c r="AZ1203" s="159"/>
      <c r="BA1203" s="159"/>
      <c r="BB1203" s="159"/>
      <c r="BC1203" s="159"/>
      <c r="BD1203" s="159"/>
      <c r="BE1203" s="159"/>
    </row>
    <row r="1204" spans="14:57"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59"/>
      <c r="Z1204" s="159"/>
      <c r="AA1204" s="159"/>
      <c r="AB1204" s="159"/>
      <c r="AC1204" s="159"/>
      <c r="AD1204" s="159"/>
      <c r="AE1204" s="159"/>
      <c r="AF1204" s="159"/>
      <c r="AG1204" s="159"/>
      <c r="AH1204" s="159"/>
      <c r="AI1204" s="159"/>
      <c r="AJ1204" s="159"/>
      <c r="AK1204" s="159"/>
      <c r="AL1204" s="159"/>
      <c r="AM1204" s="159"/>
      <c r="AN1204" s="159"/>
      <c r="AO1204" s="159"/>
      <c r="AP1204" s="159"/>
      <c r="AQ1204" s="159"/>
      <c r="AR1204" s="159"/>
      <c r="AS1204" s="159"/>
      <c r="AT1204" s="159"/>
      <c r="AU1204" s="159"/>
      <c r="AV1204" s="159"/>
      <c r="AW1204" s="159"/>
      <c r="AX1204" s="159"/>
      <c r="AY1204" s="159"/>
      <c r="AZ1204" s="159"/>
      <c r="BA1204" s="159"/>
      <c r="BB1204" s="159"/>
      <c r="BC1204" s="159"/>
      <c r="BD1204" s="159"/>
      <c r="BE1204" s="159"/>
    </row>
    <row r="1205" spans="14:57"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59"/>
      <c r="Z1205" s="159"/>
      <c r="AA1205" s="159"/>
      <c r="AB1205" s="159"/>
      <c r="AC1205" s="159"/>
      <c r="AD1205" s="159"/>
      <c r="AE1205" s="159"/>
      <c r="AF1205" s="159"/>
      <c r="AG1205" s="159"/>
      <c r="AH1205" s="159"/>
      <c r="AI1205" s="159"/>
      <c r="AJ1205" s="159"/>
      <c r="AK1205" s="159"/>
      <c r="AL1205" s="159"/>
      <c r="AM1205" s="159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159"/>
      <c r="AX1205" s="159"/>
      <c r="AY1205" s="159"/>
      <c r="AZ1205" s="159"/>
      <c r="BA1205" s="159"/>
      <c r="BB1205" s="159"/>
      <c r="BC1205" s="159"/>
      <c r="BD1205" s="159"/>
      <c r="BE1205" s="159"/>
    </row>
    <row r="1206" spans="14:57"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59"/>
      <c r="Z1206" s="159"/>
      <c r="AA1206" s="159"/>
      <c r="AB1206" s="159"/>
      <c r="AC1206" s="159"/>
      <c r="AD1206" s="159"/>
      <c r="AE1206" s="159"/>
      <c r="AF1206" s="159"/>
      <c r="AG1206" s="159"/>
      <c r="AH1206" s="159"/>
      <c r="AI1206" s="159"/>
      <c r="AJ1206" s="159"/>
      <c r="AK1206" s="159"/>
      <c r="AL1206" s="159"/>
      <c r="AM1206" s="159"/>
      <c r="AN1206" s="159"/>
      <c r="AO1206" s="159"/>
      <c r="AP1206" s="159"/>
      <c r="AQ1206" s="159"/>
      <c r="AR1206" s="159"/>
      <c r="AS1206" s="159"/>
      <c r="AT1206" s="159"/>
      <c r="AU1206" s="159"/>
      <c r="AV1206" s="159"/>
      <c r="AW1206" s="159"/>
      <c r="AX1206" s="159"/>
      <c r="AY1206" s="159"/>
      <c r="AZ1206" s="159"/>
      <c r="BA1206" s="159"/>
      <c r="BB1206" s="159"/>
      <c r="BC1206" s="159"/>
      <c r="BD1206" s="159"/>
      <c r="BE1206" s="159"/>
    </row>
    <row r="1207" spans="14:57"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59"/>
      <c r="Z1207" s="159"/>
      <c r="AA1207" s="159"/>
      <c r="AB1207" s="159"/>
      <c r="AC1207" s="159"/>
      <c r="AD1207" s="159"/>
      <c r="AE1207" s="159"/>
      <c r="AF1207" s="159"/>
      <c r="AG1207" s="159"/>
      <c r="AH1207" s="159"/>
      <c r="AI1207" s="159"/>
      <c r="AJ1207" s="159"/>
      <c r="AK1207" s="159"/>
      <c r="AL1207" s="159"/>
      <c r="AM1207" s="159"/>
      <c r="AN1207" s="159"/>
      <c r="AO1207" s="159"/>
      <c r="AP1207" s="159"/>
      <c r="AQ1207" s="159"/>
      <c r="AR1207" s="159"/>
      <c r="AS1207" s="159"/>
      <c r="AT1207" s="159"/>
      <c r="AU1207" s="159"/>
      <c r="AV1207" s="159"/>
      <c r="AW1207" s="159"/>
      <c r="AX1207" s="159"/>
      <c r="AY1207" s="159"/>
      <c r="AZ1207" s="159"/>
      <c r="BA1207" s="159"/>
      <c r="BB1207" s="159"/>
      <c r="BC1207" s="159"/>
      <c r="BD1207" s="159"/>
      <c r="BE1207" s="159"/>
    </row>
    <row r="1208" spans="14:57"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59"/>
      <c r="Z1208" s="159"/>
      <c r="AA1208" s="159"/>
      <c r="AB1208" s="159"/>
      <c r="AC1208" s="159"/>
      <c r="AD1208" s="159"/>
      <c r="AE1208" s="159"/>
      <c r="AF1208" s="159"/>
      <c r="AG1208" s="159"/>
      <c r="AH1208" s="159"/>
      <c r="AI1208" s="159"/>
      <c r="AJ1208" s="159"/>
      <c r="AK1208" s="159"/>
      <c r="AL1208" s="159"/>
      <c r="AM1208" s="159"/>
      <c r="AN1208" s="159"/>
      <c r="AO1208" s="159"/>
      <c r="AP1208" s="159"/>
      <c r="AQ1208" s="159"/>
      <c r="AR1208" s="159"/>
      <c r="AS1208" s="159"/>
      <c r="AT1208" s="159"/>
      <c r="AU1208" s="159"/>
      <c r="AV1208" s="159"/>
      <c r="AW1208" s="159"/>
      <c r="AX1208" s="159"/>
      <c r="AY1208" s="159"/>
      <c r="AZ1208" s="159"/>
      <c r="BA1208" s="159"/>
      <c r="BB1208" s="159"/>
      <c r="BC1208" s="159"/>
      <c r="BD1208" s="159"/>
      <c r="BE1208" s="159"/>
    </row>
    <row r="1209" spans="14:57"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59"/>
      <c r="Z1209" s="159"/>
      <c r="AA1209" s="159"/>
      <c r="AB1209" s="159"/>
      <c r="AC1209" s="159"/>
      <c r="AD1209" s="159"/>
      <c r="AE1209" s="159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</row>
    <row r="1210" spans="14:57"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59"/>
      <c r="Z1210" s="159"/>
      <c r="AA1210" s="159"/>
      <c r="AB1210" s="159"/>
      <c r="AC1210" s="159"/>
      <c r="AD1210" s="159"/>
      <c r="AE1210" s="159"/>
      <c r="AF1210" s="159"/>
      <c r="AG1210" s="159"/>
      <c r="AH1210" s="159"/>
      <c r="AI1210" s="159"/>
      <c r="AJ1210" s="159"/>
      <c r="AK1210" s="159"/>
      <c r="AL1210" s="159"/>
      <c r="AM1210" s="159"/>
      <c r="AN1210" s="159"/>
      <c r="AO1210" s="159"/>
      <c r="AP1210" s="159"/>
      <c r="AQ1210" s="159"/>
      <c r="AR1210" s="159"/>
      <c r="AS1210" s="159"/>
      <c r="AT1210" s="159"/>
      <c r="AU1210" s="159"/>
      <c r="AV1210" s="159"/>
      <c r="AW1210" s="159"/>
      <c r="AX1210" s="159"/>
      <c r="AY1210" s="159"/>
      <c r="AZ1210" s="159"/>
      <c r="BA1210" s="159"/>
      <c r="BB1210" s="159"/>
      <c r="BC1210" s="159"/>
      <c r="BD1210" s="159"/>
      <c r="BE1210" s="159"/>
    </row>
    <row r="1211" spans="14:57"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59"/>
      <c r="Z1211" s="159"/>
      <c r="AA1211" s="159"/>
      <c r="AB1211" s="159"/>
      <c r="AC1211" s="159"/>
      <c r="AD1211" s="159"/>
      <c r="AE1211" s="159"/>
      <c r="AF1211" s="159"/>
      <c r="AG1211" s="159"/>
      <c r="AH1211" s="159"/>
      <c r="AI1211" s="159"/>
      <c r="AJ1211" s="159"/>
      <c r="AK1211" s="159"/>
      <c r="AL1211" s="159"/>
      <c r="AM1211" s="159"/>
      <c r="AN1211" s="159"/>
      <c r="AO1211" s="159"/>
      <c r="AP1211" s="159"/>
      <c r="AQ1211" s="159"/>
      <c r="AR1211" s="159"/>
      <c r="AS1211" s="159"/>
      <c r="AT1211" s="159"/>
      <c r="AU1211" s="159"/>
      <c r="AV1211" s="159"/>
      <c r="AW1211" s="159"/>
      <c r="AX1211" s="159"/>
      <c r="AY1211" s="159"/>
      <c r="AZ1211" s="159"/>
      <c r="BA1211" s="159"/>
      <c r="BB1211" s="159"/>
      <c r="BC1211" s="159"/>
      <c r="BD1211" s="159"/>
      <c r="BE1211" s="159"/>
    </row>
    <row r="1212" spans="14:57"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59"/>
      <c r="Z1212" s="159"/>
      <c r="AA1212" s="159"/>
      <c r="AB1212" s="159"/>
      <c r="AC1212" s="159"/>
      <c r="AD1212" s="159"/>
      <c r="AE1212" s="159"/>
      <c r="AF1212" s="159"/>
      <c r="AG1212" s="159"/>
      <c r="AH1212" s="159"/>
      <c r="AI1212" s="159"/>
      <c r="AJ1212" s="159"/>
      <c r="AK1212" s="159"/>
      <c r="AL1212" s="159"/>
      <c r="AM1212" s="159"/>
      <c r="AN1212" s="159"/>
      <c r="AO1212" s="159"/>
      <c r="AP1212" s="159"/>
      <c r="AQ1212" s="159"/>
      <c r="AR1212" s="159"/>
      <c r="AS1212" s="159"/>
      <c r="AT1212" s="159"/>
      <c r="AU1212" s="159"/>
      <c r="AV1212" s="159"/>
      <c r="AW1212" s="159"/>
      <c r="AX1212" s="159"/>
      <c r="AY1212" s="159"/>
      <c r="AZ1212" s="159"/>
      <c r="BA1212" s="159"/>
      <c r="BB1212" s="159"/>
      <c r="BC1212" s="159"/>
      <c r="BD1212" s="159"/>
      <c r="BE1212" s="159"/>
    </row>
    <row r="1213" spans="14:57"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</row>
    <row r="1214" spans="14:57"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9"/>
      <c r="Z1214" s="159"/>
      <c r="AA1214" s="159"/>
      <c r="AB1214" s="159"/>
      <c r="AC1214" s="159"/>
      <c r="AD1214" s="159"/>
      <c r="AE1214" s="159"/>
      <c r="AF1214" s="159"/>
      <c r="AG1214" s="159"/>
      <c r="AH1214" s="159"/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159"/>
      <c r="AX1214" s="159"/>
      <c r="AY1214" s="159"/>
      <c r="AZ1214" s="159"/>
      <c r="BA1214" s="159"/>
      <c r="BB1214" s="159"/>
      <c r="BC1214" s="159"/>
      <c r="BD1214" s="159"/>
      <c r="BE1214" s="159"/>
    </row>
    <row r="1215" spans="14:57"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59"/>
      <c r="Z1215" s="159"/>
      <c r="AA1215" s="159"/>
      <c r="AB1215" s="159"/>
      <c r="AC1215" s="159"/>
      <c r="AD1215" s="159"/>
      <c r="AE1215" s="159"/>
      <c r="AF1215" s="159"/>
      <c r="AG1215" s="159"/>
      <c r="AH1215" s="159"/>
      <c r="AI1215" s="159"/>
      <c r="AJ1215" s="159"/>
      <c r="AK1215" s="159"/>
      <c r="AL1215" s="159"/>
      <c r="AM1215" s="159"/>
      <c r="AN1215" s="159"/>
      <c r="AO1215" s="159"/>
      <c r="AP1215" s="159"/>
      <c r="AQ1215" s="159"/>
      <c r="AR1215" s="159"/>
      <c r="AS1215" s="159"/>
      <c r="AT1215" s="159"/>
      <c r="AU1215" s="159"/>
      <c r="AV1215" s="159"/>
      <c r="AW1215" s="159"/>
      <c r="AX1215" s="159"/>
      <c r="AY1215" s="159"/>
      <c r="AZ1215" s="159"/>
      <c r="BA1215" s="159"/>
      <c r="BB1215" s="159"/>
      <c r="BC1215" s="159"/>
      <c r="BD1215" s="159"/>
      <c r="BE1215" s="159"/>
    </row>
    <row r="1216" spans="14:57"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59"/>
      <c r="Z1216" s="159"/>
      <c r="AA1216" s="159"/>
      <c r="AB1216" s="159"/>
      <c r="AC1216" s="159"/>
      <c r="AD1216" s="159"/>
      <c r="AE1216" s="159"/>
      <c r="AF1216" s="159"/>
      <c r="AG1216" s="159"/>
      <c r="AH1216" s="159"/>
      <c r="AI1216" s="159"/>
      <c r="AJ1216" s="159"/>
      <c r="AK1216" s="159"/>
      <c r="AL1216" s="159"/>
      <c r="AM1216" s="159"/>
      <c r="AN1216" s="159"/>
      <c r="AO1216" s="159"/>
      <c r="AP1216" s="159"/>
      <c r="AQ1216" s="159"/>
      <c r="AR1216" s="159"/>
      <c r="AS1216" s="159"/>
      <c r="AT1216" s="159"/>
      <c r="AU1216" s="159"/>
      <c r="AV1216" s="159"/>
      <c r="AW1216" s="159"/>
      <c r="AX1216" s="159"/>
      <c r="AY1216" s="159"/>
      <c r="AZ1216" s="159"/>
      <c r="BA1216" s="159"/>
      <c r="BB1216" s="159"/>
      <c r="BC1216" s="159"/>
      <c r="BD1216" s="159"/>
      <c r="BE1216" s="159"/>
    </row>
    <row r="1217" spans="14:57"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59"/>
      <c r="Z1217" s="159"/>
      <c r="AA1217" s="159"/>
      <c r="AB1217" s="159"/>
      <c r="AC1217" s="159"/>
      <c r="AD1217" s="159"/>
      <c r="AE1217" s="159"/>
      <c r="AF1217" s="159"/>
      <c r="AG1217" s="159"/>
      <c r="AH1217" s="159"/>
      <c r="AI1217" s="159"/>
      <c r="AJ1217" s="159"/>
      <c r="AK1217" s="159"/>
      <c r="AL1217" s="159"/>
      <c r="AM1217" s="159"/>
      <c r="AN1217" s="159"/>
      <c r="AO1217" s="159"/>
      <c r="AP1217" s="159"/>
      <c r="AQ1217" s="159"/>
      <c r="AR1217" s="159"/>
      <c r="AS1217" s="159"/>
      <c r="AT1217" s="159"/>
      <c r="AU1217" s="159"/>
      <c r="AV1217" s="159"/>
      <c r="AW1217" s="159"/>
      <c r="AX1217" s="159"/>
      <c r="AY1217" s="159"/>
      <c r="AZ1217" s="159"/>
      <c r="BA1217" s="159"/>
      <c r="BB1217" s="159"/>
      <c r="BC1217" s="159"/>
      <c r="BD1217" s="159"/>
      <c r="BE1217" s="159"/>
    </row>
    <row r="1218" spans="14:57"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59"/>
      <c r="Z1218" s="159"/>
      <c r="AA1218" s="159"/>
      <c r="AB1218" s="159"/>
      <c r="AC1218" s="159"/>
      <c r="AD1218" s="159"/>
      <c r="AE1218" s="159"/>
      <c r="AF1218" s="159"/>
      <c r="AG1218" s="159"/>
      <c r="AH1218" s="159"/>
      <c r="AI1218" s="159"/>
      <c r="AJ1218" s="159"/>
      <c r="AK1218" s="159"/>
      <c r="AL1218" s="159"/>
      <c r="AM1218" s="159"/>
      <c r="AN1218" s="159"/>
      <c r="AO1218" s="159"/>
      <c r="AP1218" s="159"/>
      <c r="AQ1218" s="159"/>
      <c r="AR1218" s="159"/>
      <c r="AS1218" s="159"/>
      <c r="AT1218" s="159"/>
      <c r="AU1218" s="159"/>
      <c r="AV1218" s="159"/>
      <c r="AW1218" s="159"/>
      <c r="AX1218" s="159"/>
      <c r="AY1218" s="159"/>
      <c r="AZ1218" s="159"/>
      <c r="BA1218" s="159"/>
      <c r="BB1218" s="159"/>
      <c r="BC1218" s="159"/>
      <c r="BD1218" s="159"/>
      <c r="BE1218" s="159"/>
    </row>
    <row r="1219" spans="14:57"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  <c r="AH1219" s="159"/>
      <c r="AI1219" s="159"/>
      <c r="AJ1219" s="159"/>
      <c r="AK1219" s="159"/>
      <c r="AL1219" s="159"/>
      <c r="AM1219" s="159"/>
      <c r="AN1219" s="159"/>
      <c r="AO1219" s="159"/>
      <c r="AP1219" s="159"/>
      <c r="AQ1219" s="159"/>
      <c r="AR1219" s="159"/>
      <c r="AS1219" s="159"/>
      <c r="AT1219" s="159"/>
      <c r="AU1219" s="159"/>
      <c r="AV1219" s="159"/>
      <c r="AW1219" s="159"/>
      <c r="AX1219" s="159"/>
      <c r="AY1219" s="159"/>
      <c r="AZ1219" s="159"/>
      <c r="BA1219" s="159"/>
      <c r="BB1219" s="159"/>
      <c r="BC1219" s="159"/>
      <c r="BD1219" s="159"/>
      <c r="BE1219" s="159"/>
    </row>
    <row r="1220" spans="14:57"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59"/>
      <c r="Z1220" s="159"/>
      <c r="AA1220" s="159"/>
      <c r="AB1220" s="159"/>
      <c r="AC1220" s="159"/>
      <c r="AD1220" s="159"/>
      <c r="AE1220" s="159"/>
      <c r="AF1220" s="159"/>
      <c r="AG1220" s="159"/>
      <c r="AH1220" s="159"/>
      <c r="AI1220" s="159"/>
      <c r="AJ1220" s="159"/>
      <c r="AK1220" s="159"/>
      <c r="AL1220" s="159"/>
      <c r="AM1220" s="159"/>
      <c r="AN1220" s="159"/>
      <c r="AO1220" s="159"/>
      <c r="AP1220" s="159"/>
      <c r="AQ1220" s="159"/>
      <c r="AR1220" s="159"/>
      <c r="AS1220" s="159"/>
      <c r="AT1220" s="159"/>
      <c r="AU1220" s="159"/>
      <c r="AV1220" s="159"/>
      <c r="AW1220" s="159"/>
      <c r="AX1220" s="159"/>
      <c r="AY1220" s="159"/>
      <c r="AZ1220" s="159"/>
      <c r="BA1220" s="159"/>
      <c r="BB1220" s="159"/>
      <c r="BC1220" s="159"/>
      <c r="BD1220" s="159"/>
      <c r="BE1220" s="159"/>
    </row>
    <row r="1221" spans="14:57"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59"/>
      <c r="Z1221" s="159"/>
      <c r="AA1221" s="159"/>
      <c r="AB1221" s="159"/>
      <c r="AC1221" s="159"/>
      <c r="AD1221" s="159"/>
      <c r="AE1221" s="159"/>
      <c r="AF1221" s="159"/>
      <c r="AG1221" s="159"/>
      <c r="AH1221" s="159"/>
      <c r="AI1221" s="159"/>
      <c r="AJ1221" s="159"/>
      <c r="AK1221" s="159"/>
      <c r="AL1221" s="159"/>
      <c r="AM1221" s="159"/>
      <c r="AN1221" s="159"/>
      <c r="AO1221" s="159"/>
      <c r="AP1221" s="159"/>
      <c r="AQ1221" s="159"/>
      <c r="AR1221" s="159"/>
      <c r="AS1221" s="159"/>
      <c r="AT1221" s="159"/>
      <c r="AU1221" s="159"/>
      <c r="AV1221" s="159"/>
      <c r="AW1221" s="159"/>
      <c r="AX1221" s="159"/>
      <c r="AY1221" s="159"/>
      <c r="AZ1221" s="159"/>
      <c r="BA1221" s="159"/>
      <c r="BB1221" s="159"/>
      <c r="BC1221" s="159"/>
      <c r="BD1221" s="159"/>
      <c r="BE1221" s="159"/>
    </row>
    <row r="1222" spans="14:57"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59"/>
      <c r="Z1222" s="159"/>
      <c r="AA1222" s="159"/>
      <c r="AB1222" s="159"/>
      <c r="AC1222" s="159"/>
      <c r="AD1222" s="159"/>
      <c r="AE1222" s="159"/>
      <c r="AF1222" s="159"/>
      <c r="AG1222" s="159"/>
      <c r="AH1222" s="159"/>
      <c r="AI1222" s="159"/>
      <c r="AJ1222" s="159"/>
      <c r="AK1222" s="159"/>
      <c r="AL1222" s="159"/>
      <c r="AM1222" s="159"/>
      <c r="AN1222" s="159"/>
      <c r="AO1222" s="159"/>
      <c r="AP1222" s="159"/>
      <c r="AQ1222" s="159"/>
      <c r="AR1222" s="159"/>
      <c r="AS1222" s="159"/>
      <c r="AT1222" s="159"/>
      <c r="AU1222" s="159"/>
      <c r="AV1222" s="159"/>
      <c r="AW1222" s="159"/>
      <c r="AX1222" s="159"/>
      <c r="AY1222" s="159"/>
      <c r="AZ1222" s="159"/>
      <c r="BA1222" s="159"/>
      <c r="BB1222" s="159"/>
      <c r="BC1222" s="159"/>
      <c r="BD1222" s="159"/>
      <c r="BE1222" s="159"/>
    </row>
    <row r="1223" spans="14:57"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59"/>
      <c r="Z1223" s="159"/>
      <c r="AA1223" s="159"/>
      <c r="AB1223" s="159"/>
      <c r="AC1223" s="159"/>
      <c r="AD1223" s="159"/>
      <c r="AE1223" s="159"/>
      <c r="AF1223" s="159"/>
      <c r="AG1223" s="159"/>
      <c r="AH1223" s="159"/>
      <c r="AI1223" s="159"/>
      <c r="AJ1223" s="159"/>
      <c r="AK1223" s="159"/>
      <c r="AL1223" s="159"/>
      <c r="AM1223" s="159"/>
      <c r="AN1223" s="159"/>
      <c r="AO1223" s="159"/>
      <c r="AP1223" s="159"/>
      <c r="AQ1223" s="159"/>
      <c r="AR1223" s="159"/>
      <c r="AS1223" s="159"/>
      <c r="AT1223" s="159"/>
      <c r="AU1223" s="159"/>
      <c r="AV1223" s="159"/>
      <c r="AW1223" s="159"/>
      <c r="AX1223" s="159"/>
      <c r="AY1223" s="159"/>
      <c r="AZ1223" s="159"/>
      <c r="BA1223" s="159"/>
      <c r="BB1223" s="159"/>
      <c r="BC1223" s="159"/>
      <c r="BD1223" s="159"/>
      <c r="BE1223" s="159"/>
    </row>
    <row r="1224" spans="14:57"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59"/>
      <c r="Z1224" s="159"/>
      <c r="AA1224" s="159"/>
      <c r="AB1224" s="159"/>
      <c r="AC1224" s="159"/>
      <c r="AD1224" s="159"/>
      <c r="AE1224" s="159"/>
      <c r="AF1224" s="159"/>
      <c r="AG1224" s="159"/>
      <c r="AH1224" s="159"/>
      <c r="AI1224" s="159"/>
      <c r="AJ1224" s="159"/>
      <c r="AK1224" s="159"/>
      <c r="AL1224" s="159"/>
      <c r="AM1224" s="159"/>
      <c r="AN1224" s="159"/>
      <c r="AO1224" s="159"/>
      <c r="AP1224" s="159"/>
      <c r="AQ1224" s="159"/>
      <c r="AR1224" s="159"/>
      <c r="AS1224" s="159"/>
      <c r="AT1224" s="159"/>
      <c r="AU1224" s="159"/>
      <c r="AV1224" s="159"/>
      <c r="AW1224" s="159"/>
      <c r="AX1224" s="159"/>
      <c r="AY1224" s="159"/>
      <c r="AZ1224" s="159"/>
      <c r="BA1224" s="159"/>
      <c r="BB1224" s="159"/>
      <c r="BC1224" s="159"/>
      <c r="BD1224" s="159"/>
      <c r="BE1224" s="159"/>
    </row>
    <row r="1225" spans="14:57"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59"/>
      <c r="Z1225" s="159"/>
      <c r="AA1225" s="159"/>
      <c r="AB1225" s="159"/>
      <c r="AC1225" s="159"/>
      <c r="AD1225" s="159"/>
      <c r="AE1225" s="159"/>
      <c r="AF1225" s="159"/>
      <c r="AG1225" s="159"/>
      <c r="AH1225" s="159"/>
      <c r="AI1225" s="159"/>
      <c r="AJ1225" s="159"/>
      <c r="AK1225" s="159"/>
      <c r="AL1225" s="159"/>
      <c r="AM1225" s="159"/>
      <c r="AN1225" s="159"/>
      <c r="AO1225" s="159"/>
      <c r="AP1225" s="159"/>
      <c r="AQ1225" s="159"/>
      <c r="AR1225" s="159"/>
      <c r="AS1225" s="159"/>
      <c r="AT1225" s="159"/>
      <c r="AU1225" s="159"/>
      <c r="AV1225" s="159"/>
      <c r="AW1225" s="159"/>
      <c r="AX1225" s="159"/>
      <c r="AY1225" s="159"/>
      <c r="AZ1225" s="159"/>
      <c r="BA1225" s="159"/>
      <c r="BB1225" s="159"/>
      <c r="BC1225" s="159"/>
      <c r="BD1225" s="159"/>
      <c r="BE1225" s="159"/>
    </row>
    <row r="1226" spans="14:57"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59"/>
      <c r="Z1226" s="159"/>
      <c r="AA1226" s="159"/>
      <c r="AB1226" s="159"/>
      <c r="AC1226" s="159"/>
      <c r="AD1226" s="159"/>
      <c r="AE1226" s="159"/>
      <c r="AF1226" s="159"/>
      <c r="AG1226" s="159"/>
      <c r="AH1226" s="159"/>
      <c r="AI1226" s="159"/>
      <c r="AJ1226" s="159"/>
      <c r="AK1226" s="159"/>
      <c r="AL1226" s="159"/>
      <c r="AM1226" s="159"/>
      <c r="AN1226" s="159"/>
      <c r="AO1226" s="159"/>
      <c r="AP1226" s="159"/>
      <c r="AQ1226" s="159"/>
      <c r="AR1226" s="159"/>
      <c r="AS1226" s="159"/>
      <c r="AT1226" s="159"/>
      <c r="AU1226" s="159"/>
      <c r="AV1226" s="159"/>
      <c r="AW1226" s="159"/>
      <c r="AX1226" s="159"/>
      <c r="AY1226" s="159"/>
      <c r="AZ1226" s="159"/>
      <c r="BA1226" s="159"/>
      <c r="BB1226" s="159"/>
      <c r="BC1226" s="159"/>
      <c r="BD1226" s="159"/>
      <c r="BE1226" s="159"/>
    </row>
    <row r="1227" spans="14:57"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59"/>
      <c r="Z1227" s="159"/>
      <c r="AA1227" s="159"/>
      <c r="AB1227" s="159"/>
      <c r="AC1227" s="159"/>
      <c r="AD1227" s="159"/>
      <c r="AE1227" s="159"/>
      <c r="AF1227" s="159"/>
      <c r="AG1227" s="159"/>
      <c r="AH1227" s="159"/>
      <c r="AI1227" s="159"/>
      <c r="AJ1227" s="159"/>
      <c r="AK1227" s="159"/>
      <c r="AL1227" s="159"/>
      <c r="AM1227" s="159"/>
      <c r="AN1227" s="159"/>
      <c r="AO1227" s="159"/>
      <c r="AP1227" s="159"/>
      <c r="AQ1227" s="159"/>
      <c r="AR1227" s="159"/>
      <c r="AS1227" s="159"/>
      <c r="AT1227" s="159"/>
      <c r="AU1227" s="159"/>
      <c r="AV1227" s="159"/>
      <c r="AW1227" s="159"/>
      <c r="AX1227" s="159"/>
      <c r="AY1227" s="159"/>
      <c r="AZ1227" s="159"/>
      <c r="BA1227" s="159"/>
      <c r="BB1227" s="159"/>
      <c r="BC1227" s="159"/>
      <c r="BD1227" s="159"/>
      <c r="BE1227" s="159"/>
    </row>
    <row r="1228" spans="14:57"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59"/>
      <c r="Z1228" s="159"/>
      <c r="AA1228" s="159"/>
      <c r="AB1228" s="159"/>
      <c r="AC1228" s="159"/>
      <c r="AD1228" s="159"/>
      <c r="AE1228" s="159"/>
      <c r="AF1228" s="159"/>
      <c r="AG1228" s="159"/>
      <c r="AH1228" s="159"/>
      <c r="AI1228" s="159"/>
      <c r="AJ1228" s="159"/>
      <c r="AK1228" s="159"/>
      <c r="AL1228" s="159"/>
      <c r="AM1228" s="159"/>
      <c r="AN1228" s="159"/>
      <c r="AO1228" s="159"/>
      <c r="AP1228" s="159"/>
      <c r="AQ1228" s="159"/>
      <c r="AR1228" s="159"/>
      <c r="AS1228" s="159"/>
      <c r="AT1228" s="159"/>
      <c r="AU1228" s="159"/>
      <c r="AV1228" s="159"/>
      <c r="AW1228" s="159"/>
      <c r="AX1228" s="159"/>
      <c r="AY1228" s="159"/>
      <c r="AZ1228" s="159"/>
      <c r="BA1228" s="159"/>
      <c r="BB1228" s="159"/>
      <c r="BC1228" s="159"/>
      <c r="BD1228" s="159"/>
      <c r="BE1228" s="159"/>
    </row>
    <row r="1229" spans="14:57"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59"/>
      <c r="Z1229" s="159"/>
      <c r="AA1229" s="159"/>
      <c r="AB1229" s="159"/>
      <c r="AC1229" s="159"/>
      <c r="AD1229" s="159"/>
      <c r="AE1229" s="159"/>
      <c r="AF1229" s="159"/>
      <c r="AG1229" s="159"/>
      <c r="AH1229" s="159"/>
      <c r="AI1229" s="159"/>
      <c r="AJ1229" s="159"/>
      <c r="AK1229" s="159"/>
      <c r="AL1229" s="159"/>
      <c r="AM1229" s="159"/>
      <c r="AN1229" s="159"/>
      <c r="AO1229" s="159"/>
      <c r="AP1229" s="159"/>
      <c r="AQ1229" s="159"/>
      <c r="AR1229" s="159"/>
      <c r="AS1229" s="159"/>
      <c r="AT1229" s="159"/>
      <c r="AU1229" s="159"/>
      <c r="AV1229" s="159"/>
      <c r="AW1229" s="159"/>
      <c r="AX1229" s="159"/>
      <c r="AY1229" s="159"/>
      <c r="AZ1229" s="159"/>
      <c r="BA1229" s="159"/>
      <c r="BB1229" s="159"/>
      <c r="BC1229" s="159"/>
      <c r="BD1229" s="159"/>
      <c r="BE1229" s="159"/>
    </row>
    <row r="1230" spans="14:57"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59"/>
      <c r="Z1230" s="159"/>
      <c r="AA1230" s="159"/>
      <c r="AB1230" s="159"/>
      <c r="AC1230" s="159"/>
      <c r="AD1230" s="159"/>
      <c r="AE1230" s="159"/>
      <c r="AF1230" s="159"/>
      <c r="AG1230" s="159"/>
      <c r="AH1230" s="159"/>
      <c r="AI1230" s="159"/>
      <c r="AJ1230" s="159"/>
      <c r="AK1230" s="159"/>
      <c r="AL1230" s="159"/>
      <c r="AM1230" s="159"/>
      <c r="AN1230" s="159"/>
      <c r="AO1230" s="159"/>
      <c r="AP1230" s="159"/>
      <c r="AQ1230" s="159"/>
      <c r="AR1230" s="159"/>
      <c r="AS1230" s="159"/>
      <c r="AT1230" s="159"/>
      <c r="AU1230" s="159"/>
      <c r="AV1230" s="159"/>
      <c r="AW1230" s="159"/>
      <c r="AX1230" s="159"/>
      <c r="AY1230" s="159"/>
      <c r="AZ1230" s="159"/>
      <c r="BA1230" s="159"/>
      <c r="BB1230" s="159"/>
      <c r="BC1230" s="159"/>
      <c r="BD1230" s="159"/>
      <c r="BE1230" s="159"/>
    </row>
    <row r="1231" spans="14:57"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  <c r="AH1231" s="159"/>
      <c r="AI1231" s="159"/>
      <c r="AJ1231" s="159"/>
      <c r="AK1231" s="159"/>
      <c r="AL1231" s="159"/>
      <c r="AM1231" s="159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159"/>
      <c r="AX1231" s="159"/>
      <c r="AY1231" s="159"/>
      <c r="AZ1231" s="159"/>
      <c r="BA1231" s="159"/>
      <c r="BB1231" s="159"/>
      <c r="BC1231" s="159"/>
      <c r="BD1231" s="159"/>
      <c r="BE1231" s="159"/>
    </row>
    <row r="1232" spans="14:57"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  <c r="AH1232" s="159"/>
      <c r="AI1232" s="159"/>
      <c r="AJ1232" s="159"/>
      <c r="AK1232" s="159"/>
      <c r="AL1232" s="159"/>
      <c r="AM1232" s="159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159"/>
      <c r="AX1232" s="159"/>
      <c r="AY1232" s="159"/>
      <c r="AZ1232" s="159"/>
      <c r="BA1232" s="159"/>
      <c r="BB1232" s="159"/>
      <c r="BC1232" s="159"/>
      <c r="BD1232" s="159"/>
      <c r="BE1232" s="159"/>
    </row>
    <row r="1233" spans="14:57"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59"/>
      <c r="Z1233" s="159"/>
      <c r="AA1233" s="159"/>
      <c r="AB1233" s="159"/>
      <c r="AC1233" s="159"/>
      <c r="AD1233" s="159"/>
      <c r="AE1233" s="159"/>
      <c r="AF1233" s="159"/>
      <c r="AG1233" s="159"/>
      <c r="AH1233" s="159"/>
      <c r="AI1233" s="159"/>
      <c r="AJ1233" s="159"/>
      <c r="AK1233" s="159"/>
      <c r="AL1233" s="159"/>
      <c r="AM1233" s="159"/>
      <c r="AN1233" s="159"/>
      <c r="AO1233" s="159"/>
      <c r="AP1233" s="159"/>
      <c r="AQ1233" s="159"/>
      <c r="AR1233" s="159"/>
      <c r="AS1233" s="159"/>
      <c r="AT1233" s="159"/>
      <c r="AU1233" s="159"/>
      <c r="AV1233" s="159"/>
      <c r="AW1233" s="159"/>
      <c r="AX1233" s="159"/>
      <c r="AY1233" s="159"/>
      <c r="AZ1233" s="159"/>
      <c r="BA1233" s="159"/>
      <c r="BB1233" s="159"/>
      <c r="BC1233" s="159"/>
      <c r="BD1233" s="159"/>
      <c r="BE1233" s="159"/>
    </row>
    <row r="1234" spans="14:57"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59"/>
      <c r="Z1234" s="159"/>
      <c r="AA1234" s="159"/>
      <c r="AB1234" s="159"/>
      <c r="AC1234" s="159"/>
      <c r="AD1234" s="159"/>
      <c r="AE1234" s="159"/>
      <c r="AF1234" s="159"/>
      <c r="AG1234" s="159"/>
      <c r="AH1234" s="159"/>
      <c r="AI1234" s="159"/>
      <c r="AJ1234" s="159"/>
      <c r="AK1234" s="159"/>
      <c r="AL1234" s="159"/>
      <c r="AM1234" s="159"/>
      <c r="AN1234" s="159"/>
      <c r="AO1234" s="159"/>
      <c r="AP1234" s="159"/>
      <c r="AQ1234" s="159"/>
      <c r="AR1234" s="159"/>
      <c r="AS1234" s="159"/>
      <c r="AT1234" s="159"/>
      <c r="AU1234" s="159"/>
      <c r="AV1234" s="159"/>
      <c r="AW1234" s="159"/>
      <c r="AX1234" s="159"/>
      <c r="AY1234" s="159"/>
      <c r="AZ1234" s="159"/>
      <c r="BA1234" s="159"/>
      <c r="BB1234" s="159"/>
      <c r="BC1234" s="159"/>
      <c r="BD1234" s="159"/>
      <c r="BE1234" s="159"/>
    </row>
    <row r="1235" spans="14:57"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59"/>
      <c r="Z1235" s="159"/>
      <c r="AA1235" s="159"/>
      <c r="AB1235" s="159"/>
      <c r="AC1235" s="159"/>
      <c r="AD1235" s="159"/>
      <c r="AE1235" s="159"/>
      <c r="AF1235" s="159"/>
      <c r="AG1235" s="159"/>
      <c r="AH1235" s="159"/>
      <c r="AI1235" s="159"/>
      <c r="AJ1235" s="159"/>
      <c r="AK1235" s="159"/>
      <c r="AL1235" s="159"/>
      <c r="AM1235" s="159"/>
      <c r="AN1235" s="159"/>
      <c r="AO1235" s="159"/>
      <c r="AP1235" s="159"/>
      <c r="AQ1235" s="159"/>
      <c r="AR1235" s="159"/>
      <c r="AS1235" s="159"/>
      <c r="AT1235" s="159"/>
      <c r="AU1235" s="159"/>
      <c r="AV1235" s="159"/>
      <c r="AW1235" s="159"/>
      <c r="AX1235" s="159"/>
      <c r="AY1235" s="159"/>
      <c r="AZ1235" s="159"/>
      <c r="BA1235" s="159"/>
      <c r="BB1235" s="159"/>
      <c r="BC1235" s="159"/>
      <c r="BD1235" s="159"/>
      <c r="BE1235" s="159"/>
    </row>
    <row r="1236" spans="14:57"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59"/>
      <c r="Z1236" s="159"/>
      <c r="AA1236" s="159"/>
      <c r="AB1236" s="159"/>
      <c r="AC1236" s="159"/>
      <c r="AD1236" s="159"/>
      <c r="AE1236" s="159"/>
      <c r="AF1236" s="159"/>
      <c r="AG1236" s="159"/>
      <c r="AH1236" s="159"/>
      <c r="AI1236" s="159"/>
      <c r="AJ1236" s="159"/>
      <c r="AK1236" s="159"/>
      <c r="AL1236" s="159"/>
      <c r="AM1236" s="159"/>
      <c r="AN1236" s="159"/>
      <c r="AO1236" s="159"/>
      <c r="AP1236" s="159"/>
      <c r="AQ1236" s="159"/>
      <c r="AR1236" s="159"/>
      <c r="AS1236" s="159"/>
      <c r="AT1236" s="159"/>
      <c r="AU1236" s="159"/>
      <c r="AV1236" s="159"/>
      <c r="AW1236" s="159"/>
      <c r="AX1236" s="159"/>
      <c r="AY1236" s="159"/>
      <c r="AZ1236" s="159"/>
      <c r="BA1236" s="159"/>
      <c r="BB1236" s="159"/>
      <c r="BC1236" s="159"/>
      <c r="BD1236" s="159"/>
      <c r="BE1236" s="159"/>
    </row>
    <row r="1237" spans="14:57"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59"/>
      <c r="Z1237" s="159"/>
      <c r="AA1237" s="159"/>
      <c r="AB1237" s="159"/>
      <c r="AC1237" s="159"/>
      <c r="AD1237" s="159"/>
      <c r="AE1237" s="159"/>
      <c r="AF1237" s="159"/>
      <c r="AG1237" s="159"/>
      <c r="AH1237" s="159"/>
      <c r="AI1237" s="159"/>
      <c r="AJ1237" s="159"/>
      <c r="AK1237" s="159"/>
      <c r="AL1237" s="159"/>
      <c r="AM1237" s="159"/>
      <c r="AN1237" s="159"/>
      <c r="AO1237" s="159"/>
      <c r="AP1237" s="159"/>
      <c r="AQ1237" s="159"/>
      <c r="AR1237" s="159"/>
      <c r="AS1237" s="159"/>
      <c r="AT1237" s="159"/>
      <c r="AU1237" s="159"/>
      <c r="AV1237" s="159"/>
      <c r="AW1237" s="159"/>
      <c r="AX1237" s="159"/>
      <c r="AY1237" s="159"/>
      <c r="AZ1237" s="159"/>
      <c r="BA1237" s="159"/>
      <c r="BB1237" s="159"/>
      <c r="BC1237" s="159"/>
      <c r="BD1237" s="159"/>
      <c r="BE1237" s="159"/>
    </row>
    <row r="1238" spans="14:57"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59"/>
      <c r="Z1238" s="159"/>
      <c r="AA1238" s="159"/>
      <c r="AB1238" s="159"/>
      <c r="AC1238" s="159"/>
      <c r="AD1238" s="159"/>
      <c r="AE1238" s="159"/>
      <c r="AF1238" s="159"/>
      <c r="AG1238" s="159"/>
      <c r="AH1238" s="159"/>
      <c r="AI1238" s="159"/>
      <c r="AJ1238" s="159"/>
      <c r="AK1238" s="159"/>
      <c r="AL1238" s="159"/>
      <c r="AM1238" s="159"/>
      <c r="AN1238" s="159"/>
      <c r="AO1238" s="159"/>
      <c r="AP1238" s="159"/>
      <c r="AQ1238" s="159"/>
      <c r="AR1238" s="159"/>
      <c r="AS1238" s="159"/>
      <c r="AT1238" s="159"/>
      <c r="AU1238" s="159"/>
      <c r="AV1238" s="159"/>
      <c r="AW1238" s="159"/>
      <c r="AX1238" s="159"/>
      <c r="AY1238" s="159"/>
      <c r="AZ1238" s="159"/>
      <c r="BA1238" s="159"/>
      <c r="BB1238" s="159"/>
      <c r="BC1238" s="159"/>
      <c r="BD1238" s="159"/>
      <c r="BE1238" s="159"/>
    </row>
    <row r="1239" spans="14:57"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59"/>
      <c r="Z1239" s="159"/>
      <c r="AA1239" s="159"/>
      <c r="AB1239" s="159"/>
      <c r="AC1239" s="159"/>
      <c r="AD1239" s="159"/>
      <c r="AE1239" s="159"/>
      <c r="AF1239" s="159"/>
      <c r="AG1239" s="159"/>
      <c r="AH1239" s="159"/>
      <c r="AI1239" s="159"/>
      <c r="AJ1239" s="159"/>
      <c r="AK1239" s="159"/>
      <c r="AL1239" s="159"/>
      <c r="AM1239" s="159"/>
      <c r="AN1239" s="159"/>
      <c r="AO1239" s="159"/>
      <c r="AP1239" s="159"/>
      <c r="AQ1239" s="159"/>
      <c r="AR1239" s="159"/>
      <c r="AS1239" s="159"/>
      <c r="AT1239" s="159"/>
      <c r="AU1239" s="159"/>
      <c r="AV1239" s="159"/>
      <c r="AW1239" s="159"/>
      <c r="AX1239" s="159"/>
      <c r="AY1239" s="159"/>
      <c r="AZ1239" s="159"/>
      <c r="BA1239" s="159"/>
      <c r="BB1239" s="159"/>
      <c r="BC1239" s="159"/>
      <c r="BD1239" s="159"/>
      <c r="BE1239" s="159"/>
    </row>
    <row r="1240" spans="14:57"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59"/>
      <c r="Z1240" s="159"/>
      <c r="AA1240" s="159"/>
      <c r="AB1240" s="159"/>
      <c r="AC1240" s="159"/>
      <c r="AD1240" s="159"/>
      <c r="AE1240" s="159"/>
      <c r="AF1240" s="159"/>
      <c r="AG1240" s="159"/>
      <c r="AH1240" s="159"/>
      <c r="AI1240" s="159"/>
      <c r="AJ1240" s="159"/>
      <c r="AK1240" s="159"/>
      <c r="AL1240" s="159"/>
      <c r="AM1240" s="159"/>
      <c r="AN1240" s="159"/>
      <c r="AO1240" s="159"/>
      <c r="AP1240" s="159"/>
      <c r="AQ1240" s="159"/>
      <c r="AR1240" s="159"/>
      <c r="AS1240" s="159"/>
      <c r="AT1240" s="159"/>
      <c r="AU1240" s="159"/>
      <c r="AV1240" s="159"/>
      <c r="AW1240" s="159"/>
      <c r="AX1240" s="159"/>
      <c r="AY1240" s="159"/>
      <c r="AZ1240" s="159"/>
      <c r="BA1240" s="159"/>
      <c r="BB1240" s="159"/>
      <c r="BC1240" s="159"/>
      <c r="BD1240" s="159"/>
      <c r="BE1240" s="159"/>
    </row>
    <row r="1241" spans="14:57"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59"/>
      <c r="Z1241" s="159"/>
      <c r="AA1241" s="159"/>
      <c r="AB1241" s="159"/>
      <c r="AC1241" s="159"/>
      <c r="AD1241" s="159"/>
      <c r="AE1241" s="159"/>
      <c r="AF1241" s="159"/>
      <c r="AG1241" s="159"/>
      <c r="AH1241" s="159"/>
      <c r="AI1241" s="159"/>
      <c r="AJ1241" s="159"/>
      <c r="AK1241" s="159"/>
      <c r="AL1241" s="159"/>
      <c r="AM1241" s="159"/>
      <c r="AN1241" s="159"/>
      <c r="AO1241" s="159"/>
      <c r="AP1241" s="159"/>
      <c r="AQ1241" s="159"/>
      <c r="AR1241" s="159"/>
      <c r="AS1241" s="159"/>
      <c r="AT1241" s="159"/>
      <c r="AU1241" s="159"/>
      <c r="AV1241" s="159"/>
      <c r="AW1241" s="159"/>
      <c r="AX1241" s="159"/>
      <c r="AY1241" s="159"/>
      <c r="AZ1241" s="159"/>
      <c r="BA1241" s="159"/>
      <c r="BB1241" s="159"/>
      <c r="BC1241" s="159"/>
      <c r="BD1241" s="159"/>
      <c r="BE1241" s="159"/>
    </row>
    <row r="1242" spans="14:57"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59"/>
      <c r="Z1242" s="159"/>
      <c r="AA1242" s="159"/>
      <c r="AB1242" s="159"/>
      <c r="AC1242" s="159"/>
      <c r="AD1242" s="159"/>
      <c r="AE1242" s="159"/>
      <c r="AF1242" s="159"/>
      <c r="AG1242" s="159"/>
      <c r="AH1242" s="159"/>
      <c r="AI1242" s="159"/>
      <c r="AJ1242" s="159"/>
      <c r="AK1242" s="159"/>
      <c r="AL1242" s="159"/>
      <c r="AM1242" s="159"/>
      <c r="AN1242" s="159"/>
      <c r="AO1242" s="159"/>
      <c r="AP1242" s="159"/>
      <c r="AQ1242" s="159"/>
      <c r="AR1242" s="159"/>
      <c r="AS1242" s="159"/>
      <c r="AT1242" s="159"/>
      <c r="AU1242" s="159"/>
      <c r="AV1242" s="159"/>
      <c r="AW1242" s="159"/>
      <c r="AX1242" s="159"/>
      <c r="AY1242" s="159"/>
      <c r="AZ1242" s="159"/>
      <c r="BA1242" s="159"/>
      <c r="BB1242" s="159"/>
      <c r="BC1242" s="159"/>
      <c r="BD1242" s="159"/>
      <c r="BE1242" s="159"/>
    </row>
    <row r="1243" spans="14:57"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59"/>
      <c r="Z1243" s="159"/>
      <c r="AA1243" s="159"/>
      <c r="AB1243" s="159"/>
      <c r="AC1243" s="159"/>
      <c r="AD1243" s="159"/>
      <c r="AE1243" s="159"/>
      <c r="AF1243" s="159"/>
      <c r="AG1243" s="159"/>
      <c r="AH1243" s="159"/>
      <c r="AI1243" s="159"/>
      <c r="AJ1243" s="159"/>
      <c r="AK1243" s="159"/>
      <c r="AL1243" s="159"/>
      <c r="AM1243" s="159"/>
      <c r="AN1243" s="159"/>
      <c r="AO1243" s="159"/>
      <c r="AP1243" s="159"/>
      <c r="AQ1243" s="159"/>
      <c r="AR1243" s="159"/>
      <c r="AS1243" s="159"/>
      <c r="AT1243" s="159"/>
      <c r="AU1243" s="159"/>
      <c r="AV1243" s="159"/>
      <c r="AW1243" s="159"/>
      <c r="AX1243" s="159"/>
      <c r="AY1243" s="159"/>
      <c r="AZ1243" s="159"/>
      <c r="BA1243" s="159"/>
      <c r="BB1243" s="159"/>
      <c r="BC1243" s="159"/>
      <c r="BD1243" s="159"/>
      <c r="BE1243" s="159"/>
    </row>
    <row r="1244" spans="14:57"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59"/>
      <c r="Z1244" s="159"/>
      <c r="AA1244" s="159"/>
      <c r="AB1244" s="159"/>
      <c r="AC1244" s="159"/>
      <c r="AD1244" s="159"/>
      <c r="AE1244" s="159"/>
      <c r="AF1244" s="159"/>
      <c r="AG1244" s="159"/>
      <c r="AH1244" s="159"/>
      <c r="AI1244" s="159"/>
      <c r="AJ1244" s="159"/>
      <c r="AK1244" s="159"/>
      <c r="AL1244" s="159"/>
      <c r="AM1244" s="159"/>
      <c r="AN1244" s="159"/>
      <c r="AO1244" s="159"/>
      <c r="AP1244" s="159"/>
      <c r="AQ1244" s="159"/>
      <c r="AR1244" s="159"/>
      <c r="AS1244" s="159"/>
      <c r="AT1244" s="159"/>
      <c r="AU1244" s="159"/>
      <c r="AV1244" s="159"/>
      <c r="AW1244" s="159"/>
      <c r="AX1244" s="159"/>
      <c r="AY1244" s="159"/>
      <c r="AZ1244" s="159"/>
      <c r="BA1244" s="159"/>
      <c r="BB1244" s="159"/>
      <c r="BC1244" s="159"/>
      <c r="BD1244" s="159"/>
      <c r="BE1244" s="159"/>
    </row>
    <row r="1245" spans="14:57"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59"/>
      <c r="Z1245" s="159"/>
      <c r="AA1245" s="159"/>
      <c r="AB1245" s="159"/>
      <c r="AC1245" s="159"/>
      <c r="AD1245" s="159"/>
      <c r="AE1245" s="159"/>
      <c r="AF1245" s="159"/>
      <c r="AG1245" s="159"/>
      <c r="AH1245" s="159"/>
      <c r="AI1245" s="159"/>
      <c r="AJ1245" s="159"/>
      <c r="AK1245" s="159"/>
      <c r="AL1245" s="159"/>
      <c r="AM1245" s="159"/>
      <c r="AN1245" s="159"/>
      <c r="AO1245" s="159"/>
      <c r="AP1245" s="159"/>
      <c r="AQ1245" s="159"/>
      <c r="AR1245" s="159"/>
      <c r="AS1245" s="159"/>
      <c r="AT1245" s="159"/>
      <c r="AU1245" s="159"/>
      <c r="AV1245" s="159"/>
      <c r="AW1245" s="159"/>
      <c r="AX1245" s="159"/>
      <c r="AY1245" s="159"/>
      <c r="AZ1245" s="159"/>
      <c r="BA1245" s="159"/>
      <c r="BB1245" s="159"/>
      <c r="BC1245" s="159"/>
      <c r="BD1245" s="159"/>
      <c r="BE1245" s="159"/>
    </row>
    <row r="1246" spans="14:57"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59"/>
      <c r="Z1246" s="159"/>
      <c r="AA1246" s="159"/>
      <c r="AB1246" s="159"/>
      <c r="AC1246" s="159"/>
      <c r="AD1246" s="159"/>
      <c r="AE1246" s="159"/>
      <c r="AF1246" s="159"/>
      <c r="AG1246" s="159"/>
      <c r="AH1246" s="159"/>
      <c r="AI1246" s="159"/>
      <c r="AJ1246" s="159"/>
      <c r="AK1246" s="159"/>
      <c r="AL1246" s="159"/>
      <c r="AM1246" s="159"/>
      <c r="AN1246" s="159"/>
      <c r="AO1246" s="159"/>
      <c r="AP1246" s="159"/>
      <c r="AQ1246" s="159"/>
      <c r="AR1246" s="159"/>
      <c r="AS1246" s="159"/>
      <c r="AT1246" s="159"/>
      <c r="AU1246" s="159"/>
      <c r="AV1246" s="159"/>
      <c r="AW1246" s="159"/>
      <c r="AX1246" s="159"/>
      <c r="AY1246" s="159"/>
      <c r="AZ1246" s="159"/>
      <c r="BA1246" s="159"/>
      <c r="BB1246" s="159"/>
      <c r="BC1246" s="159"/>
      <c r="BD1246" s="159"/>
      <c r="BE1246" s="159"/>
    </row>
    <row r="1247" spans="14:57"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59"/>
      <c r="Z1247" s="159"/>
      <c r="AA1247" s="159"/>
      <c r="AB1247" s="159"/>
      <c r="AC1247" s="159"/>
      <c r="AD1247" s="159"/>
      <c r="AE1247" s="159"/>
      <c r="AF1247" s="159"/>
      <c r="AG1247" s="159"/>
      <c r="AH1247" s="159"/>
      <c r="AI1247" s="159"/>
      <c r="AJ1247" s="159"/>
      <c r="AK1247" s="159"/>
      <c r="AL1247" s="159"/>
      <c r="AM1247" s="159"/>
      <c r="AN1247" s="159"/>
      <c r="AO1247" s="159"/>
      <c r="AP1247" s="159"/>
      <c r="AQ1247" s="159"/>
      <c r="AR1247" s="159"/>
      <c r="AS1247" s="159"/>
      <c r="AT1247" s="159"/>
      <c r="AU1247" s="159"/>
      <c r="AV1247" s="159"/>
      <c r="AW1247" s="159"/>
      <c r="AX1247" s="159"/>
      <c r="AY1247" s="159"/>
      <c r="AZ1247" s="159"/>
      <c r="BA1247" s="159"/>
      <c r="BB1247" s="159"/>
      <c r="BC1247" s="159"/>
      <c r="BD1247" s="159"/>
      <c r="BE1247" s="159"/>
    </row>
    <row r="1248" spans="14:57"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59"/>
      <c r="Z1248" s="159"/>
      <c r="AA1248" s="159"/>
      <c r="AB1248" s="159"/>
      <c r="AC1248" s="159"/>
      <c r="AD1248" s="159"/>
      <c r="AE1248" s="159"/>
      <c r="AF1248" s="159"/>
      <c r="AG1248" s="159"/>
      <c r="AH1248" s="159"/>
      <c r="AI1248" s="159"/>
      <c r="AJ1248" s="159"/>
      <c r="AK1248" s="159"/>
      <c r="AL1248" s="159"/>
      <c r="AM1248" s="159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159"/>
      <c r="AX1248" s="159"/>
      <c r="AY1248" s="159"/>
      <c r="AZ1248" s="159"/>
      <c r="BA1248" s="159"/>
      <c r="BB1248" s="159"/>
      <c r="BC1248" s="159"/>
      <c r="BD1248" s="159"/>
      <c r="BE1248" s="159"/>
    </row>
    <row r="1249" spans="14:57"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59"/>
      <c r="Z1249" s="159"/>
      <c r="AA1249" s="159"/>
      <c r="AB1249" s="159"/>
      <c r="AC1249" s="159"/>
      <c r="AD1249" s="159"/>
      <c r="AE1249" s="159"/>
      <c r="AF1249" s="159"/>
      <c r="AG1249" s="159"/>
      <c r="AH1249" s="159"/>
      <c r="AI1249" s="159"/>
      <c r="AJ1249" s="159"/>
      <c r="AK1249" s="159"/>
      <c r="AL1249" s="159"/>
      <c r="AM1249" s="159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159"/>
      <c r="AX1249" s="159"/>
      <c r="AY1249" s="159"/>
      <c r="AZ1249" s="159"/>
      <c r="BA1249" s="159"/>
      <c r="BB1249" s="159"/>
      <c r="BC1249" s="159"/>
      <c r="BD1249" s="159"/>
      <c r="BE1249" s="159"/>
    </row>
    <row r="1250" spans="14:57"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59"/>
      <c r="Z1250" s="159"/>
      <c r="AA1250" s="159"/>
      <c r="AB1250" s="159"/>
      <c r="AC1250" s="159"/>
      <c r="AD1250" s="159"/>
      <c r="AE1250" s="159"/>
      <c r="AF1250" s="159"/>
      <c r="AG1250" s="159"/>
      <c r="AH1250" s="159"/>
      <c r="AI1250" s="159"/>
      <c r="AJ1250" s="159"/>
      <c r="AK1250" s="159"/>
      <c r="AL1250" s="159"/>
      <c r="AM1250" s="159"/>
      <c r="AN1250" s="159"/>
      <c r="AO1250" s="159"/>
      <c r="AP1250" s="159"/>
      <c r="AQ1250" s="159"/>
      <c r="AR1250" s="159"/>
      <c r="AS1250" s="159"/>
      <c r="AT1250" s="159"/>
      <c r="AU1250" s="159"/>
      <c r="AV1250" s="159"/>
      <c r="AW1250" s="159"/>
      <c r="AX1250" s="159"/>
      <c r="AY1250" s="159"/>
      <c r="AZ1250" s="159"/>
      <c r="BA1250" s="159"/>
      <c r="BB1250" s="159"/>
      <c r="BC1250" s="159"/>
      <c r="BD1250" s="159"/>
      <c r="BE1250" s="159"/>
    </row>
    <row r="1251" spans="14:57"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59"/>
      <c r="Z1251" s="159"/>
      <c r="AA1251" s="159"/>
      <c r="AB1251" s="159"/>
      <c r="AC1251" s="159"/>
      <c r="AD1251" s="159"/>
      <c r="AE1251" s="159"/>
      <c r="AF1251" s="159"/>
      <c r="AG1251" s="159"/>
      <c r="AH1251" s="159"/>
      <c r="AI1251" s="159"/>
      <c r="AJ1251" s="159"/>
      <c r="AK1251" s="159"/>
      <c r="AL1251" s="159"/>
      <c r="AM1251" s="159"/>
      <c r="AN1251" s="159"/>
      <c r="AO1251" s="159"/>
      <c r="AP1251" s="159"/>
      <c r="AQ1251" s="159"/>
      <c r="AR1251" s="159"/>
      <c r="AS1251" s="159"/>
      <c r="AT1251" s="159"/>
      <c r="AU1251" s="159"/>
      <c r="AV1251" s="159"/>
      <c r="AW1251" s="159"/>
      <c r="AX1251" s="159"/>
      <c r="AY1251" s="159"/>
      <c r="AZ1251" s="159"/>
      <c r="BA1251" s="159"/>
      <c r="BB1251" s="159"/>
      <c r="BC1251" s="159"/>
      <c r="BD1251" s="159"/>
      <c r="BE1251" s="159"/>
    </row>
    <row r="1252" spans="14:57"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59"/>
      <c r="Z1252" s="159"/>
      <c r="AA1252" s="159"/>
      <c r="AB1252" s="159"/>
      <c r="AC1252" s="159"/>
      <c r="AD1252" s="159"/>
      <c r="AE1252" s="159"/>
      <c r="AF1252" s="159"/>
      <c r="AG1252" s="159"/>
      <c r="AH1252" s="159"/>
      <c r="AI1252" s="159"/>
      <c r="AJ1252" s="159"/>
      <c r="AK1252" s="159"/>
      <c r="AL1252" s="159"/>
      <c r="AM1252" s="159"/>
      <c r="AN1252" s="159"/>
      <c r="AO1252" s="159"/>
      <c r="AP1252" s="159"/>
      <c r="AQ1252" s="159"/>
      <c r="AR1252" s="159"/>
      <c r="AS1252" s="159"/>
      <c r="AT1252" s="159"/>
      <c r="AU1252" s="159"/>
      <c r="AV1252" s="159"/>
      <c r="AW1252" s="159"/>
      <c r="AX1252" s="159"/>
      <c r="AY1252" s="159"/>
      <c r="AZ1252" s="159"/>
      <c r="BA1252" s="159"/>
      <c r="BB1252" s="159"/>
      <c r="BC1252" s="159"/>
      <c r="BD1252" s="159"/>
      <c r="BE1252" s="159"/>
    </row>
    <row r="1253" spans="14:57"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59"/>
      <c r="Z1253" s="159"/>
      <c r="AA1253" s="159"/>
      <c r="AB1253" s="159"/>
      <c r="AC1253" s="159"/>
      <c r="AD1253" s="159"/>
      <c r="AE1253" s="159"/>
      <c r="AF1253" s="159"/>
      <c r="AG1253" s="159"/>
      <c r="AH1253" s="159"/>
      <c r="AI1253" s="159"/>
      <c r="AJ1253" s="159"/>
      <c r="AK1253" s="159"/>
      <c r="AL1253" s="159"/>
      <c r="AM1253" s="159"/>
      <c r="AN1253" s="159"/>
      <c r="AO1253" s="159"/>
      <c r="AP1253" s="159"/>
      <c r="AQ1253" s="159"/>
      <c r="AR1253" s="159"/>
      <c r="AS1253" s="159"/>
      <c r="AT1253" s="159"/>
      <c r="AU1253" s="159"/>
      <c r="AV1253" s="159"/>
      <c r="AW1253" s="159"/>
      <c r="AX1253" s="159"/>
      <c r="AY1253" s="159"/>
      <c r="AZ1253" s="159"/>
      <c r="BA1253" s="159"/>
      <c r="BB1253" s="159"/>
      <c r="BC1253" s="159"/>
      <c r="BD1253" s="159"/>
      <c r="BE1253" s="159"/>
    </row>
    <row r="1254" spans="14:57"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59"/>
      <c r="Z1254" s="159"/>
      <c r="AA1254" s="159"/>
      <c r="AB1254" s="159"/>
      <c r="AC1254" s="159"/>
      <c r="AD1254" s="159"/>
      <c r="AE1254" s="159"/>
      <c r="AF1254" s="159"/>
      <c r="AG1254" s="159"/>
      <c r="AH1254" s="159"/>
      <c r="AI1254" s="159"/>
      <c r="AJ1254" s="159"/>
      <c r="AK1254" s="159"/>
      <c r="AL1254" s="159"/>
      <c r="AM1254" s="159"/>
      <c r="AN1254" s="159"/>
      <c r="AO1254" s="159"/>
      <c r="AP1254" s="159"/>
      <c r="AQ1254" s="159"/>
      <c r="AR1254" s="159"/>
      <c r="AS1254" s="159"/>
      <c r="AT1254" s="159"/>
      <c r="AU1254" s="159"/>
      <c r="AV1254" s="159"/>
      <c r="AW1254" s="159"/>
      <c r="AX1254" s="159"/>
      <c r="AY1254" s="159"/>
      <c r="AZ1254" s="159"/>
      <c r="BA1254" s="159"/>
      <c r="BB1254" s="159"/>
      <c r="BC1254" s="159"/>
      <c r="BD1254" s="159"/>
      <c r="BE1254" s="159"/>
    </row>
    <row r="1255" spans="14:57"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59"/>
      <c r="Z1255" s="159"/>
      <c r="AA1255" s="159"/>
      <c r="AB1255" s="159"/>
      <c r="AC1255" s="159"/>
      <c r="AD1255" s="159"/>
      <c r="AE1255" s="159"/>
      <c r="AF1255" s="159"/>
      <c r="AG1255" s="159"/>
      <c r="AH1255" s="159"/>
      <c r="AI1255" s="159"/>
      <c r="AJ1255" s="159"/>
      <c r="AK1255" s="159"/>
      <c r="AL1255" s="159"/>
      <c r="AM1255" s="159"/>
      <c r="AN1255" s="159"/>
      <c r="AO1255" s="159"/>
      <c r="AP1255" s="159"/>
      <c r="AQ1255" s="159"/>
      <c r="AR1255" s="159"/>
      <c r="AS1255" s="159"/>
      <c r="AT1255" s="159"/>
      <c r="AU1255" s="159"/>
      <c r="AV1255" s="159"/>
      <c r="AW1255" s="159"/>
      <c r="AX1255" s="159"/>
      <c r="AY1255" s="159"/>
      <c r="AZ1255" s="159"/>
      <c r="BA1255" s="159"/>
      <c r="BB1255" s="159"/>
      <c r="BC1255" s="159"/>
      <c r="BD1255" s="159"/>
      <c r="BE1255" s="159"/>
    </row>
    <row r="1256" spans="14:57"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59"/>
      <c r="Z1256" s="159"/>
      <c r="AA1256" s="159"/>
      <c r="AB1256" s="159"/>
      <c r="AC1256" s="159"/>
      <c r="AD1256" s="159"/>
      <c r="AE1256" s="159"/>
      <c r="AF1256" s="159"/>
      <c r="AG1256" s="159"/>
      <c r="AH1256" s="159"/>
      <c r="AI1256" s="159"/>
      <c r="AJ1256" s="159"/>
      <c r="AK1256" s="159"/>
      <c r="AL1256" s="159"/>
      <c r="AM1256" s="159"/>
      <c r="AN1256" s="159"/>
      <c r="AO1256" s="159"/>
      <c r="AP1256" s="159"/>
      <c r="AQ1256" s="159"/>
      <c r="AR1256" s="159"/>
      <c r="AS1256" s="159"/>
      <c r="AT1256" s="159"/>
      <c r="AU1256" s="159"/>
      <c r="AV1256" s="159"/>
      <c r="AW1256" s="159"/>
      <c r="AX1256" s="159"/>
      <c r="AY1256" s="159"/>
      <c r="AZ1256" s="159"/>
      <c r="BA1256" s="159"/>
      <c r="BB1256" s="159"/>
      <c r="BC1256" s="159"/>
      <c r="BD1256" s="159"/>
      <c r="BE1256" s="159"/>
    </row>
    <row r="1257" spans="14:57"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59"/>
      <c r="Z1257" s="159"/>
      <c r="AA1257" s="159"/>
      <c r="AB1257" s="159"/>
      <c r="AC1257" s="159"/>
      <c r="AD1257" s="159"/>
      <c r="AE1257" s="159"/>
      <c r="AF1257" s="159"/>
      <c r="AG1257" s="159"/>
      <c r="AH1257" s="159"/>
      <c r="AI1257" s="159"/>
      <c r="AJ1257" s="159"/>
      <c r="AK1257" s="159"/>
      <c r="AL1257" s="159"/>
      <c r="AM1257" s="159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159"/>
      <c r="AX1257" s="159"/>
      <c r="AY1257" s="159"/>
      <c r="AZ1257" s="159"/>
      <c r="BA1257" s="159"/>
      <c r="BB1257" s="159"/>
      <c r="BC1257" s="159"/>
      <c r="BD1257" s="159"/>
      <c r="BE1257" s="159"/>
    </row>
    <row r="1258" spans="14:57"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59"/>
      <c r="Z1258" s="159"/>
      <c r="AA1258" s="159"/>
      <c r="AB1258" s="159"/>
      <c r="AC1258" s="159"/>
      <c r="AD1258" s="159"/>
      <c r="AE1258" s="159"/>
      <c r="AF1258" s="159"/>
      <c r="AG1258" s="159"/>
      <c r="AH1258" s="159"/>
      <c r="AI1258" s="159"/>
      <c r="AJ1258" s="159"/>
      <c r="AK1258" s="159"/>
      <c r="AL1258" s="159"/>
      <c r="AM1258" s="159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159"/>
      <c r="AX1258" s="159"/>
      <c r="AY1258" s="159"/>
      <c r="AZ1258" s="159"/>
      <c r="BA1258" s="159"/>
      <c r="BB1258" s="159"/>
      <c r="BC1258" s="159"/>
      <c r="BD1258" s="159"/>
      <c r="BE1258" s="159"/>
    </row>
    <row r="1259" spans="14:57"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59"/>
      <c r="Z1259" s="159"/>
      <c r="AA1259" s="159"/>
      <c r="AB1259" s="159"/>
      <c r="AC1259" s="159"/>
      <c r="AD1259" s="159"/>
      <c r="AE1259" s="159"/>
      <c r="AF1259" s="159"/>
      <c r="AG1259" s="159"/>
      <c r="AH1259" s="159"/>
      <c r="AI1259" s="159"/>
      <c r="AJ1259" s="159"/>
      <c r="AK1259" s="159"/>
      <c r="AL1259" s="159"/>
      <c r="AM1259" s="159"/>
      <c r="AN1259" s="159"/>
      <c r="AO1259" s="159"/>
      <c r="AP1259" s="159"/>
      <c r="AQ1259" s="159"/>
      <c r="AR1259" s="159"/>
      <c r="AS1259" s="159"/>
      <c r="AT1259" s="159"/>
      <c r="AU1259" s="159"/>
      <c r="AV1259" s="159"/>
      <c r="AW1259" s="159"/>
      <c r="AX1259" s="159"/>
      <c r="AY1259" s="159"/>
      <c r="AZ1259" s="159"/>
      <c r="BA1259" s="159"/>
      <c r="BB1259" s="159"/>
      <c r="BC1259" s="159"/>
      <c r="BD1259" s="159"/>
      <c r="BE1259" s="159"/>
    </row>
    <row r="1260" spans="14:57"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  <c r="AH1260" s="159"/>
      <c r="AI1260" s="159"/>
      <c r="AJ1260" s="159"/>
      <c r="AK1260" s="159"/>
      <c r="AL1260" s="159"/>
      <c r="AM1260" s="159"/>
      <c r="AN1260" s="159"/>
      <c r="AO1260" s="159"/>
      <c r="AP1260" s="159"/>
      <c r="AQ1260" s="159"/>
      <c r="AR1260" s="159"/>
      <c r="AS1260" s="159"/>
      <c r="AT1260" s="159"/>
      <c r="AU1260" s="159"/>
      <c r="AV1260" s="159"/>
      <c r="AW1260" s="159"/>
      <c r="AX1260" s="159"/>
      <c r="AY1260" s="159"/>
      <c r="AZ1260" s="159"/>
      <c r="BA1260" s="159"/>
      <c r="BB1260" s="159"/>
      <c r="BC1260" s="159"/>
      <c r="BD1260" s="159"/>
      <c r="BE1260" s="159"/>
    </row>
    <row r="1261" spans="14:57"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59"/>
      <c r="Z1261" s="159"/>
      <c r="AA1261" s="159"/>
      <c r="AB1261" s="159"/>
      <c r="AC1261" s="159"/>
      <c r="AD1261" s="159"/>
      <c r="AE1261" s="159"/>
      <c r="AF1261" s="159"/>
      <c r="AG1261" s="159"/>
      <c r="AH1261" s="159"/>
      <c r="AI1261" s="159"/>
      <c r="AJ1261" s="159"/>
      <c r="AK1261" s="159"/>
      <c r="AL1261" s="159"/>
      <c r="AM1261" s="159"/>
      <c r="AN1261" s="159"/>
      <c r="AO1261" s="159"/>
      <c r="AP1261" s="159"/>
      <c r="AQ1261" s="159"/>
      <c r="AR1261" s="159"/>
      <c r="AS1261" s="159"/>
      <c r="AT1261" s="159"/>
      <c r="AU1261" s="159"/>
      <c r="AV1261" s="159"/>
      <c r="AW1261" s="159"/>
      <c r="AX1261" s="159"/>
      <c r="AY1261" s="159"/>
      <c r="AZ1261" s="159"/>
      <c r="BA1261" s="159"/>
      <c r="BB1261" s="159"/>
      <c r="BC1261" s="159"/>
      <c r="BD1261" s="159"/>
      <c r="BE1261" s="159"/>
    </row>
    <row r="1262" spans="14:57"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  <c r="AH1262" s="159"/>
      <c r="AI1262" s="159"/>
      <c r="AJ1262" s="159"/>
      <c r="AK1262" s="159"/>
      <c r="AL1262" s="159"/>
      <c r="AM1262" s="159"/>
      <c r="AN1262" s="159"/>
      <c r="AO1262" s="159"/>
      <c r="AP1262" s="159"/>
      <c r="AQ1262" s="159"/>
      <c r="AR1262" s="159"/>
      <c r="AS1262" s="159"/>
      <c r="AT1262" s="159"/>
      <c r="AU1262" s="159"/>
      <c r="AV1262" s="159"/>
      <c r="AW1262" s="159"/>
      <c r="AX1262" s="159"/>
      <c r="AY1262" s="159"/>
      <c r="AZ1262" s="159"/>
      <c r="BA1262" s="159"/>
      <c r="BB1262" s="159"/>
      <c r="BC1262" s="159"/>
      <c r="BD1262" s="159"/>
      <c r="BE1262" s="159"/>
    </row>
    <row r="1263" spans="14:57"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59"/>
      <c r="Z1263" s="159"/>
      <c r="AA1263" s="159"/>
      <c r="AB1263" s="159"/>
      <c r="AC1263" s="159"/>
      <c r="AD1263" s="159"/>
      <c r="AE1263" s="159"/>
      <c r="AF1263" s="159"/>
      <c r="AG1263" s="159"/>
      <c r="AH1263" s="159"/>
      <c r="AI1263" s="159"/>
      <c r="AJ1263" s="159"/>
      <c r="AK1263" s="159"/>
      <c r="AL1263" s="159"/>
      <c r="AM1263" s="159"/>
      <c r="AN1263" s="159"/>
      <c r="AO1263" s="159"/>
      <c r="AP1263" s="159"/>
      <c r="AQ1263" s="159"/>
      <c r="AR1263" s="159"/>
      <c r="AS1263" s="159"/>
      <c r="AT1263" s="159"/>
      <c r="AU1263" s="159"/>
      <c r="AV1263" s="159"/>
      <c r="AW1263" s="159"/>
      <c r="AX1263" s="159"/>
      <c r="AY1263" s="159"/>
      <c r="AZ1263" s="159"/>
      <c r="BA1263" s="159"/>
      <c r="BB1263" s="159"/>
      <c r="BC1263" s="159"/>
      <c r="BD1263" s="159"/>
      <c r="BE1263" s="159"/>
    </row>
    <row r="1264" spans="14:57"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59"/>
      <c r="Z1264" s="159"/>
      <c r="AA1264" s="159"/>
      <c r="AB1264" s="159"/>
      <c r="AC1264" s="159"/>
      <c r="AD1264" s="159"/>
      <c r="AE1264" s="159"/>
      <c r="AF1264" s="159"/>
      <c r="AG1264" s="159"/>
      <c r="AH1264" s="159"/>
      <c r="AI1264" s="159"/>
      <c r="AJ1264" s="159"/>
      <c r="AK1264" s="159"/>
      <c r="AL1264" s="159"/>
      <c r="AM1264" s="159"/>
      <c r="AN1264" s="159"/>
      <c r="AO1264" s="159"/>
      <c r="AP1264" s="159"/>
      <c r="AQ1264" s="159"/>
      <c r="AR1264" s="159"/>
      <c r="AS1264" s="159"/>
      <c r="AT1264" s="159"/>
      <c r="AU1264" s="159"/>
      <c r="AV1264" s="159"/>
      <c r="AW1264" s="159"/>
      <c r="AX1264" s="159"/>
      <c r="AY1264" s="159"/>
      <c r="AZ1264" s="159"/>
      <c r="BA1264" s="159"/>
      <c r="BB1264" s="159"/>
      <c r="BC1264" s="159"/>
      <c r="BD1264" s="159"/>
      <c r="BE1264" s="159"/>
    </row>
    <row r="1265" spans="14:57"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59"/>
      <c r="Z1265" s="159"/>
      <c r="AA1265" s="159"/>
      <c r="AB1265" s="159"/>
      <c r="AC1265" s="159"/>
      <c r="AD1265" s="159"/>
      <c r="AE1265" s="159"/>
      <c r="AF1265" s="159"/>
      <c r="AG1265" s="159"/>
      <c r="AH1265" s="159"/>
      <c r="AI1265" s="159"/>
      <c r="AJ1265" s="159"/>
      <c r="AK1265" s="159"/>
      <c r="AL1265" s="159"/>
      <c r="AM1265" s="159"/>
      <c r="AN1265" s="159"/>
      <c r="AO1265" s="159"/>
      <c r="AP1265" s="159"/>
      <c r="AQ1265" s="159"/>
      <c r="AR1265" s="159"/>
      <c r="AS1265" s="159"/>
      <c r="AT1265" s="159"/>
      <c r="AU1265" s="159"/>
      <c r="AV1265" s="159"/>
      <c r="AW1265" s="159"/>
      <c r="AX1265" s="159"/>
      <c r="AY1265" s="159"/>
      <c r="AZ1265" s="159"/>
      <c r="BA1265" s="159"/>
      <c r="BB1265" s="159"/>
      <c r="BC1265" s="159"/>
      <c r="BD1265" s="159"/>
      <c r="BE1265" s="159"/>
    </row>
    <row r="1266" spans="14:57"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59"/>
      <c r="Z1266" s="159"/>
      <c r="AA1266" s="159"/>
      <c r="AB1266" s="159"/>
      <c r="AC1266" s="159"/>
      <c r="AD1266" s="159"/>
      <c r="AE1266" s="159"/>
      <c r="AF1266" s="159"/>
      <c r="AG1266" s="159"/>
      <c r="AH1266" s="159"/>
      <c r="AI1266" s="159"/>
      <c r="AJ1266" s="159"/>
      <c r="AK1266" s="159"/>
      <c r="AL1266" s="159"/>
      <c r="AM1266" s="159"/>
      <c r="AN1266" s="159"/>
      <c r="AO1266" s="159"/>
      <c r="AP1266" s="159"/>
      <c r="AQ1266" s="159"/>
      <c r="AR1266" s="159"/>
      <c r="AS1266" s="159"/>
      <c r="AT1266" s="159"/>
      <c r="AU1266" s="159"/>
      <c r="AV1266" s="159"/>
      <c r="AW1266" s="159"/>
      <c r="AX1266" s="159"/>
      <c r="AY1266" s="159"/>
      <c r="AZ1266" s="159"/>
      <c r="BA1266" s="159"/>
      <c r="BB1266" s="159"/>
      <c r="BC1266" s="159"/>
      <c r="BD1266" s="159"/>
      <c r="BE1266" s="159"/>
    </row>
    <row r="1267" spans="14:57"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59"/>
      <c r="Z1267" s="159"/>
      <c r="AA1267" s="159"/>
      <c r="AB1267" s="159"/>
      <c r="AC1267" s="159"/>
      <c r="AD1267" s="159"/>
      <c r="AE1267" s="159"/>
      <c r="AF1267" s="159"/>
      <c r="AG1267" s="159"/>
      <c r="AH1267" s="159"/>
      <c r="AI1267" s="159"/>
      <c r="AJ1267" s="159"/>
      <c r="AK1267" s="159"/>
      <c r="AL1267" s="159"/>
      <c r="AM1267" s="159"/>
      <c r="AN1267" s="159"/>
      <c r="AO1267" s="159"/>
      <c r="AP1267" s="159"/>
      <c r="AQ1267" s="159"/>
      <c r="AR1267" s="159"/>
      <c r="AS1267" s="159"/>
      <c r="AT1267" s="159"/>
      <c r="AU1267" s="159"/>
      <c r="AV1267" s="159"/>
      <c r="AW1267" s="159"/>
      <c r="AX1267" s="159"/>
      <c r="AY1267" s="159"/>
      <c r="AZ1267" s="159"/>
      <c r="BA1267" s="159"/>
      <c r="BB1267" s="159"/>
      <c r="BC1267" s="159"/>
      <c r="BD1267" s="159"/>
      <c r="BE1267" s="159"/>
    </row>
    <row r="1268" spans="14:57"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59"/>
      <c r="Z1268" s="159"/>
      <c r="AA1268" s="159"/>
      <c r="AB1268" s="159"/>
      <c r="AC1268" s="159"/>
      <c r="AD1268" s="159"/>
      <c r="AE1268" s="159"/>
      <c r="AF1268" s="159"/>
      <c r="AG1268" s="159"/>
      <c r="AH1268" s="159"/>
      <c r="AI1268" s="159"/>
      <c r="AJ1268" s="159"/>
      <c r="AK1268" s="159"/>
      <c r="AL1268" s="159"/>
      <c r="AM1268" s="159"/>
      <c r="AN1268" s="159"/>
      <c r="AO1268" s="159"/>
      <c r="AP1268" s="159"/>
      <c r="AQ1268" s="159"/>
      <c r="AR1268" s="159"/>
      <c r="AS1268" s="159"/>
      <c r="AT1268" s="159"/>
      <c r="AU1268" s="159"/>
      <c r="AV1268" s="159"/>
      <c r="AW1268" s="159"/>
      <c r="AX1268" s="159"/>
      <c r="AY1268" s="159"/>
      <c r="AZ1268" s="159"/>
      <c r="BA1268" s="159"/>
      <c r="BB1268" s="159"/>
      <c r="BC1268" s="159"/>
      <c r="BD1268" s="159"/>
      <c r="BE1268" s="159"/>
    </row>
    <row r="1269" spans="14:57"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59"/>
      <c r="Z1269" s="159"/>
      <c r="AA1269" s="159"/>
      <c r="AB1269" s="159"/>
      <c r="AC1269" s="159"/>
      <c r="AD1269" s="159"/>
      <c r="AE1269" s="159"/>
      <c r="AF1269" s="159"/>
      <c r="AG1269" s="159"/>
      <c r="AH1269" s="159"/>
      <c r="AI1269" s="159"/>
      <c r="AJ1269" s="159"/>
      <c r="AK1269" s="159"/>
      <c r="AL1269" s="159"/>
      <c r="AM1269" s="159"/>
      <c r="AN1269" s="159"/>
      <c r="AO1269" s="159"/>
      <c r="AP1269" s="159"/>
      <c r="AQ1269" s="159"/>
      <c r="AR1269" s="159"/>
      <c r="AS1269" s="159"/>
      <c r="AT1269" s="159"/>
      <c r="AU1269" s="159"/>
      <c r="AV1269" s="159"/>
      <c r="AW1269" s="159"/>
      <c r="AX1269" s="159"/>
      <c r="AY1269" s="159"/>
      <c r="AZ1269" s="159"/>
      <c r="BA1269" s="159"/>
      <c r="BB1269" s="159"/>
      <c r="BC1269" s="159"/>
      <c r="BD1269" s="159"/>
      <c r="BE1269" s="159"/>
    </row>
    <row r="1270" spans="14:57"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59"/>
      <c r="Z1270" s="159"/>
      <c r="AA1270" s="159"/>
      <c r="AB1270" s="159"/>
      <c r="AC1270" s="159"/>
      <c r="AD1270" s="159"/>
      <c r="AE1270" s="159"/>
      <c r="AF1270" s="159"/>
      <c r="AG1270" s="159"/>
      <c r="AH1270" s="159"/>
      <c r="AI1270" s="159"/>
      <c r="AJ1270" s="159"/>
      <c r="AK1270" s="159"/>
      <c r="AL1270" s="159"/>
      <c r="AM1270" s="159"/>
      <c r="AN1270" s="159"/>
      <c r="AO1270" s="159"/>
      <c r="AP1270" s="159"/>
      <c r="AQ1270" s="159"/>
      <c r="AR1270" s="159"/>
      <c r="AS1270" s="159"/>
      <c r="AT1270" s="159"/>
      <c r="AU1270" s="159"/>
      <c r="AV1270" s="159"/>
      <c r="AW1270" s="159"/>
      <c r="AX1270" s="159"/>
      <c r="AY1270" s="159"/>
      <c r="AZ1270" s="159"/>
      <c r="BA1270" s="159"/>
      <c r="BB1270" s="159"/>
      <c r="BC1270" s="159"/>
      <c r="BD1270" s="159"/>
      <c r="BE1270" s="159"/>
    </row>
    <row r="1271" spans="14:57"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59"/>
      <c r="Z1271" s="159"/>
      <c r="AA1271" s="159"/>
      <c r="AB1271" s="159"/>
      <c r="AC1271" s="159"/>
      <c r="AD1271" s="159"/>
      <c r="AE1271" s="159"/>
      <c r="AF1271" s="159"/>
      <c r="AG1271" s="159"/>
      <c r="AH1271" s="159"/>
      <c r="AI1271" s="159"/>
      <c r="AJ1271" s="159"/>
      <c r="AK1271" s="159"/>
      <c r="AL1271" s="159"/>
      <c r="AM1271" s="159"/>
      <c r="AN1271" s="159"/>
      <c r="AO1271" s="159"/>
      <c r="AP1271" s="159"/>
      <c r="AQ1271" s="159"/>
      <c r="AR1271" s="159"/>
      <c r="AS1271" s="159"/>
      <c r="AT1271" s="159"/>
      <c r="AU1271" s="159"/>
      <c r="AV1271" s="159"/>
      <c r="AW1271" s="159"/>
      <c r="AX1271" s="159"/>
      <c r="AY1271" s="159"/>
      <c r="AZ1271" s="159"/>
      <c r="BA1271" s="159"/>
      <c r="BB1271" s="159"/>
      <c r="BC1271" s="159"/>
      <c r="BD1271" s="159"/>
      <c r="BE1271" s="159"/>
    </row>
    <row r="1272" spans="14:57"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59"/>
      <c r="Z1272" s="159"/>
      <c r="AA1272" s="159"/>
      <c r="AB1272" s="159"/>
      <c r="AC1272" s="159"/>
      <c r="AD1272" s="159"/>
      <c r="AE1272" s="159"/>
      <c r="AF1272" s="159"/>
      <c r="AG1272" s="159"/>
      <c r="AH1272" s="159"/>
      <c r="AI1272" s="159"/>
      <c r="AJ1272" s="159"/>
      <c r="AK1272" s="159"/>
      <c r="AL1272" s="159"/>
      <c r="AM1272" s="159"/>
      <c r="AN1272" s="159"/>
      <c r="AO1272" s="159"/>
      <c r="AP1272" s="159"/>
      <c r="AQ1272" s="159"/>
      <c r="AR1272" s="159"/>
      <c r="AS1272" s="159"/>
      <c r="AT1272" s="159"/>
      <c r="AU1272" s="159"/>
      <c r="AV1272" s="159"/>
      <c r="AW1272" s="159"/>
      <c r="AX1272" s="159"/>
      <c r="AY1272" s="159"/>
      <c r="AZ1272" s="159"/>
      <c r="BA1272" s="159"/>
      <c r="BB1272" s="159"/>
      <c r="BC1272" s="159"/>
      <c r="BD1272" s="159"/>
      <c r="BE1272" s="159"/>
    </row>
    <row r="1273" spans="14:57"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59"/>
      <c r="Z1273" s="159"/>
      <c r="AA1273" s="159"/>
      <c r="AB1273" s="159"/>
      <c r="AC1273" s="159"/>
      <c r="AD1273" s="159"/>
      <c r="AE1273" s="159"/>
      <c r="AF1273" s="159"/>
      <c r="AG1273" s="159"/>
      <c r="AH1273" s="159"/>
      <c r="AI1273" s="159"/>
      <c r="AJ1273" s="159"/>
      <c r="AK1273" s="159"/>
      <c r="AL1273" s="159"/>
      <c r="AM1273" s="159"/>
      <c r="AN1273" s="159"/>
      <c r="AO1273" s="159"/>
      <c r="AP1273" s="159"/>
      <c r="AQ1273" s="159"/>
      <c r="AR1273" s="159"/>
      <c r="AS1273" s="159"/>
      <c r="AT1273" s="159"/>
      <c r="AU1273" s="159"/>
      <c r="AV1273" s="159"/>
      <c r="AW1273" s="159"/>
      <c r="AX1273" s="159"/>
      <c r="AY1273" s="159"/>
      <c r="AZ1273" s="159"/>
      <c r="BA1273" s="159"/>
      <c r="BB1273" s="159"/>
      <c r="BC1273" s="159"/>
      <c r="BD1273" s="159"/>
      <c r="BE1273" s="159"/>
    </row>
    <row r="1274" spans="14:57"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  <c r="AH1274" s="159"/>
      <c r="AI1274" s="159"/>
      <c r="AJ1274" s="159"/>
      <c r="AK1274" s="159"/>
      <c r="AL1274" s="159"/>
      <c r="AM1274" s="159"/>
      <c r="AN1274" s="159"/>
      <c r="AO1274" s="159"/>
      <c r="AP1274" s="159"/>
      <c r="AQ1274" s="159"/>
      <c r="AR1274" s="159"/>
      <c r="AS1274" s="159"/>
      <c r="AT1274" s="159"/>
      <c r="AU1274" s="159"/>
      <c r="AV1274" s="159"/>
      <c r="AW1274" s="159"/>
      <c r="AX1274" s="159"/>
      <c r="AY1274" s="159"/>
      <c r="AZ1274" s="159"/>
      <c r="BA1274" s="159"/>
      <c r="BB1274" s="159"/>
      <c r="BC1274" s="159"/>
      <c r="BD1274" s="159"/>
      <c r="BE1274" s="159"/>
    </row>
    <row r="1275" spans="14:57"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59"/>
      <c r="Z1275" s="159"/>
      <c r="AA1275" s="159"/>
      <c r="AB1275" s="159"/>
      <c r="AC1275" s="159"/>
      <c r="AD1275" s="159"/>
      <c r="AE1275" s="159"/>
      <c r="AF1275" s="159"/>
      <c r="AG1275" s="159"/>
      <c r="AH1275" s="159"/>
      <c r="AI1275" s="159"/>
      <c r="AJ1275" s="159"/>
      <c r="AK1275" s="159"/>
      <c r="AL1275" s="159"/>
      <c r="AM1275" s="159"/>
      <c r="AN1275" s="159"/>
      <c r="AO1275" s="159"/>
      <c r="AP1275" s="159"/>
      <c r="AQ1275" s="159"/>
      <c r="AR1275" s="159"/>
      <c r="AS1275" s="159"/>
      <c r="AT1275" s="159"/>
      <c r="AU1275" s="159"/>
      <c r="AV1275" s="159"/>
      <c r="AW1275" s="159"/>
      <c r="AX1275" s="159"/>
      <c r="AY1275" s="159"/>
      <c r="AZ1275" s="159"/>
      <c r="BA1275" s="159"/>
      <c r="BB1275" s="159"/>
      <c r="BC1275" s="159"/>
      <c r="BD1275" s="159"/>
      <c r="BE1275" s="159"/>
    </row>
    <row r="1276" spans="14:57"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59"/>
      <c r="Z1276" s="159"/>
      <c r="AA1276" s="159"/>
      <c r="AB1276" s="159"/>
      <c r="AC1276" s="159"/>
      <c r="AD1276" s="159"/>
      <c r="AE1276" s="159"/>
      <c r="AF1276" s="159"/>
      <c r="AG1276" s="159"/>
      <c r="AH1276" s="159"/>
      <c r="AI1276" s="159"/>
      <c r="AJ1276" s="159"/>
      <c r="AK1276" s="159"/>
      <c r="AL1276" s="159"/>
      <c r="AM1276" s="159"/>
      <c r="AN1276" s="159"/>
      <c r="AO1276" s="159"/>
      <c r="AP1276" s="159"/>
      <c r="AQ1276" s="159"/>
      <c r="AR1276" s="159"/>
      <c r="AS1276" s="159"/>
      <c r="AT1276" s="159"/>
      <c r="AU1276" s="159"/>
      <c r="AV1276" s="159"/>
      <c r="AW1276" s="159"/>
      <c r="AX1276" s="159"/>
      <c r="AY1276" s="159"/>
      <c r="AZ1276" s="159"/>
      <c r="BA1276" s="159"/>
      <c r="BB1276" s="159"/>
      <c r="BC1276" s="159"/>
      <c r="BD1276" s="159"/>
      <c r="BE1276" s="159"/>
    </row>
    <row r="1277" spans="14:57"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59"/>
      <c r="Z1277" s="159"/>
      <c r="AA1277" s="159"/>
      <c r="AB1277" s="159"/>
      <c r="AC1277" s="159"/>
      <c r="AD1277" s="159"/>
      <c r="AE1277" s="159"/>
      <c r="AF1277" s="159"/>
      <c r="AG1277" s="159"/>
      <c r="AH1277" s="159"/>
      <c r="AI1277" s="159"/>
      <c r="AJ1277" s="159"/>
      <c r="AK1277" s="159"/>
      <c r="AL1277" s="159"/>
      <c r="AM1277" s="159"/>
      <c r="AN1277" s="159"/>
      <c r="AO1277" s="159"/>
      <c r="AP1277" s="159"/>
      <c r="AQ1277" s="159"/>
      <c r="AR1277" s="159"/>
      <c r="AS1277" s="159"/>
      <c r="AT1277" s="159"/>
      <c r="AU1277" s="159"/>
      <c r="AV1277" s="159"/>
      <c r="AW1277" s="159"/>
      <c r="AX1277" s="159"/>
      <c r="AY1277" s="159"/>
      <c r="AZ1277" s="159"/>
      <c r="BA1277" s="159"/>
      <c r="BB1277" s="159"/>
      <c r="BC1277" s="159"/>
      <c r="BD1277" s="159"/>
      <c r="BE1277" s="159"/>
    </row>
    <row r="1278" spans="14:57"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59"/>
      <c r="Z1278" s="159"/>
      <c r="AA1278" s="159"/>
      <c r="AB1278" s="159"/>
      <c r="AC1278" s="159"/>
      <c r="AD1278" s="159"/>
      <c r="AE1278" s="159"/>
      <c r="AF1278" s="159"/>
      <c r="AG1278" s="159"/>
      <c r="AH1278" s="159"/>
      <c r="AI1278" s="159"/>
      <c r="AJ1278" s="159"/>
      <c r="AK1278" s="159"/>
      <c r="AL1278" s="159"/>
      <c r="AM1278" s="159"/>
      <c r="AN1278" s="159"/>
      <c r="AO1278" s="159"/>
      <c r="AP1278" s="159"/>
      <c r="AQ1278" s="159"/>
      <c r="AR1278" s="159"/>
      <c r="AS1278" s="159"/>
      <c r="AT1278" s="159"/>
      <c r="AU1278" s="159"/>
      <c r="AV1278" s="159"/>
      <c r="AW1278" s="159"/>
      <c r="AX1278" s="159"/>
      <c r="AY1278" s="159"/>
      <c r="AZ1278" s="159"/>
      <c r="BA1278" s="159"/>
      <c r="BB1278" s="159"/>
      <c r="BC1278" s="159"/>
      <c r="BD1278" s="159"/>
      <c r="BE1278" s="159"/>
    </row>
    <row r="1279" spans="14:57"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59"/>
      <c r="Z1279" s="159"/>
      <c r="AA1279" s="159"/>
      <c r="AB1279" s="159"/>
      <c r="AC1279" s="159"/>
      <c r="AD1279" s="159"/>
      <c r="AE1279" s="159"/>
      <c r="AF1279" s="159"/>
      <c r="AG1279" s="159"/>
      <c r="AH1279" s="159"/>
      <c r="AI1279" s="159"/>
      <c r="AJ1279" s="159"/>
      <c r="AK1279" s="159"/>
      <c r="AL1279" s="159"/>
      <c r="AM1279" s="159"/>
      <c r="AN1279" s="159"/>
      <c r="AO1279" s="159"/>
      <c r="AP1279" s="159"/>
      <c r="AQ1279" s="159"/>
      <c r="AR1279" s="159"/>
      <c r="AS1279" s="159"/>
      <c r="AT1279" s="159"/>
      <c r="AU1279" s="159"/>
      <c r="AV1279" s="159"/>
      <c r="AW1279" s="159"/>
      <c r="AX1279" s="159"/>
      <c r="AY1279" s="159"/>
      <c r="AZ1279" s="159"/>
      <c r="BA1279" s="159"/>
      <c r="BB1279" s="159"/>
      <c r="BC1279" s="159"/>
      <c r="BD1279" s="159"/>
      <c r="BE1279" s="159"/>
    </row>
    <row r="1280" spans="14:57"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59"/>
      <c r="Z1280" s="159"/>
      <c r="AA1280" s="159"/>
      <c r="AB1280" s="159"/>
      <c r="AC1280" s="159"/>
      <c r="AD1280" s="159"/>
      <c r="AE1280" s="159"/>
      <c r="AF1280" s="159"/>
      <c r="AG1280" s="159"/>
      <c r="AH1280" s="159"/>
      <c r="AI1280" s="159"/>
      <c r="AJ1280" s="159"/>
      <c r="AK1280" s="159"/>
      <c r="AL1280" s="159"/>
      <c r="AM1280" s="159"/>
      <c r="AN1280" s="159"/>
      <c r="AO1280" s="159"/>
      <c r="AP1280" s="159"/>
      <c r="AQ1280" s="159"/>
      <c r="AR1280" s="159"/>
      <c r="AS1280" s="159"/>
      <c r="AT1280" s="159"/>
      <c r="AU1280" s="159"/>
      <c r="AV1280" s="159"/>
      <c r="AW1280" s="159"/>
      <c r="AX1280" s="159"/>
      <c r="AY1280" s="159"/>
      <c r="AZ1280" s="159"/>
      <c r="BA1280" s="159"/>
      <c r="BB1280" s="159"/>
      <c r="BC1280" s="159"/>
      <c r="BD1280" s="159"/>
      <c r="BE1280" s="159"/>
    </row>
    <row r="1281" spans="14:57"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59"/>
      <c r="Z1281" s="159"/>
      <c r="AA1281" s="159"/>
      <c r="AB1281" s="159"/>
      <c r="AC1281" s="159"/>
      <c r="AD1281" s="159"/>
      <c r="AE1281" s="159"/>
      <c r="AF1281" s="159"/>
      <c r="AG1281" s="159"/>
      <c r="AH1281" s="159"/>
      <c r="AI1281" s="159"/>
      <c r="AJ1281" s="159"/>
      <c r="AK1281" s="159"/>
      <c r="AL1281" s="159"/>
      <c r="AM1281" s="159"/>
      <c r="AN1281" s="159"/>
      <c r="AO1281" s="159"/>
      <c r="AP1281" s="159"/>
      <c r="AQ1281" s="159"/>
      <c r="AR1281" s="159"/>
      <c r="AS1281" s="159"/>
      <c r="AT1281" s="159"/>
      <c r="AU1281" s="159"/>
      <c r="AV1281" s="159"/>
      <c r="AW1281" s="159"/>
      <c r="AX1281" s="159"/>
      <c r="AY1281" s="159"/>
      <c r="AZ1281" s="159"/>
      <c r="BA1281" s="159"/>
      <c r="BB1281" s="159"/>
      <c r="BC1281" s="159"/>
      <c r="BD1281" s="159"/>
      <c r="BE1281" s="159"/>
    </row>
    <row r="1282" spans="14:57"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59"/>
      <c r="Z1282" s="159"/>
      <c r="AA1282" s="159"/>
      <c r="AB1282" s="159"/>
      <c r="AC1282" s="159"/>
      <c r="AD1282" s="159"/>
      <c r="AE1282" s="159"/>
      <c r="AF1282" s="159"/>
      <c r="AG1282" s="159"/>
      <c r="AH1282" s="159"/>
      <c r="AI1282" s="159"/>
      <c r="AJ1282" s="159"/>
      <c r="AK1282" s="159"/>
      <c r="AL1282" s="159"/>
      <c r="AM1282" s="159"/>
      <c r="AN1282" s="159"/>
      <c r="AO1282" s="159"/>
      <c r="AP1282" s="159"/>
      <c r="AQ1282" s="159"/>
      <c r="AR1282" s="159"/>
      <c r="AS1282" s="159"/>
      <c r="AT1282" s="159"/>
      <c r="AU1282" s="159"/>
      <c r="AV1282" s="159"/>
      <c r="AW1282" s="159"/>
      <c r="AX1282" s="159"/>
      <c r="AY1282" s="159"/>
      <c r="AZ1282" s="159"/>
      <c r="BA1282" s="159"/>
      <c r="BB1282" s="159"/>
      <c r="BC1282" s="159"/>
      <c r="BD1282" s="159"/>
      <c r="BE1282" s="159"/>
    </row>
    <row r="1283" spans="14:57"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59"/>
      <c r="Z1283" s="159"/>
      <c r="AA1283" s="159"/>
      <c r="AB1283" s="159"/>
      <c r="AC1283" s="159"/>
      <c r="AD1283" s="159"/>
      <c r="AE1283" s="159"/>
      <c r="AF1283" s="159"/>
      <c r="AG1283" s="159"/>
      <c r="AH1283" s="159"/>
      <c r="AI1283" s="159"/>
      <c r="AJ1283" s="159"/>
      <c r="AK1283" s="159"/>
      <c r="AL1283" s="159"/>
      <c r="AM1283" s="159"/>
      <c r="AN1283" s="159"/>
      <c r="AO1283" s="159"/>
      <c r="AP1283" s="159"/>
      <c r="AQ1283" s="159"/>
      <c r="AR1283" s="159"/>
      <c r="AS1283" s="159"/>
      <c r="AT1283" s="159"/>
      <c r="AU1283" s="159"/>
      <c r="AV1283" s="159"/>
      <c r="AW1283" s="159"/>
      <c r="AX1283" s="159"/>
      <c r="AY1283" s="159"/>
      <c r="AZ1283" s="159"/>
      <c r="BA1283" s="159"/>
      <c r="BB1283" s="159"/>
      <c r="BC1283" s="159"/>
      <c r="BD1283" s="159"/>
      <c r="BE1283" s="159"/>
    </row>
    <row r="1284" spans="14:57"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59"/>
      <c r="Z1284" s="159"/>
      <c r="AA1284" s="159"/>
      <c r="AB1284" s="159"/>
      <c r="AC1284" s="159"/>
      <c r="AD1284" s="159"/>
      <c r="AE1284" s="159"/>
      <c r="AF1284" s="159"/>
      <c r="AG1284" s="159"/>
      <c r="AH1284" s="159"/>
      <c r="AI1284" s="159"/>
      <c r="AJ1284" s="159"/>
      <c r="AK1284" s="159"/>
      <c r="AL1284" s="159"/>
      <c r="AM1284" s="159"/>
      <c r="AN1284" s="159"/>
      <c r="AO1284" s="159"/>
      <c r="AP1284" s="159"/>
      <c r="AQ1284" s="159"/>
      <c r="AR1284" s="159"/>
      <c r="AS1284" s="159"/>
      <c r="AT1284" s="159"/>
      <c r="AU1284" s="159"/>
      <c r="AV1284" s="159"/>
      <c r="AW1284" s="159"/>
      <c r="AX1284" s="159"/>
      <c r="AY1284" s="159"/>
      <c r="AZ1284" s="159"/>
      <c r="BA1284" s="159"/>
      <c r="BB1284" s="159"/>
      <c r="BC1284" s="159"/>
      <c r="BD1284" s="159"/>
      <c r="BE1284" s="159"/>
    </row>
    <row r="1285" spans="14:57"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59"/>
      <c r="Z1285" s="159"/>
      <c r="AA1285" s="159"/>
      <c r="AB1285" s="159"/>
      <c r="AC1285" s="159"/>
      <c r="AD1285" s="159"/>
      <c r="AE1285" s="159"/>
      <c r="AF1285" s="159"/>
      <c r="AG1285" s="159"/>
      <c r="AH1285" s="159"/>
      <c r="AI1285" s="159"/>
      <c r="AJ1285" s="159"/>
      <c r="AK1285" s="159"/>
      <c r="AL1285" s="159"/>
      <c r="AM1285" s="159"/>
      <c r="AN1285" s="159"/>
      <c r="AO1285" s="159"/>
      <c r="AP1285" s="159"/>
      <c r="AQ1285" s="159"/>
      <c r="AR1285" s="159"/>
      <c r="AS1285" s="159"/>
      <c r="AT1285" s="159"/>
      <c r="AU1285" s="159"/>
      <c r="AV1285" s="159"/>
      <c r="AW1285" s="159"/>
      <c r="AX1285" s="159"/>
      <c r="AY1285" s="159"/>
      <c r="AZ1285" s="159"/>
      <c r="BA1285" s="159"/>
      <c r="BB1285" s="159"/>
      <c r="BC1285" s="159"/>
      <c r="BD1285" s="159"/>
      <c r="BE1285" s="159"/>
    </row>
    <row r="1286" spans="14:57"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59"/>
      <c r="Z1286" s="159"/>
      <c r="AA1286" s="159"/>
      <c r="AB1286" s="159"/>
      <c r="AC1286" s="159"/>
      <c r="AD1286" s="159"/>
      <c r="AE1286" s="159"/>
      <c r="AF1286" s="159"/>
      <c r="AG1286" s="159"/>
      <c r="AH1286" s="159"/>
      <c r="AI1286" s="159"/>
      <c r="AJ1286" s="159"/>
      <c r="AK1286" s="159"/>
      <c r="AL1286" s="159"/>
      <c r="AM1286" s="159"/>
      <c r="AN1286" s="159"/>
      <c r="AO1286" s="159"/>
      <c r="AP1286" s="159"/>
      <c r="AQ1286" s="159"/>
      <c r="AR1286" s="159"/>
      <c r="AS1286" s="159"/>
      <c r="AT1286" s="159"/>
      <c r="AU1286" s="159"/>
      <c r="AV1286" s="159"/>
      <c r="AW1286" s="159"/>
      <c r="AX1286" s="159"/>
      <c r="AY1286" s="159"/>
      <c r="AZ1286" s="159"/>
      <c r="BA1286" s="159"/>
      <c r="BB1286" s="159"/>
      <c r="BC1286" s="159"/>
      <c r="BD1286" s="159"/>
      <c r="BE1286" s="159"/>
    </row>
    <row r="1287" spans="14:57"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59"/>
      <c r="Z1287" s="159"/>
      <c r="AA1287" s="159"/>
      <c r="AB1287" s="159"/>
      <c r="AC1287" s="159"/>
      <c r="AD1287" s="159"/>
      <c r="AE1287" s="159"/>
      <c r="AF1287" s="159"/>
      <c r="AG1287" s="159"/>
      <c r="AH1287" s="159"/>
      <c r="AI1287" s="159"/>
      <c r="AJ1287" s="159"/>
      <c r="AK1287" s="159"/>
      <c r="AL1287" s="159"/>
      <c r="AM1287" s="159"/>
      <c r="AN1287" s="159"/>
      <c r="AO1287" s="159"/>
      <c r="AP1287" s="159"/>
      <c r="AQ1287" s="159"/>
      <c r="AR1287" s="159"/>
      <c r="AS1287" s="159"/>
      <c r="AT1287" s="159"/>
      <c r="AU1287" s="159"/>
      <c r="AV1287" s="159"/>
      <c r="AW1287" s="159"/>
      <c r="AX1287" s="159"/>
      <c r="AY1287" s="159"/>
      <c r="AZ1287" s="159"/>
      <c r="BA1287" s="159"/>
      <c r="BB1287" s="159"/>
      <c r="BC1287" s="159"/>
      <c r="BD1287" s="159"/>
      <c r="BE1287" s="159"/>
    </row>
    <row r="1288" spans="14:57"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59"/>
      <c r="Z1288" s="159"/>
      <c r="AA1288" s="159"/>
      <c r="AB1288" s="159"/>
      <c r="AC1288" s="159"/>
      <c r="AD1288" s="159"/>
      <c r="AE1288" s="159"/>
      <c r="AF1288" s="159"/>
      <c r="AG1288" s="159"/>
      <c r="AH1288" s="159"/>
      <c r="AI1288" s="159"/>
      <c r="AJ1288" s="159"/>
      <c r="AK1288" s="159"/>
      <c r="AL1288" s="159"/>
      <c r="AM1288" s="159"/>
      <c r="AN1288" s="159"/>
      <c r="AO1288" s="159"/>
      <c r="AP1288" s="159"/>
      <c r="AQ1288" s="159"/>
      <c r="AR1288" s="159"/>
      <c r="AS1288" s="159"/>
      <c r="AT1288" s="159"/>
      <c r="AU1288" s="159"/>
      <c r="AV1288" s="159"/>
      <c r="AW1288" s="159"/>
      <c r="AX1288" s="159"/>
      <c r="AY1288" s="159"/>
      <c r="AZ1288" s="159"/>
      <c r="BA1288" s="159"/>
      <c r="BB1288" s="159"/>
      <c r="BC1288" s="159"/>
      <c r="BD1288" s="159"/>
      <c r="BE1288" s="159"/>
    </row>
    <row r="1289" spans="14:57"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59"/>
      <c r="Z1289" s="159"/>
      <c r="AA1289" s="159"/>
      <c r="AB1289" s="159"/>
      <c r="AC1289" s="159"/>
      <c r="AD1289" s="159"/>
      <c r="AE1289" s="159"/>
      <c r="AF1289" s="159"/>
      <c r="AG1289" s="159"/>
      <c r="AH1289" s="159"/>
      <c r="AI1289" s="159"/>
      <c r="AJ1289" s="159"/>
      <c r="AK1289" s="159"/>
      <c r="AL1289" s="159"/>
      <c r="AM1289" s="159"/>
      <c r="AN1289" s="159"/>
      <c r="AO1289" s="159"/>
      <c r="AP1289" s="159"/>
      <c r="AQ1289" s="159"/>
      <c r="AR1289" s="159"/>
      <c r="AS1289" s="159"/>
      <c r="AT1289" s="159"/>
      <c r="AU1289" s="159"/>
      <c r="AV1289" s="159"/>
      <c r="AW1289" s="159"/>
      <c r="AX1289" s="159"/>
      <c r="AY1289" s="159"/>
      <c r="AZ1289" s="159"/>
      <c r="BA1289" s="159"/>
      <c r="BB1289" s="159"/>
      <c r="BC1289" s="159"/>
      <c r="BD1289" s="159"/>
      <c r="BE1289" s="159"/>
    </row>
    <row r="1290" spans="14:57"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59"/>
      <c r="Z1290" s="159"/>
      <c r="AA1290" s="159"/>
      <c r="AB1290" s="159"/>
      <c r="AC1290" s="159"/>
      <c r="AD1290" s="159"/>
      <c r="AE1290" s="159"/>
      <c r="AF1290" s="159"/>
      <c r="AG1290" s="159"/>
      <c r="AH1290" s="159"/>
      <c r="AI1290" s="159"/>
      <c r="AJ1290" s="159"/>
      <c r="AK1290" s="159"/>
      <c r="AL1290" s="159"/>
      <c r="AM1290" s="159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159"/>
      <c r="AX1290" s="159"/>
      <c r="AY1290" s="159"/>
      <c r="AZ1290" s="159"/>
      <c r="BA1290" s="159"/>
      <c r="BB1290" s="159"/>
      <c r="BC1290" s="159"/>
      <c r="BD1290" s="159"/>
      <c r="BE1290" s="159"/>
    </row>
    <row r="1291" spans="14:57"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  <c r="AH1291" s="159"/>
      <c r="AI1291" s="159"/>
      <c r="AJ1291" s="159"/>
      <c r="AK1291" s="159"/>
      <c r="AL1291" s="159"/>
      <c r="AM1291" s="159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159"/>
      <c r="AX1291" s="159"/>
      <c r="AY1291" s="159"/>
      <c r="AZ1291" s="159"/>
      <c r="BA1291" s="159"/>
      <c r="BB1291" s="159"/>
      <c r="BC1291" s="159"/>
      <c r="BD1291" s="159"/>
      <c r="BE1291" s="159"/>
    </row>
    <row r="1292" spans="14:57"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59"/>
      <c r="Z1292" s="159"/>
      <c r="AA1292" s="159"/>
      <c r="AB1292" s="159"/>
      <c r="AC1292" s="159"/>
      <c r="AD1292" s="159"/>
      <c r="AE1292" s="159"/>
      <c r="AF1292" s="159"/>
      <c r="AG1292" s="159"/>
      <c r="AH1292" s="159"/>
      <c r="AI1292" s="159"/>
      <c r="AJ1292" s="159"/>
      <c r="AK1292" s="159"/>
      <c r="AL1292" s="159"/>
      <c r="AM1292" s="159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159"/>
      <c r="AX1292" s="159"/>
      <c r="AY1292" s="159"/>
      <c r="AZ1292" s="159"/>
      <c r="BA1292" s="159"/>
      <c r="BB1292" s="159"/>
      <c r="BC1292" s="159"/>
      <c r="BD1292" s="159"/>
      <c r="BE1292" s="159"/>
    </row>
    <row r="1293" spans="14:57"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59"/>
      <c r="Z1293" s="159"/>
      <c r="AA1293" s="159"/>
      <c r="AB1293" s="159"/>
      <c r="AC1293" s="159"/>
      <c r="AD1293" s="159"/>
      <c r="AE1293" s="159"/>
      <c r="AF1293" s="159"/>
      <c r="AG1293" s="159"/>
      <c r="AH1293" s="159"/>
      <c r="AI1293" s="159"/>
      <c r="AJ1293" s="159"/>
      <c r="AK1293" s="159"/>
      <c r="AL1293" s="159"/>
      <c r="AM1293" s="159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159"/>
      <c r="AX1293" s="159"/>
      <c r="AY1293" s="159"/>
      <c r="AZ1293" s="159"/>
      <c r="BA1293" s="159"/>
      <c r="BB1293" s="159"/>
      <c r="BC1293" s="159"/>
      <c r="BD1293" s="159"/>
      <c r="BE1293" s="159"/>
    </row>
    <row r="1294" spans="14:57"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59"/>
      <c r="Z1294" s="159"/>
      <c r="AA1294" s="159"/>
      <c r="AB1294" s="159"/>
      <c r="AC1294" s="159"/>
      <c r="AD1294" s="159"/>
      <c r="AE1294" s="159"/>
      <c r="AF1294" s="159"/>
      <c r="AG1294" s="159"/>
      <c r="AH1294" s="159"/>
      <c r="AI1294" s="159"/>
      <c r="AJ1294" s="159"/>
      <c r="AK1294" s="159"/>
      <c r="AL1294" s="159"/>
      <c r="AM1294" s="159"/>
      <c r="AN1294" s="159"/>
      <c r="AO1294" s="159"/>
      <c r="AP1294" s="159"/>
      <c r="AQ1294" s="159"/>
      <c r="AR1294" s="159"/>
      <c r="AS1294" s="159"/>
      <c r="AT1294" s="159"/>
      <c r="AU1294" s="159"/>
      <c r="AV1294" s="159"/>
      <c r="AW1294" s="159"/>
      <c r="AX1294" s="159"/>
      <c r="AY1294" s="159"/>
      <c r="AZ1294" s="159"/>
      <c r="BA1294" s="159"/>
      <c r="BB1294" s="159"/>
      <c r="BC1294" s="159"/>
      <c r="BD1294" s="159"/>
      <c r="BE1294" s="159"/>
    </row>
    <row r="1295" spans="14:57"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59"/>
      <c r="Z1295" s="159"/>
      <c r="AA1295" s="159"/>
      <c r="AB1295" s="159"/>
      <c r="AC1295" s="159"/>
      <c r="AD1295" s="159"/>
      <c r="AE1295" s="159"/>
      <c r="AF1295" s="159"/>
      <c r="AG1295" s="159"/>
      <c r="AH1295" s="159"/>
      <c r="AI1295" s="159"/>
      <c r="AJ1295" s="159"/>
      <c r="AK1295" s="159"/>
      <c r="AL1295" s="159"/>
      <c r="AM1295" s="159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159"/>
      <c r="AX1295" s="159"/>
      <c r="AY1295" s="159"/>
      <c r="AZ1295" s="159"/>
      <c r="BA1295" s="159"/>
      <c r="BB1295" s="159"/>
      <c r="BC1295" s="159"/>
      <c r="BD1295" s="159"/>
      <c r="BE1295" s="159"/>
    </row>
    <row r="1296" spans="14:57"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59"/>
      <c r="Z1296" s="159"/>
      <c r="AA1296" s="159"/>
      <c r="AB1296" s="159"/>
      <c r="AC1296" s="159"/>
      <c r="AD1296" s="159"/>
      <c r="AE1296" s="159"/>
      <c r="AF1296" s="159"/>
      <c r="AG1296" s="159"/>
      <c r="AH1296" s="159"/>
      <c r="AI1296" s="159"/>
      <c r="AJ1296" s="159"/>
      <c r="AK1296" s="159"/>
      <c r="AL1296" s="159"/>
      <c r="AM1296" s="159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159"/>
      <c r="AX1296" s="159"/>
      <c r="AY1296" s="159"/>
      <c r="AZ1296" s="159"/>
      <c r="BA1296" s="159"/>
      <c r="BB1296" s="159"/>
      <c r="BC1296" s="159"/>
      <c r="BD1296" s="159"/>
      <c r="BE1296" s="159"/>
    </row>
    <row r="1297" spans="14:57"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59"/>
      <c r="Z1297" s="159"/>
      <c r="AA1297" s="159"/>
      <c r="AB1297" s="159"/>
      <c r="AC1297" s="159"/>
      <c r="AD1297" s="159"/>
      <c r="AE1297" s="159"/>
      <c r="AF1297" s="159"/>
      <c r="AG1297" s="159"/>
      <c r="AH1297" s="159"/>
      <c r="AI1297" s="159"/>
      <c r="AJ1297" s="159"/>
      <c r="AK1297" s="159"/>
      <c r="AL1297" s="159"/>
      <c r="AM1297" s="159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159"/>
      <c r="AX1297" s="159"/>
      <c r="AY1297" s="159"/>
      <c r="AZ1297" s="159"/>
      <c r="BA1297" s="159"/>
      <c r="BB1297" s="159"/>
      <c r="BC1297" s="159"/>
      <c r="BD1297" s="159"/>
      <c r="BE1297" s="159"/>
    </row>
    <row r="1298" spans="14:57"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59"/>
      <c r="Z1298" s="159"/>
      <c r="AA1298" s="159"/>
      <c r="AB1298" s="159"/>
      <c r="AC1298" s="159"/>
      <c r="AD1298" s="159"/>
      <c r="AE1298" s="159"/>
      <c r="AF1298" s="159"/>
      <c r="AG1298" s="159"/>
      <c r="AH1298" s="159"/>
      <c r="AI1298" s="159"/>
      <c r="AJ1298" s="159"/>
      <c r="AK1298" s="159"/>
      <c r="AL1298" s="159"/>
      <c r="AM1298" s="159"/>
      <c r="AN1298" s="159"/>
      <c r="AO1298" s="159"/>
      <c r="AP1298" s="159"/>
      <c r="AQ1298" s="159"/>
      <c r="AR1298" s="159"/>
      <c r="AS1298" s="159"/>
      <c r="AT1298" s="159"/>
      <c r="AU1298" s="159"/>
      <c r="AV1298" s="159"/>
      <c r="AW1298" s="159"/>
      <c r="AX1298" s="159"/>
      <c r="AY1298" s="159"/>
      <c r="AZ1298" s="159"/>
      <c r="BA1298" s="159"/>
      <c r="BB1298" s="159"/>
      <c r="BC1298" s="159"/>
      <c r="BD1298" s="159"/>
      <c r="BE1298" s="159"/>
    </row>
    <row r="1299" spans="14:57"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59"/>
      <c r="Z1299" s="159"/>
      <c r="AA1299" s="159"/>
      <c r="AB1299" s="159"/>
      <c r="AC1299" s="159"/>
      <c r="AD1299" s="159"/>
      <c r="AE1299" s="159"/>
      <c r="AF1299" s="159"/>
      <c r="AG1299" s="159"/>
      <c r="AH1299" s="159"/>
      <c r="AI1299" s="159"/>
      <c r="AJ1299" s="159"/>
      <c r="AK1299" s="159"/>
      <c r="AL1299" s="159"/>
      <c r="AM1299" s="159"/>
      <c r="AN1299" s="159"/>
      <c r="AO1299" s="159"/>
      <c r="AP1299" s="159"/>
      <c r="AQ1299" s="159"/>
      <c r="AR1299" s="159"/>
      <c r="AS1299" s="159"/>
      <c r="AT1299" s="159"/>
      <c r="AU1299" s="159"/>
      <c r="AV1299" s="159"/>
      <c r="AW1299" s="159"/>
      <c r="AX1299" s="159"/>
      <c r="AY1299" s="159"/>
      <c r="AZ1299" s="159"/>
      <c r="BA1299" s="159"/>
      <c r="BB1299" s="159"/>
      <c r="BC1299" s="159"/>
      <c r="BD1299" s="159"/>
      <c r="BE1299" s="159"/>
    </row>
    <row r="1300" spans="14:57"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59"/>
      <c r="Z1300" s="159"/>
      <c r="AA1300" s="159"/>
      <c r="AB1300" s="159"/>
      <c r="AC1300" s="159"/>
      <c r="AD1300" s="159"/>
      <c r="AE1300" s="159"/>
      <c r="AF1300" s="159"/>
      <c r="AG1300" s="159"/>
      <c r="AH1300" s="159"/>
      <c r="AI1300" s="159"/>
      <c r="AJ1300" s="159"/>
      <c r="AK1300" s="159"/>
      <c r="AL1300" s="159"/>
      <c r="AM1300" s="159"/>
      <c r="AN1300" s="159"/>
      <c r="AO1300" s="159"/>
      <c r="AP1300" s="159"/>
      <c r="AQ1300" s="159"/>
      <c r="AR1300" s="159"/>
      <c r="AS1300" s="159"/>
      <c r="AT1300" s="159"/>
      <c r="AU1300" s="159"/>
      <c r="AV1300" s="159"/>
      <c r="AW1300" s="159"/>
      <c r="AX1300" s="159"/>
      <c r="AY1300" s="159"/>
      <c r="AZ1300" s="159"/>
      <c r="BA1300" s="159"/>
      <c r="BB1300" s="159"/>
      <c r="BC1300" s="159"/>
      <c r="BD1300" s="159"/>
      <c r="BE1300" s="159"/>
    </row>
    <row r="1301" spans="14:57">
      <c r="N1301" s="159"/>
      <c r="O1301" s="159"/>
      <c r="P1301" s="159"/>
      <c r="Q1301" s="159"/>
      <c r="R1301" s="159"/>
      <c r="S1301" s="159"/>
      <c r="T1301" s="159"/>
      <c r="U1301" s="159"/>
      <c r="V1301" s="159"/>
      <c r="W1301" s="159"/>
      <c r="X1301" s="159"/>
      <c r="Y1301" s="159"/>
      <c r="Z1301" s="159"/>
      <c r="AA1301" s="159"/>
      <c r="AB1301" s="159"/>
      <c r="AC1301" s="159"/>
      <c r="AD1301" s="159"/>
      <c r="AE1301" s="159"/>
      <c r="AF1301" s="159"/>
      <c r="AG1301" s="159"/>
      <c r="AH1301" s="159"/>
      <c r="AI1301" s="159"/>
      <c r="AJ1301" s="159"/>
      <c r="AK1301" s="159"/>
      <c r="AL1301" s="159"/>
      <c r="AM1301" s="159"/>
      <c r="AN1301" s="159"/>
      <c r="AO1301" s="159"/>
      <c r="AP1301" s="159"/>
      <c r="AQ1301" s="159"/>
      <c r="AR1301" s="159"/>
      <c r="AS1301" s="159"/>
      <c r="AT1301" s="159"/>
      <c r="AU1301" s="159"/>
      <c r="AV1301" s="159"/>
      <c r="AW1301" s="159"/>
      <c r="AX1301" s="159"/>
      <c r="AY1301" s="159"/>
      <c r="AZ1301" s="159"/>
      <c r="BA1301" s="159"/>
      <c r="BB1301" s="159"/>
      <c r="BC1301" s="159"/>
      <c r="BD1301" s="159"/>
      <c r="BE1301" s="159"/>
    </row>
    <row r="1302" spans="14:57">
      <c r="N1302" s="159"/>
      <c r="O1302" s="159"/>
      <c r="P1302" s="159"/>
      <c r="Q1302" s="159"/>
      <c r="R1302" s="159"/>
      <c r="S1302" s="159"/>
      <c r="T1302" s="159"/>
      <c r="U1302" s="159"/>
      <c r="V1302" s="159"/>
      <c r="W1302" s="159"/>
      <c r="X1302" s="159"/>
      <c r="Y1302" s="159"/>
      <c r="Z1302" s="159"/>
      <c r="AA1302" s="159"/>
      <c r="AB1302" s="159"/>
      <c r="AC1302" s="159"/>
      <c r="AD1302" s="159"/>
      <c r="AE1302" s="159"/>
      <c r="AF1302" s="159"/>
      <c r="AG1302" s="159"/>
      <c r="AH1302" s="159"/>
      <c r="AI1302" s="159"/>
      <c r="AJ1302" s="159"/>
      <c r="AK1302" s="159"/>
      <c r="AL1302" s="159"/>
      <c r="AM1302" s="159"/>
      <c r="AN1302" s="159"/>
      <c r="AO1302" s="159"/>
      <c r="AP1302" s="159"/>
      <c r="AQ1302" s="159"/>
      <c r="AR1302" s="159"/>
      <c r="AS1302" s="159"/>
      <c r="AT1302" s="159"/>
      <c r="AU1302" s="159"/>
      <c r="AV1302" s="159"/>
      <c r="AW1302" s="159"/>
      <c r="AX1302" s="159"/>
      <c r="AY1302" s="159"/>
      <c r="AZ1302" s="159"/>
      <c r="BA1302" s="159"/>
      <c r="BB1302" s="159"/>
      <c r="BC1302" s="159"/>
      <c r="BD1302" s="159"/>
      <c r="BE1302" s="159"/>
    </row>
    <row r="1303" spans="14:57"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59"/>
      <c r="Z1303" s="159"/>
      <c r="AA1303" s="159"/>
      <c r="AB1303" s="159"/>
      <c r="AC1303" s="159"/>
      <c r="AD1303" s="159"/>
      <c r="AE1303" s="159"/>
      <c r="AF1303" s="159"/>
      <c r="AG1303" s="159"/>
      <c r="AH1303" s="159"/>
      <c r="AI1303" s="159"/>
      <c r="AJ1303" s="159"/>
      <c r="AK1303" s="159"/>
      <c r="AL1303" s="159"/>
      <c r="AM1303" s="159"/>
      <c r="AN1303" s="159"/>
      <c r="AO1303" s="159"/>
      <c r="AP1303" s="159"/>
      <c r="AQ1303" s="159"/>
      <c r="AR1303" s="159"/>
      <c r="AS1303" s="159"/>
      <c r="AT1303" s="159"/>
      <c r="AU1303" s="159"/>
      <c r="AV1303" s="159"/>
      <c r="AW1303" s="159"/>
      <c r="AX1303" s="159"/>
      <c r="AY1303" s="159"/>
      <c r="AZ1303" s="159"/>
      <c r="BA1303" s="159"/>
      <c r="BB1303" s="159"/>
      <c r="BC1303" s="159"/>
      <c r="BD1303" s="159"/>
      <c r="BE1303" s="159"/>
    </row>
    <row r="1304" spans="14:57"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</row>
    <row r="1305" spans="14:57"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59"/>
      <c r="Z1305" s="159"/>
      <c r="AA1305" s="159"/>
      <c r="AB1305" s="159"/>
      <c r="AC1305" s="159"/>
      <c r="AD1305" s="159"/>
      <c r="AE1305" s="159"/>
      <c r="AF1305" s="159"/>
      <c r="AG1305" s="159"/>
      <c r="AH1305" s="159"/>
      <c r="AI1305" s="159"/>
      <c r="AJ1305" s="159"/>
      <c r="AK1305" s="159"/>
      <c r="AL1305" s="159"/>
      <c r="AM1305" s="159"/>
      <c r="AN1305" s="159"/>
      <c r="AO1305" s="159"/>
      <c r="AP1305" s="159"/>
      <c r="AQ1305" s="159"/>
      <c r="AR1305" s="159"/>
      <c r="AS1305" s="159"/>
      <c r="AT1305" s="159"/>
      <c r="AU1305" s="159"/>
      <c r="AV1305" s="159"/>
      <c r="AW1305" s="159"/>
      <c r="AX1305" s="159"/>
      <c r="AY1305" s="159"/>
      <c r="AZ1305" s="159"/>
      <c r="BA1305" s="159"/>
      <c r="BB1305" s="159"/>
      <c r="BC1305" s="159"/>
      <c r="BD1305" s="159"/>
      <c r="BE1305" s="159"/>
    </row>
    <row r="1306" spans="14:57"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59"/>
      <c r="Z1306" s="159"/>
      <c r="AA1306" s="159"/>
      <c r="AB1306" s="159"/>
      <c r="AC1306" s="159"/>
      <c r="AD1306" s="159"/>
      <c r="AE1306" s="159"/>
      <c r="AF1306" s="159"/>
      <c r="AG1306" s="159"/>
      <c r="AH1306" s="159"/>
      <c r="AI1306" s="159"/>
      <c r="AJ1306" s="159"/>
      <c r="AK1306" s="159"/>
      <c r="AL1306" s="159"/>
      <c r="AM1306" s="159"/>
      <c r="AN1306" s="159"/>
      <c r="AO1306" s="159"/>
      <c r="AP1306" s="159"/>
      <c r="AQ1306" s="159"/>
      <c r="AR1306" s="159"/>
      <c r="AS1306" s="159"/>
      <c r="AT1306" s="159"/>
      <c r="AU1306" s="159"/>
      <c r="AV1306" s="159"/>
      <c r="AW1306" s="159"/>
      <c r="AX1306" s="159"/>
      <c r="AY1306" s="159"/>
      <c r="AZ1306" s="159"/>
      <c r="BA1306" s="159"/>
      <c r="BB1306" s="159"/>
      <c r="BC1306" s="159"/>
      <c r="BD1306" s="159"/>
      <c r="BE1306" s="159"/>
    </row>
    <row r="1307" spans="14:57"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59"/>
      <c r="Z1307" s="159"/>
      <c r="AA1307" s="159"/>
      <c r="AB1307" s="159"/>
      <c r="AC1307" s="159"/>
      <c r="AD1307" s="159"/>
      <c r="AE1307" s="159"/>
      <c r="AF1307" s="159"/>
      <c r="AG1307" s="159"/>
      <c r="AH1307" s="159"/>
      <c r="AI1307" s="159"/>
      <c r="AJ1307" s="159"/>
      <c r="AK1307" s="159"/>
      <c r="AL1307" s="159"/>
      <c r="AM1307" s="159"/>
      <c r="AN1307" s="159"/>
      <c r="AO1307" s="159"/>
      <c r="AP1307" s="159"/>
      <c r="AQ1307" s="159"/>
      <c r="AR1307" s="159"/>
      <c r="AS1307" s="159"/>
      <c r="AT1307" s="159"/>
      <c r="AU1307" s="159"/>
      <c r="AV1307" s="159"/>
      <c r="AW1307" s="159"/>
      <c r="AX1307" s="159"/>
      <c r="AY1307" s="159"/>
      <c r="AZ1307" s="159"/>
      <c r="BA1307" s="159"/>
      <c r="BB1307" s="159"/>
      <c r="BC1307" s="159"/>
      <c r="BD1307" s="159"/>
      <c r="BE1307" s="159"/>
    </row>
    <row r="1308" spans="14:57"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59"/>
      <c r="Z1308" s="159"/>
      <c r="AA1308" s="159"/>
      <c r="AB1308" s="159"/>
      <c r="AC1308" s="159"/>
      <c r="AD1308" s="159"/>
      <c r="AE1308" s="159"/>
      <c r="AF1308" s="159"/>
      <c r="AG1308" s="159"/>
      <c r="AH1308" s="159"/>
      <c r="AI1308" s="159"/>
      <c r="AJ1308" s="159"/>
      <c r="AK1308" s="159"/>
      <c r="AL1308" s="159"/>
      <c r="AM1308" s="159"/>
      <c r="AN1308" s="159"/>
      <c r="AO1308" s="159"/>
      <c r="AP1308" s="159"/>
      <c r="AQ1308" s="159"/>
      <c r="AR1308" s="159"/>
      <c r="AS1308" s="159"/>
      <c r="AT1308" s="159"/>
      <c r="AU1308" s="159"/>
      <c r="AV1308" s="159"/>
      <c r="AW1308" s="159"/>
      <c r="AX1308" s="159"/>
      <c r="AY1308" s="159"/>
      <c r="AZ1308" s="159"/>
      <c r="BA1308" s="159"/>
      <c r="BB1308" s="159"/>
      <c r="BC1308" s="159"/>
      <c r="BD1308" s="159"/>
      <c r="BE1308" s="159"/>
    </row>
    <row r="1309" spans="14:57"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59"/>
      <c r="Z1309" s="159"/>
      <c r="AA1309" s="159"/>
      <c r="AB1309" s="159"/>
      <c r="AC1309" s="159"/>
      <c r="AD1309" s="159"/>
      <c r="AE1309" s="159"/>
      <c r="AF1309" s="159"/>
      <c r="AG1309" s="159"/>
      <c r="AH1309" s="159"/>
      <c r="AI1309" s="159"/>
      <c r="AJ1309" s="159"/>
      <c r="AK1309" s="159"/>
      <c r="AL1309" s="159"/>
      <c r="AM1309" s="159"/>
      <c r="AN1309" s="159"/>
      <c r="AO1309" s="159"/>
      <c r="AP1309" s="159"/>
      <c r="AQ1309" s="159"/>
      <c r="AR1309" s="159"/>
      <c r="AS1309" s="159"/>
      <c r="AT1309" s="159"/>
      <c r="AU1309" s="159"/>
      <c r="AV1309" s="159"/>
      <c r="AW1309" s="159"/>
      <c r="AX1309" s="159"/>
      <c r="AY1309" s="159"/>
      <c r="AZ1309" s="159"/>
      <c r="BA1309" s="159"/>
      <c r="BB1309" s="159"/>
      <c r="BC1309" s="159"/>
      <c r="BD1309" s="159"/>
      <c r="BE1309" s="159"/>
    </row>
    <row r="1310" spans="14:57"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59"/>
      <c r="Z1310" s="159"/>
      <c r="AA1310" s="159"/>
      <c r="AB1310" s="159"/>
      <c r="AC1310" s="159"/>
      <c r="AD1310" s="159"/>
      <c r="AE1310" s="159"/>
      <c r="AF1310" s="159"/>
      <c r="AG1310" s="159"/>
      <c r="AH1310" s="159"/>
      <c r="AI1310" s="159"/>
      <c r="AJ1310" s="159"/>
      <c r="AK1310" s="159"/>
      <c r="AL1310" s="159"/>
      <c r="AM1310" s="159"/>
      <c r="AN1310" s="159"/>
      <c r="AO1310" s="159"/>
      <c r="AP1310" s="159"/>
      <c r="AQ1310" s="159"/>
      <c r="AR1310" s="159"/>
      <c r="AS1310" s="159"/>
      <c r="AT1310" s="159"/>
      <c r="AU1310" s="159"/>
      <c r="AV1310" s="159"/>
      <c r="AW1310" s="159"/>
      <c r="AX1310" s="159"/>
      <c r="AY1310" s="159"/>
      <c r="AZ1310" s="159"/>
      <c r="BA1310" s="159"/>
      <c r="BB1310" s="159"/>
      <c r="BC1310" s="159"/>
      <c r="BD1310" s="159"/>
      <c r="BE1310" s="159"/>
    </row>
    <row r="1311" spans="14:57"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59"/>
      <c r="Z1311" s="159"/>
      <c r="AA1311" s="159"/>
      <c r="AB1311" s="159"/>
      <c r="AC1311" s="159"/>
      <c r="AD1311" s="159"/>
      <c r="AE1311" s="159"/>
      <c r="AF1311" s="159"/>
      <c r="AG1311" s="159"/>
      <c r="AH1311" s="159"/>
      <c r="AI1311" s="159"/>
      <c r="AJ1311" s="159"/>
      <c r="AK1311" s="159"/>
      <c r="AL1311" s="159"/>
      <c r="AM1311" s="159"/>
      <c r="AN1311" s="159"/>
      <c r="AO1311" s="159"/>
      <c r="AP1311" s="159"/>
      <c r="AQ1311" s="159"/>
      <c r="AR1311" s="159"/>
      <c r="AS1311" s="159"/>
      <c r="AT1311" s="159"/>
      <c r="AU1311" s="159"/>
      <c r="AV1311" s="159"/>
      <c r="AW1311" s="159"/>
      <c r="AX1311" s="159"/>
      <c r="AY1311" s="159"/>
      <c r="AZ1311" s="159"/>
      <c r="BA1311" s="159"/>
      <c r="BB1311" s="159"/>
      <c r="BC1311" s="159"/>
      <c r="BD1311" s="159"/>
      <c r="BE1311" s="159"/>
    </row>
    <row r="1312" spans="14:57"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59"/>
      <c r="Z1312" s="159"/>
      <c r="AA1312" s="159"/>
      <c r="AB1312" s="159"/>
      <c r="AC1312" s="159"/>
      <c r="AD1312" s="159"/>
      <c r="AE1312" s="159"/>
      <c r="AF1312" s="159"/>
      <c r="AG1312" s="159"/>
      <c r="AH1312" s="159"/>
      <c r="AI1312" s="159"/>
      <c r="AJ1312" s="159"/>
      <c r="AK1312" s="159"/>
      <c r="AL1312" s="159"/>
      <c r="AM1312" s="159"/>
      <c r="AN1312" s="159"/>
      <c r="AO1312" s="159"/>
      <c r="AP1312" s="159"/>
      <c r="AQ1312" s="159"/>
      <c r="AR1312" s="159"/>
      <c r="AS1312" s="159"/>
      <c r="AT1312" s="159"/>
      <c r="AU1312" s="159"/>
      <c r="AV1312" s="159"/>
      <c r="AW1312" s="159"/>
      <c r="AX1312" s="159"/>
      <c r="AY1312" s="159"/>
      <c r="AZ1312" s="159"/>
      <c r="BA1312" s="159"/>
      <c r="BB1312" s="159"/>
      <c r="BC1312" s="159"/>
      <c r="BD1312" s="159"/>
      <c r="BE1312" s="159"/>
    </row>
    <row r="1313" spans="14:57"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59"/>
      <c r="Z1313" s="159"/>
      <c r="AA1313" s="159"/>
      <c r="AB1313" s="159"/>
      <c r="AC1313" s="159"/>
      <c r="AD1313" s="159"/>
      <c r="AE1313" s="159"/>
      <c r="AF1313" s="159"/>
      <c r="AG1313" s="159"/>
      <c r="AH1313" s="159"/>
      <c r="AI1313" s="159"/>
      <c r="AJ1313" s="159"/>
      <c r="AK1313" s="159"/>
      <c r="AL1313" s="159"/>
      <c r="AM1313" s="159"/>
      <c r="AN1313" s="159"/>
      <c r="AO1313" s="159"/>
      <c r="AP1313" s="159"/>
      <c r="AQ1313" s="159"/>
      <c r="AR1313" s="159"/>
      <c r="AS1313" s="159"/>
      <c r="AT1313" s="159"/>
      <c r="AU1313" s="159"/>
      <c r="AV1313" s="159"/>
      <c r="AW1313" s="159"/>
      <c r="AX1313" s="159"/>
      <c r="AY1313" s="159"/>
      <c r="AZ1313" s="159"/>
      <c r="BA1313" s="159"/>
      <c r="BB1313" s="159"/>
      <c r="BC1313" s="159"/>
      <c r="BD1313" s="159"/>
      <c r="BE1313" s="159"/>
    </row>
    <row r="1314" spans="14:57"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59"/>
      <c r="Z1314" s="159"/>
      <c r="AA1314" s="159"/>
      <c r="AB1314" s="159"/>
      <c r="AC1314" s="159"/>
      <c r="AD1314" s="159"/>
      <c r="AE1314" s="159"/>
      <c r="AF1314" s="159"/>
      <c r="AG1314" s="159"/>
      <c r="AH1314" s="159"/>
      <c r="AI1314" s="159"/>
      <c r="AJ1314" s="159"/>
      <c r="AK1314" s="159"/>
      <c r="AL1314" s="159"/>
      <c r="AM1314" s="159"/>
      <c r="AN1314" s="159"/>
      <c r="AO1314" s="159"/>
      <c r="AP1314" s="159"/>
      <c r="AQ1314" s="159"/>
      <c r="AR1314" s="159"/>
      <c r="AS1314" s="159"/>
      <c r="AT1314" s="159"/>
      <c r="AU1314" s="159"/>
      <c r="AV1314" s="159"/>
      <c r="AW1314" s="159"/>
      <c r="AX1314" s="159"/>
      <c r="AY1314" s="159"/>
      <c r="AZ1314" s="159"/>
      <c r="BA1314" s="159"/>
      <c r="BB1314" s="159"/>
      <c r="BC1314" s="159"/>
      <c r="BD1314" s="159"/>
      <c r="BE1314" s="159"/>
    </row>
    <row r="1315" spans="14:57"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59"/>
      <c r="Z1315" s="159"/>
      <c r="AA1315" s="159"/>
      <c r="AB1315" s="159"/>
      <c r="AC1315" s="159"/>
      <c r="AD1315" s="159"/>
      <c r="AE1315" s="159"/>
      <c r="AF1315" s="159"/>
      <c r="AG1315" s="159"/>
      <c r="AH1315" s="159"/>
      <c r="AI1315" s="159"/>
      <c r="AJ1315" s="159"/>
      <c r="AK1315" s="159"/>
      <c r="AL1315" s="159"/>
      <c r="AM1315" s="159"/>
      <c r="AN1315" s="159"/>
      <c r="AO1315" s="159"/>
      <c r="AP1315" s="159"/>
      <c r="AQ1315" s="159"/>
      <c r="AR1315" s="159"/>
      <c r="AS1315" s="159"/>
      <c r="AT1315" s="159"/>
      <c r="AU1315" s="159"/>
      <c r="AV1315" s="159"/>
      <c r="AW1315" s="159"/>
      <c r="AX1315" s="159"/>
      <c r="AY1315" s="159"/>
      <c r="AZ1315" s="159"/>
      <c r="BA1315" s="159"/>
      <c r="BB1315" s="159"/>
      <c r="BC1315" s="159"/>
      <c r="BD1315" s="159"/>
      <c r="BE1315" s="159"/>
    </row>
    <row r="1316" spans="14:57"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59"/>
      <c r="Z1316" s="159"/>
      <c r="AA1316" s="159"/>
      <c r="AB1316" s="159"/>
      <c r="AC1316" s="159"/>
      <c r="AD1316" s="159"/>
      <c r="AE1316" s="159"/>
      <c r="AF1316" s="159"/>
      <c r="AG1316" s="159"/>
      <c r="AH1316" s="159"/>
      <c r="AI1316" s="159"/>
      <c r="AJ1316" s="159"/>
      <c r="AK1316" s="159"/>
      <c r="AL1316" s="159"/>
      <c r="AM1316" s="159"/>
      <c r="AN1316" s="159"/>
      <c r="AO1316" s="159"/>
      <c r="AP1316" s="159"/>
      <c r="AQ1316" s="159"/>
      <c r="AR1316" s="159"/>
      <c r="AS1316" s="159"/>
      <c r="AT1316" s="159"/>
      <c r="AU1316" s="159"/>
      <c r="AV1316" s="159"/>
      <c r="AW1316" s="159"/>
      <c r="AX1316" s="159"/>
      <c r="AY1316" s="159"/>
      <c r="AZ1316" s="159"/>
      <c r="BA1316" s="159"/>
      <c r="BB1316" s="159"/>
      <c r="BC1316" s="159"/>
      <c r="BD1316" s="159"/>
      <c r="BE1316" s="159"/>
    </row>
    <row r="1317" spans="14:57"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9"/>
      <c r="Z1317" s="159"/>
      <c r="AA1317" s="159"/>
      <c r="AB1317" s="159"/>
      <c r="AC1317" s="159"/>
      <c r="AD1317" s="159"/>
      <c r="AE1317" s="159"/>
      <c r="AF1317" s="159"/>
      <c r="AG1317" s="159"/>
      <c r="AH1317" s="159"/>
      <c r="AI1317" s="159"/>
      <c r="AJ1317" s="159"/>
      <c r="AK1317" s="159"/>
      <c r="AL1317" s="159"/>
      <c r="AM1317" s="159"/>
      <c r="AN1317" s="159"/>
      <c r="AO1317" s="159"/>
      <c r="AP1317" s="159"/>
      <c r="AQ1317" s="159"/>
      <c r="AR1317" s="159"/>
      <c r="AS1317" s="159"/>
      <c r="AT1317" s="159"/>
      <c r="AU1317" s="159"/>
      <c r="AV1317" s="159"/>
      <c r="AW1317" s="159"/>
      <c r="AX1317" s="159"/>
      <c r="AY1317" s="159"/>
      <c r="AZ1317" s="159"/>
      <c r="BA1317" s="159"/>
      <c r="BB1317" s="159"/>
      <c r="BC1317" s="159"/>
      <c r="BD1317" s="159"/>
      <c r="BE1317" s="159"/>
    </row>
    <row r="1318" spans="14:57"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59"/>
      <c r="Z1318" s="159"/>
      <c r="AA1318" s="159"/>
      <c r="AB1318" s="159"/>
      <c r="AC1318" s="159"/>
      <c r="AD1318" s="159"/>
      <c r="AE1318" s="159"/>
      <c r="AF1318" s="159"/>
      <c r="AG1318" s="159"/>
      <c r="AH1318" s="159"/>
      <c r="AI1318" s="159"/>
      <c r="AJ1318" s="159"/>
      <c r="AK1318" s="159"/>
      <c r="AL1318" s="159"/>
      <c r="AM1318" s="159"/>
      <c r="AN1318" s="159"/>
      <c r="AO1318" s="159"/>
      <c r="AP1318" s="159"/>
      <c r="AQ1318" s="159"/>
      <c r="AR1318" s="159"/>
      <c r="AS1318" s="159"/>
      <c r="AT1318" s="159"/>
      <c r="AU1318" s="159"/>
      <c r="AV1318" s="159"/>
      <c r="AW1318" s="159"/>
      <c r="AX1318" s="159"/>
      <c r="AY1318" s="159"/>
      <c r="AZ1318" s="159"/>
      <c r="BA1318" s="159"/>
      <c r="BB1318" s="159"/>
      <c r="BC1318" s="159"/>
      <c r="BD1318" s="159"/>
      <c r="BE1318" s="159"/>
    </row>
    <row r="1319" spans="14:57"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59"/>
      <c r="Z1319" s="159"/>
      <c r="AA1319" s="159"/>
      <c r="AB1319" s="159"/>
      <c r="AC1319" s="159"/>
      <c r="AD1319" s="159"/>
      <c r="AE1319" s="159"/>
      <c r="AF1319" s="159"/>
      <c r="AG1319" s="159"/>
      <c r="AH1319" s="159"/>
      <c r="AI1319" s="159"/>
      <c r="AJ1319" s="159"/>
      <c r="AK1319" s="159"/>
      <c r="AL1319" s="159"/>
      <c r="AM1319" s="159"/>
      <c r="AN1319" s="159"/>
      <c r="AO1319" s="159"/>
      <c r="AP1319" s="159"/>
      <c r="AQ1319" s="159"/>
      <c r="AR1319" s="159"/>
      <c r="AS1319" s="159"/>
      <c r="AT1319" s="159"/>
      <c r="AU1319" s="159"/>
      <c r="AV1319" s="159"/>
      <c r="AW1319" s="159"/>
      <c r="AX1319" s="159"/>
      <c r="AY1319" s="159"/>
      <c r="AZ1319" s="159"/>
      <c r="BA1319" s="159"/>
      <c r="BB1319" s="159"/>
      <c r="BC1319" s="159"/>
      <c r="BD1319" s="159"/>
      <c r="BE1319" s="159"/>
    </row>
    <row r="1320" spans="14:57"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59"/>
      <c r="Z1320" s="159"/>
      <c r="AA1320" s="159"/>
      <c r="AB1320" s="159"/>
      <c r="AC1320" s="159"/>
      <c r="AD1320" s="159"/>
      <c r="AE1320" s="159"/>
      <c r="AF1320" s="159"/>
      <c r="AG1320" s="159"/>
      <c r="AH1320" s="159"/>
      <c r="AI1320" s="159"/>
      <c r="AJ1320" s="159"/>
      <c r="AK1320" s="159"/>
      <c r="AL1320" s="159"/>
      <c r="AM1320" s="159"/>
      <c r="AN1320" s="159"/>
      <c r="AO1320" s="159"/>
      <c r="AP1320" s="159"/>
      <c r="AQ1320" s="159"/>
      <c r="AR1320" s="159"/>
      <c r="AS1320" s="159"/>
      <c r="AT1320" s="159"/>
      <c r="AU1320" s="159"/>
      <c r="AV1320" s="159"/>
      <c r="AW1320" s="159"/>
      <c r="AX1320" s="159"/>
      <c r="AY1320" s="159"/>
      <c r="AZ1320" s="159"/>
      <c r="BA1320" s="159"/>
      <c r="BB1320" s="159"/>
      <c r="BC1320" s="159"/>
      <c r="BD1320" s="159"/>
      <c r="BE1320" s="159"/>
    </row>
    <row r="1321" spans="14:57"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59"/>
      <c r="Z1321" s="159"/>
      <c r="AA1321" s="159"/>
      <c r="AB1321" s="159"/>
      <c r="AC1321" s="159"/>
      <c r="AD1321" s="159"/>
      <c r="AE1321" s="159"/>
      <c r="AF1321" s="159"/>
      <c r="AG1321" s="159"/>
      <c r="AH1321" s="159"/>
      <c r="AI1321" s="159"/>
      <c r="AJ1321" s="159"/>
      <c r="AK1321" s="159"/>
      <c r="AL1321" s="159"/>
      <c r="AM1321" s="159"/>
      <c r="AN1321" s="159"/>
      <c r="AO1321" s="159"/>
      <c r="AP1321" s="159"/>
      <c r="AQ1321" s="159"/>
      <c r="AR1321" s="159"/>
      <c r="AS1321" s="159"/>
      <c r="AT1321" s="159"/>
      <c r="AU1321" s="159"/>
      <c r="AV1321" s="159"/>
      <c r="AW1321" s="159"/>
      <c r="AX1321" s="159"/>
      <c r="AY1321" s="159"/>
      <c r="AZ1321" s="159"/>
      <c r="BA1321" s="159"/>
      <c r="BB1321" s="159"/>
      <c r="BC1321" s="159"/>
      <c r="BD1321" s="159"/>
      <c r="BE1321" s="159"/>
    </row>
    <row r="1322" spans="14:57"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</row>
    <row r="1323" spans="14:57"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59"/>
      <c r="Z1323" s="159"/>
      <c r="AA1323" s="159"/>
      <c r="AB1323" s="159"/>
      <c r="AC1323" s="159"/>
      <c r="AD1323" s="159"/>
      <c r="AE1323" s="159"/>
      <c r="AF1323" s="159"/>
      <c r="AG1323" s="159"/>
      <c r="AH1323" s="159"/>
      <c r="AI1323" s="159"/>
      <c r="AJ1323" s="159"/>
      <c r="AK1323" s="159"/>
      <c r="AL1323" s="159"/>
      <c r="AM1323" s="159"/>
      <c r="AN1323" s="159"/>
      <c r="AO1323" s="159"/>
      <c r="AP1323" s="159"/>
      <c r="AQ1323" s="159"/>
      <c r="AR1323" s="159"/>
      <c r="AS1323" s="159"/>
      <c r="AT1323" s="159"/>
      <c r="AU1323" s="159"/>
      <c r="AV1323" s="159"/>
      <c r="AW1323" s="159"/>
      <c r="AX1323" s="159"/>
      <c r="AY1323" s="159"/>
      <c r="AZ1323" s="159"/>
      <c r="BA1323" s="159"/>
      <c r="BB1323" s="159"/>
      <c r="BC1323" s="159"/>
      <c r="BD1323" s="159"/>
      <c r="BE1323" s="159"/>
    </row>
    <row r="1324" spans="14:57"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59"/>
      <c r="Z1324" s="159"/>
      <c r="AA1324" s="159"/>
      <c r="AB1324" s="159"/>
      <c r="AC1324" s="159"/>
      <c r="AD1324" s="159"/>
      <c r="AE1324" s="159"/>
      <c r="AF1324" s="159"/>
      <c r="AG1324" s="159"/>
      <c r="AH1324" s="159"/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</row>
    <row r="1325" spans="14:57"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59"/>
      <c r="Z1325" s="159"/>
      <c r="AA1325" s="159"/>
      <c r="AB1325" s="159"/>
      <c r="AC1325" s="159"/>
      <c r="AD1325" s="159"/>
      <c r="AE1325" s="159"/>
      <c r="AF1325" s="159"/>
      <c r="AG1325" s="159"/>
      <c r="AH1325" s="159"/>
      <c r="AI1325" s="159"/>
      <c r="AJ1325" s="159"/>
      <c r="AK1325" s="159"/>
      <c r="AL1325" s="159"/>
      <c r="AM1325" s="159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159"/>
      <c r="AX1325" s="159"/>
      <c r="AY1325" s="159"/>
      <c r="AZ1325" s="159"/>
      <c r="BA1325" s="159"/>
      <c r="BB1325" s="159"/>
      <c r="BC1325" s="159"/>
      <c r="BD1325" s="159"/>
      <c r="BE1325" s="159"/>
    </row>
    <row r="1326" spans="14:57"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59"/>
      <c r="Z1326" s="159"/>
      <c r="AA1326" s="159"/>
      <c r="AB1326" s="159"/>
      <c r="AC1326" s="159"/>
      <c r="AD1326" s="159"/>
      <c r="AE1326" s="159"/>
      <c r="AF1326" s="159"/>
      <c r="AG1326" s="159"/>
      <c r="AH1326" s="159"/>
      <c r="AI1326" s="159"/>
      <c r="AJ1326" s="159"/>
      <c r="AK1326" s="159"/>
      <c r="AL1326" s="159"/>
      <c r="AM1326" s="159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159"/>
      <c r="AX1326" s="159"/>
      <c r="AY1326" s="159"/>
      <c r="AZ1326" s="159"/>
      <c r="BA1326" s="159"/>
      <c r="BB1326" s="159"/>
      <c r="BC1326" s="159"/>
      <c r="BD1326" s="159"/>
      <c r="BE1326" s="159"/>
    </row>
    <row r="1327" spans="14:57"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59"/>
      <c r="Z1327" s="159"/>
      <c r="AA1327" s="159"/>
      <c r="AB1327" s="159"/>
      <c r="AC1327" s="159"/>
      <c r="AD1327" s="159"/>
      <c r="AE1327" s="159"/>
      <c r="AF1327" s="159"/>
      <c r="AG1327" s="159"/>
      <c r="AH1327" s="159"/>
      <c r="AI1327" s="159"/>
      <c r="AJ1327" s="159"/>
      <c r="AK1327" s="159"/>
      <c r="AL1327" s="159"/>
      <c r="AM1327" s="159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159"/>
      <c r="AX1327" s="159"/>
      <c r="AY1327" s="159"/>
      <c r="AZ1327" s="159"/>
      <c r="BA1327" s="159"/>
      <c r="BB1327" s="159"/>
      <c r="BC1327" s="159"/>
      <c r="BD1327" s="159"/>
      <c r="BE1327" s="159"/>
    </row>
    <row r="1328" spans="14:57"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59"/>
      <c r="Z1328" s="159"/>
      <c r="AA1328" s="159"/>
      <c r="AB1328" s="159"/>
      <c r="AC1328" s="159"/>
      <c r="AD1328" s="159"/>
      <c r="AE1328" s="159"/>
      <c r="AF1328" s="159"/>
      <c r="AG1328" s="159"/>
      <c r="AH1328" s="159"/>
      <c r="AI1328" s="159"/>
      <c r="AJ1328" s="159"/>
      <c r="AK1328" s="159"/>
      <c r="AL1328" s="159"/>
      <c r="AM1328" s="159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159"/>
      <c r="AX1328" s="159"/>
      <c r="AY1328" s="159"/>
      <c r="AZ1328" s="159"/>
      <c r="BA1328" s="159"/>
      <c r="BB1328" s="159"/>
      <c r="BC1328" s="159"/>
      <c r="BD1328" s="159"/>
      <c r="BE1328" s="159"/>
    </row>
    <row r="1329" spans="14:57"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  <c r="AH1329" s="159"/>
      <c r="AI1329" s="159"/>
      <c r="AJ1329" s="159"/>
      <c r="AK1329" s="159"/>
      <c r="AL1329" s="159"/>
      <c r="AM1329" s="159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159"/>
      <c r="AX1329" s="159"/>
      <c r="AY1329" s="159"/>
      <c r="AZ1329" s="159"/>
      <c r="BA1329" s="159"/>
      <c r="BB1329" s="159"/>
      <c r="BC1329" s="159"/>
      <c r="BD1329" s="159"/>
      <c r="BE1329" s="159"/>
    </row>
    <row r="1330" spans="14:57"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59"/>
      <c r="Z1330" s="159"/>
      <c r="AA1330" s="159"/>
      <c r="AB1330" s="159"/>
      <c r="AC1330" s="159"/>
      <c r="AD1330" s="159"/>
      <c r="AE1330" s="159"/>
      <c r="AF1330" s="159"/>
      <c r="AG1330" s="159"/>
      <c r="AH1330" s="159"/>
      <c r="AI1330" s="159"/>
      <c r="AJ1330" s="159"/>
      <c r="AK1330" s="159"/>
      <c r="AL1330" s="159"/>
      <c r="AM1330" s="159"/>
      <c r="AN1330" s="159"/>
      <c r="AO1330" s="159"/>
      <c r="AP1330" s="159"/>
      <c r="AQ1330" s="159"/>
      <c r="AR1330" s="159"/>
      <c r="AS1330" s="159"/>
      <c r="AT1330" s="159"/>
      <c r="AU1330" s="159"/>
      <c r="AV1330" s="159"/>
      <c r="AW1330" s="159"/>
      <c r="AX1330" s="159"/>
      <c r="AY1330" s="159"/>
      <c r="AZ1330" s="159"/>
      <c r="BA1330" s="159"/>
      <c r="BB1330" s="159"/>
      <c r="BC1330" s="159"/>
      <c r="BD1330" s="159"/>
      <c r="BE1330" s="159"/>
    </row>
    <row r="1331" spans="14:57"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59"/>
      <c r="Z1331" s="159"/>
      <c r="AA1331" s="159"/>
      <c r="AB1331" s="159"/>
      <c r="AC1331" s="159"/>
      <c r="AD1331" s="159"/>
      <c r="AE1331" s="159"/>
      <c r="AF1331" s="159"/>
      <c r="AG1331" s="159"/>
      <c r="AH1331" s="159"/>
      <c r="AI1331" s="159"/>
      <c r="AJ1331" s="159"/>
      <c r="AK1331" s="159"/>
      <c r="AL1331" s="159"/>
      <c r="AM1331" s="159"/>
      <c r="AN1331" s="159"/>
      <c r="AO1331" s="159"/>
      <c r="AP1331" s="159"/>
      <c r="AQ1331" s="159"/>
      <c r="AR1331" s="159"/>
      <c r="AS1331" s="159"/>
      <c r="AT1331" s="159"/>
      <c r="AU1331" s="159"/>
      <c r="AV1331" s="159"/>
      <c r="AW1331" s="159"/>
      <c r="AX1331" s="159"/>
      <c r="AY1331" s="159"/>
      <c r="AZ1331" s="159"/>
      <c r="BA1331" s="159"/>
      <c r="BB1331" s="159"/>
      <c r="BC1331" s="159"/>
      <c r="BD1331" s="159"/>
      <c r="BE1331" s="159"/>
    </row>
    <row r="1332" spans="14:57"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59"/>
      <c r="Z1332" s="159"/>
      <c r="AA1332" s="159"/>
      <c r="AB1332" s="159"/>
      <c r="AC1332" s="159"/>
      <c r="AD1332" s="159"/>
      <c r="AE1332" s="159"/>
      <c r="AF1332" s="159"/>
      <c r="AG1332" s="159"/>
      <c r="AH1332" s="159"/>
      <c r="AI1332" s="159"/>
      <c r="AJ1332" s="159"/>
      <c r="AK1332" s="159"/>
      <c r="AL1332" s="159"/>
      <c r="AM1332" s="159"/>
      <c r="AN1332" s="159"/>
      <c r="AO1332" s="159"/>
      <c r="AP1332" s="159"/>
      <c r="AQ1332" s="159"/>
      <c r="AR1332" s="159"/>
      <c r="AS1332" s="159"/>
      <c r="AT1332" s="159"/>
      <c r="AU1332" s="159"/>
      <c r="AV1332" s="159"/>
      <c r="AW1332" s="159"/>
      <c r="AX1332" s="159"/>
      <c r="AY1332" s="159"/>
      <c r="AZ1332" s="159"/>
      <c r="BA1332" s="159"/>
      <c r="BB1332" s="159"/>
      <c r="BC1332" s="159"/>
      <c r="BD1332" s="159"/>
      <c r="BE1332" s="159"/>
    </row>
    <row r="1333" spans="14:57"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59"/>
      <c r="Z1333" s="159"/>
      <c r="AA1333" s="159"/>
      <c r="AB1333" s="159"/>
      <c r="AC1333" s="159"/>
      <c r="AD1333" s="159"/>
      <c r="AE1333" s="159"/>
      <c r="AF1333" s="159"/>
      <c r="AG1333" s="159"/>
      <c r="AH1333" s="159"/>
      <c r="AI1333" s="159"/>
      <c r="AJ1333" s="159"/>
      <c r="AK1333" s="159"/>
      <c r="AL1333" s="159"/>
      <c r="AM1333" s="159"/>
      <c r="AN1333" s="159"/>
      <c r="AO1333" s="159"/>
      <c r="AP1333" s="159"/>
      <c r="AQ1333" s="159"/>
      <c r="AR1333" s="159"/>
      <c r="AS1333" s="159"/>
      <c r="AT1333" s="159"/>
      <c r="AU1333" s="159"/>
      <c r="AV1333" s="159"/>
      <c r="AW1333" s="159"/>
      <c r="AX1333" s="159"/>
      <c r="AY1333" s="159"/>
      <c r="AZ1333" s="159"/>
      <c r="BA1333" s="159"/>
      <c r="BB1333" s="159"/>
      <c r="BC1333" s="159"/>
      <c r="BD1333" s="159"/>
      <c r="BE1333" s="159"/>
    </row>
    <row r="1334" spans="14:57"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59"/>
      <c r="Z1334" s="159"/>
      <c r="AA1334" s="159"/>
      <c r="AB1334" s="159"/>
      <c r="AC1334" s="159"/>
      <c r="AD1334" s="159"/>
      <c r="AE1334" s="159"/>
      <c r="AF1334" s="159"/>
      <c r="AG1334" s="159"/>
      <c r="AH1334" s="159"/>
      <c r="AI1334" s="159"/>
      <c r="AJ1334" s="159"/>
      <c r="AK1334" s="159"/>
      <c r="AL1334" s="159"/>
      <c r="AM1334" s="159"/>
      <c r="AN1334" s="159"/>
      <c r="AO1334" s="159"/>
      <c r="AP1334" s="159"/>
      <c r="AQ1334" s="159"/>
      <c r="AR1334" s="159"/>
      <c r="AS1334" s="159"/>
      <c r="AT1334" s="159"/>
      <c r="AU1334" s="159"/>
      <c r="AV1334" s="159"/>
      <c r="AW1334" s="159"/>
      <c r="AX1334" s="159"/>
      <c r="AY1334" s="159"/>
      <c r="AZ1334" s="159"/>
      <c r="BA1334" s="159"/>
      <c r="BB1334" s="159"/>
      <c r="BC1334" s="159"/>
      <c r="BD1334" s="159"/>
      <c r="BE1334" s="159"/>
    </row>
    <row r="1335" spans="14:57"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59"/>
      <c r="Z1335" s="159"/>
      <c r="AA1335" s="159"/>
      <c r="AB1335" s="159"/>
      <c r="AC1335" s="159"/>
      <c r="AD1335" s="159"/>
      <c r="AE1335" s="159"/>
      <c r="AF1335" s="159"/>
      <c r="AG1335" s="159"/>
      <c r="AH1335" s="159"/>
      <c r="AI1335" s="159"/>
      <c r="AJ1335" s="159"/>
      <c r="AK1335" s="159"/>
      <c r="AL1335" s="159"/>
      <c r="AM1335" s="159"/>
      <c r="AN1335" s="159"/>
      <c r="AO1335" s="159"/>
      <c r="AP1335" s="159"/>
      <c r="AQ1335" s="159"/>
      <c r="AR1335" s="159"/>
      <c r="AS1335" s="159"/>
      <c r="AT1335" s="159"/>
      <c r="AU1335" s="159"/>
      <c r="AV1335" s="159"/>
      <c r="AW1335" s="159"/>
      <c r="AX1335" s="159"/>
      <c r="AY1335" s="159"/>
      <c r="AZ1335" s="159"/>
      <c r="BA1335" s="159"/>
      <c r="BB1335" s="159"/>
      <c r="BC1335" s="159"/>
      <c r="BD1335" s="159"/>
      <c r="BE1335" s="159"/>
    </row>
    <row r="1336" spans="14:57"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59"/>
      <c r="Z1336" s="159"/>
      <c r="AA1336" s="159"/>
      <c r="AB1336" s="159"/>
      <c r="AC1336" s="159"/>
      <c r="AD1336" s="159"/>
      <c r="AE1336" s="159"/>
      <c r="AF1336" s="159"/>
      <c r="AG1336" s="159"/>
      <c r="AH1336" s="159"/>
      <c r="AI1336" s="159"/>
      <c r="AJ1336" s="159"/>
      <c r="AK1336" s="159"/>
      <c r="AL1336" s="159"/>
      <c r="AM1336" s="159"/>
      <c r="AN1336" s="159"/>
      <c r="AO1336" s="159"/>
      <c r="AP1336" s="159"/>
      <c r="AQ1336" s="159"/>
      <c r="AR1336" s="159"/>
      <c r="AS1336" s="159"/>
      <c r="AT1336" s="159"/>
      <c r="AU1336" s="159"/>
      <c r="AV1336" s="159"/>
      <c r="AW1336" s="159"/>
      <c r="AX1336" s="159"/>
      <c r="AY1336" s="159"/>
      <c r="AZ1336" s="159"/>
      <c r="BA1336" s="159"/>
      <c r="BB1336" s="159"/>
      <c r="BC1336" s="159"/>
      <c r="BD1336" s="159"/>
      <c r="BE1336" s="159"/>
    </row>
    <row r="1337" spans="14:57"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59"/>
      <c r="Z1337" s="159"/>
      <c r="AA1337" s="159"/>
      <c r="AB1337" s="159"/>
      <c r="AC1337" s="159"/>
      <c r="AD1337" s="159"/>
      <c r="AE1337" s="159"/>
      <c r="AF1337" s="159"/>
      <c r="AG1337" s="159"/>
      <c r="AH1337" s="159"/>
      <c r="AI1337" s="159"/>
      <c r="AJ1337" s="159"/>
      <c r="AK1337" s="159"/>
      <c r="AL1337" s="159"/>
      <c r="AM1337" s="159"/>
      <c r="AN1337" s="159"/>
      <c r="AO1337" s="159"/>
      <c r="AP1337" s="159"/>
      <c r="AQ1337" s="159"/>
      <c r="AR1337" s="159"/>
      <c r="AS1337" s="159"/>
      <c r="AT1337" s="159"/>
      <c r="AU1337" s="159"/>
      <c r="AV1337" s="159"/>
      <c r="AW1337" s="159"/>
      <c r="AX1337" s="159"/>
      <c r="AY1337" s="159"/>
      <c r="AZ1337" s="159"/>
      <c r="BA1337" s="159"/>
      <c r="BB1337" s="159"/>
      <c r="BC1337" s="159"/>
      <c r="BD1337" s="159"/>
      <c r="BE1337" s="159"/>
    </row>
    <row r="1338" spans="14:57"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59"/>
      <c r="Z1338" s="159"/>
      <c r="AA1338" s="159"/>
      <c r="AB1338" s="159"/>
      <c r="AC1338" s="159"/>
      <c r="AD1338" s="159"/>
      <c r="AE1338" s="159"/>
      <c r="AF1338" s="159"/>
      <c r="AG1338" s="159"/>
      <c r="AH1338" s="159"/>
      <c r="AI1338" s="159"/>
      <c r="AJ1338" s="159"/>
      <c r="AK1338" s="159"/>
      <c r="AL1338" s="159"/>
      <c r="AM1338" s="159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159"/>
      <c r="AX1338" s="159"/>
      <c r="AY1338" s="159"/>
      <c r="AZ1338" s="159"/>
      <c r="BA1338" s="159"/>
      <c r="BB1338" s="159"/>
      <c r="BC1338" s="159"/>
      <c r="BD1338" s="159"/>
      <c r="BE1338" s="159"/>
    </row>
    <row r="1339" spans="14:57"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59"/>
      <c r="Z1339" s="159"/>
      <c r="AA1339" s="159"/>
      <c r="AB1339" s="159"/>
      <c r="AC1339" s="159"/>
      <c r="AD1339" s="159"/>
      <c r="AE1339" s="159"/>
      <c r="AF1339" s="159"/>
      <c r="AG1339" s="159"/>
      <c r="AH1339" s="159"/>
      <c r="AI1339" s="159"/>
      <c r="AJ1339" s="159"/>
      <c r="AK1339" s="159"/>
      <c r="AL1339" s="159"/>
      <c r="AM1339" s="159"/>
      <c r="AN1339" s="159"/>
      <c r="AO1339" s="159"/>
      <c r="AP1339" s="159"/>
      <c r="AQ1339" s="159"/>
      <c r="AR1339" s="159"/>
      <c r="AS1339" s="159"/>
      <c r="AT1339" s="159"/>
      <c r="AU1339" s="159"/>
      <c r="AV1339" s="159"/>
      <c r="AW1339" s="159"/>
      <c r="AX1339" s="159"/>
      <c r="AY1339" s="159"/>
      <c r="AZ1339" s="159"/>
      <c r="BA1339" s="159"/>
      <c r="BB1339" s="159"/>
      <c r="BC1339" s="159"/>
      <c r="BD1339" s="159"/>
      <c r="BE1339" s="159"/>
    </row>
    <row r="1340" spans="14:57"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</row>
    <row r="1341" spans="14:57"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59"/>
      <c r="Z1341" s="159"/>
      <c r="AA1341" s="159"/>
      <c r="AB1341" s="159"/>
      <c r="AC1341" s="159"/>
      <c r="AD1341" s="159"/>
      <c r="AE1341" s="159"/>
      <c r="AF1341" s="159"/>
      <c r="AG1341" s="159"/>
      <c r="AH1341" s="159"/>
      <c r="AI1341" s="159"/>
      <c r="AJ1341" s="159"/>
      <c r="AK1341" s="159"/>
      <c r="AL1341" s="159"/>
      <c r="AM1341" s="159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159"/>
      <c r="AX1341" s="159"/>
      <c r="AY1341" s="159"/>
      <c r="AZ1341" s="159"/>
      <c r="BA1341" s="159"/>
      <c r="BB1341" s="159"/>
      <c r="BC1341" s="159"/>
      <c r="BD1341" s="159"/>
      <c r="BE1341" s="159"/>
    </row>
    <row r="1342" spans="14:57"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  <c r="AH1342" s="159"/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159"/>
      <c r="AX1342" s="159"/>
      <c r="AY1342" s="159"/>
      <c r="AZ1342" s="159"/>
      <c r="BA1342" s="159"/>
      <c r="BB1342" s="159"/>
      <c r="BC1342" s="159"/>
      <c r="BD1342" s="159"/>
      <c r="BE1342" s="159"/>
    </row>
    <row r="1343" spans="14:57"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  <c r="AH1343" s="159"/>
      <c r="AI1343" s="159"/>
      <c r="AJ1343" s="159"/>
      <c r="AK1343" s="159"/>
      <c r="AL1343" s="159"/>
      <c r="AM1343" s="159"/>
      <c r="AN1343" s="159"/>
      <c r="AO1343" s="159"/>
      <c r="AP1343" s="159"/>
      <c r="AQ1343" s="159"/>
      <c r="AR1343" s="159"/>
      <c r="AS1343" s="159"/>
      <c r="AT1343" s="159"/>
      <c r="AU1343" s="159"/>
      <c r="AV1343" s="159"/>
      <c r="AW1343" s="159"/>
      <c r="AX1343" s="159"/>
      <c r="AY1343" s="159"/>
      <c r="AZ1343" s="159"/>
      <c r="BA1343" s="159"/>
      <c r="BB1343" s="159"/>
      <c r="BC1343" s="159"/>
      <c r="BD1343" s="159"/>
      <c r="BE1343" s="159"/>
    </row>
    <row r="1344" spans="14:57"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59"/>
      <c r="Z1344" s="159"/>
      <c r="AA1344" s="159"/>
      <c r="AB1344" s="159"/>
      <c r="AC1344" s="159"/>
      <c r="AD1344" s="159"/>
      <c r="AE1344" s="159"/>
      <c r="AF1344" s="159"/>
      <c r="AG1344" s="159"/>
      <c r="AH1344" s="159"/>
      <c r="AI1344" s="159"/>
      <c r="AJ1344" s="159"/>
      <c r="AK1344" s="159"/>
      <c r="AL1344" s="159"/>
      <c r="AM1344" s="159"/>
      <c r="AN1344" s="159"/>
      <c r="AO1344" s="159"/>
      <c r="AP1344" s="159"/>
      <c r="AQ1344" s="159"/>
      <c r="AR1344" s="159"/>
      <c r="AS1344" s="159"/>
      <c r="AT1344" s="159"/>
      <c r="AU1344" s="159"/>
      <c r="AV1344" s="159"/>
      <c r="AW1344" s="159"/>
      <c r="AX1344" s="159"/>
      <c r="AY1344" s="159"/>
      <c r="AZ1344" s="159"/>
      <c r="BA1344" s="159"/>
      <c r="BB1344" s="159"/>
      <c r="BC1344" s="159"/>
      <c r="BD1344" s="159"/>
      <c r="BE1344" s="159"/>
    </row>
    <row r="1345" spans="14:57"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59"/>
      <c r="Z1345" s="159"/>
      <c r="AA1345" s="159"/>
      <c r="AB1345" s="159"/>
      <c r="AC1345" s="159"/>
      <c r="AD1345" s="159"/>
      <c r="AE1345" s="159"/>
      <c r="AF1345" s="159"/>
      <c r="AG1345" s="159"/>
      <c r="AH1345" s="159"/>
      <c r="AI1345" s="159"/>
      <c r="AJ1345" s="159"/>
      <c r="AK1345" s="159"/>
      <c r="AL1345" s="159"/>
      <c r="AM1345" s="159"/>
      <c r="AN1345" s="159"/>
      <c r="AO1345" s="159"/>
      <c r="AP1345" s="159"/>
      <c r="AQ1345" s="159"/>
      <c r="AR1345" s="159"/>
      <c r="AS1345" s="159"/>
      <c r="AT1345" s="159"/>
      <c r="AU1345" s="159"/>
      <c r="AV1345" s="159"/>
      <c r="AW1345" s="159"/>
      <c r="AX1345" s="159"/>
      <c r="AY1345" s="159"/>
      <c r="AZ1345" s="159"/>
      <c r="BA1345" s="159"/>
      <c r="BB1345" s="159"/>
      <c r="BC1345" s="159"/>
      <c r="BD1345" s="159"/>
      <c r="BE1345" s="159"/>
    </row>
    <row r="1346" spans="14:57"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59"/>
      <c r="Z1346" s="159"/>
      <c r="AA1346" s="159"/>
      <c r="AB1346" s="159"/>
      <c r="AC1346" s="159"/>
      <c r="AD1346" s="159"/>
      <c r="AE1346" s="159"/>
      <c r="AF1346" s="159"/>
      <c r="AG1346" s="159"/>
      <c r="AH1346" s="159"/>
      <c r="AI1346" s="159"/>
      <c r="AJ1346" s="159"/>
      <c r="AK1346" s="159"/>
      <c r="AL1346" s="159"/>
      <c r="AM1346" s="159"/>
      <c r="AN1346" s="159"/>
      <c r="AO1346" s="159"/>
      <c r="AP1346" s="159"/>
      <c r="AQ1346" s="159"/>
      <c r="AR1346" s="159"/>
      <c r="AS1346" s="159"/>
      <c r="AT1346" s="159"/>
      <c r="AU1346" s="159"/>
      <c r="AV1346" s="159"/>
      <c r="AW1346" s="159"/>
      <c r="AX1346" s="159"/>
      <c r="AY1346" s="159"/>
      <c r="AZ1346" s="159"/>
      <c r="BA1346" s="159"/>
      <c r="BB1346" s="159"/>
      <c r="BC1346" s="159"/>
      <c r="BD1346" s="159"/>
      <c r="BE1346" s="159"/>
    </row>
    <row r="1347" spans="14:57"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59"/>
      <c r="Z1347" s="159"/>
      <c r="AA1347" s="159"/>
      <c r="AB1347" s="159"/>
      <c r="AC1347" s="159"/>
      <c r="AD1347" s="159"/>
      <c r="AE1347" s="159"/>
      <c r="AF1347" s="159"/>
      <c r="AG1347" s="159"/>
      <c r="AH1347" s="159"/>
      <c r="AI1347" s="159"/>
      <c r="AJ1347" s="159"/>
      <c r="AK1347" s="159"/>
      <c r="AL1347" s="159"/>
      <c r="AM1347" s="159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159"/>
      <c r="AX1347" s="159"/>
      <c r="AY1347" s="159"/>
      <c r="AZ1347" s="159"/>
      <c r="BA1347" s="159"/>
      <c r="BB1347" s="159"/>
      <c r="BC1347" s="159"/>
      <c r="BD1347" s="159"/>
      <c r="BE1347" s="159"/>
    </row>
    <row r="1348" spans="14:57"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  <c r="AH1348" s="159"/>
      <c r="AI1348" s="159"/>
      <c r="AJ1348" s="159"/>
      <c r="AK1348" s="159"/>
      <c r="AL1348" s="159"/>
      <c r="AM1348" s="159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159"/>
      <c r="AX1348" s="159"/>
      <c r="AY1348" s="159"/>
      <c r="AZ1348" s="159"/>
      <c r="BA1348" s="159"/>
      <c r="BB1348" s="159"/>
      <c r="BC1348" s="159"/>
      <c r="BD1348" s="159"/>
      <c r="BE1348" s="159"/>
    </row>
    <row r="1349" spans="14:57"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59"/>
      <c r="Z1349" s="159"/>
      <c r="AA1349" s="159"/>
      <c r="AB1349" s="159"/>
      <c r="AC1349" s="159"/>
      <c r="AD1349" s="159"/>
      <c r="AE1349" s="159"/>
      <c r="AF1349" s="159"/>
      <c r="AG1349" s="159"/>
      <c r="AH1349" s="159"/>
      <c r="AI1349" s="159"/>
      <c r="AJ1349" s="159"/>
      <c r="AK1349" s="159"/>
      <c r="AL1349" s="159"/>
      <c r="AM1349" s="159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59"/>
      <c r="AX1349" s="159"/>
      <c r="AY1349" s="159"/>
      <c r="AZ1349" s="159"/>
      <c r="BA1349" s="159"/>
      <c r="BB1349" s="159"/>
      <c r="BC1349" s="159"/>
      <c r="BD1349" s="159"/>
      <c r="BE1349" s="159"/>
    </row>
    <row r="1350" spans="14:57"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59"/>
      <c r="Z1350" s="159"/>
      <c r="AA1350" s="159"/>
      <c r="AB1350" s="159"/>
      <c r="AC1350" s="159"/>
      <c r="AD1350" s="159"/>
      <c r="AE1350" s="159"/>
      <c r="AF1350" s="159"/>
      <c r="AG1350" s="159"/>
      <c r="AH1350" s="159"/>
      <c r="AI1350" s="159"/>
      <c r="AJ1350" s="159"/>
      <c r="AK1350" s="159"/>
      <c r="AL1350" s="159"/>
      <c r="AM1350" s="159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59"/>
      <c r="AY1350" s="159"/>
      <c r="AZ1350" s="159"/>
      <c r="BA1350" s="159"/>
      <c r="BB1350" s="159"/>
      <c r="BC1350" s="159"/>
      <c r="BD1350" s="159"/>
      <c r="BE1350" s="159"/>
    </row>
    <row r="1351" spans="14:57"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  <c r="AH1351" s="159"/>
      <c r="AI1351" s="159"/>
      <c r="AJ1351" s="159"/>
      <c r="AK1351" s="159"/>
      <c r="AL1351" s="159"/>
      <c r="AM1351" s="159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159"/>
      <c r="AX1351" s="159"/>
      <c r="AY1351" s="159"/>
      <c r="AZ1351" s="159"/>
      <c r="BA1351" s="159"/>
      <c r="BB1351" s="159"/>
      <c r="BC1351" s="159"/>
      <c r="BD1351" s="159"/>
      <c r="BE1351" s="159"/>
    </row>
  </sheetData>
  <sortState ref="A4:BE863">
    <sortCondition ref="C4:C863" customList="信息学院,机电学院,工程学院,工业学院,纺织学院"/>
  </sortState>
  <mergeCells count="55">
    <mergeCell ref="AZ2:BA2"/>
    <mergeCell ref="AL2:AM2"/>
    <mergeCell ref="BB2:BC2"/>
    <mergeCell ref="BD2:BE2"/>
    <mergeCell ref="AN2:AO2"/>
    <mergeCell ref="AP2:AQ2"/>
    <mergeCell ref="AR2:AS2"/>
    <mergeCell ref="AT2:AU2"/>
    <mergeCell ref="AV2:AW2"/>
    <mergeCell ref="AX2:AY2"/>
    <mergeCell ref="V2:W2"/>
    <mergeCell ref="X2:Y2"/>
    <mergeCell ref="Z2:AA2"/>
    <mergeCell ref="AP1:AQ1"/>
    <mergeCell ref="AR1:AS1"/>
    <mergeCell ref="AD2:AE2"/>
    <mergeCell ref="AF2:AG2"/>
    <mergeCell ref="AH2:AI2"/>
    <mergeCell ref="AJ2:AK2"/>
    <mergeCell ref="L2:M2"/>
    <mergeCell ref="N2:O2"/>
    <mergeCell ref="P2:Q2"/>
    <mergeCell ref="R2:S2"/>
    <mergeCell ref="T2:U2"/>
    <mergeCell ref="AH1:AI1"/>
    <mergeCell ref="AJ1:AK1"/>
    <mergeCell ref="AL1:AM1"/>
    <mergeCell ref="BB1:BC1"/>
    <mergeCell ref="BD1:BE1"/>
    <mergeCell ref="AT1:AU1"/>
    <mergeCell ref="AV1:AW1"/>
    <mergeCell ref="AX1:AY1"/>
    <mergeCell ref="AZ1:BA1"/>
    <mergeCell ref="AN1:AO1"/>
    <mergeCell ref="AB1:AC1"/>
    <mergeCell ref="H1:H3"/>
    <mergeCell ref="I1:I3"/>
    <mergeCell ref="K1:K3"/>
    <mergeCell ref="L1:M1"/>
    <mergeCell ref="N1:O1"/>
    <mergeCell ref="P1:Q1"/>
    <mergeCell ref="R1:S1"/>
    <mergeCell ref="T1:U1"/>
    <mergeCell ref="V1:W1"/>
    <mergeCell ref="X1:Y1"/>
    <mergeCell ref="Z1:AA1"/>
    <mergeCell ref="AB2:AC2"/>
    <mergeCell ref="AD1:AE1"/>
    <mergeCell ref="AF1:AG1"/>
    <mergeCell ref="G1:G3"/>
    <mergeCell ref="A1:A3"/>
    <mergeCell ref="C1:C3"/>
    <mergeCell ref="D1:D3"/>
    <mergeCell ref="E1:E3"/>
    <mergeCell ref="F1:F3"/>
  </mergeCells>
  <phoneticPr fontId="2" type="noConversion"/>
  <conditionalFormatting sqref="T58:V58 T60:V60 AD55:AY58 AB59:AY60 L56:V56 L55:U55 L57:U57 T59:U59 L58:S60 L61:AY62 L63:AG64 AI63:AY64 L243:N243 R243:AY243 M340:AY340 M339:AA339 AD339:AY339 L341:AA341 AD341:AY341 M338:AY338 L402:AA402 AC402:AY402 L417:O422 L403:AY416 L342:AY376 L65:AY108 AZ8:BE108 L378:AY381 L383:AY401 L156:AL157 L136:BE153 L109:BE134 L8:AY54 L168:AY242 L244:AY337">
    <cfRule type="cellIs" dxfId="677" priority="339" stopIfTrue="1" operator="greaterThan">
      <formula>0</formula>
    </cfRule>
  </conditionalFormatting>
  <conditionalFormatting sqref="X56 X58 X60 V55:V60">
    <cfRule type="cellIs" dxfId="676" priority="338" stopIfTrue="1" operator="greaterThan">
      <formula>0</formula>
    </cfRule>
  </conditionalFormatting>
  <conditionalFormatting sqref="Z56 Z58 Z60 X55:X60">
    <cfRule type="cellIs" dxfId="675" priority="337" stopIfTrue="1" operator="greaterThan">
      <formula>0</formula>
    </cfRule>
  </conditionalFormatting>
  <conditionalFormatting sqref="Z55:Z60">
    <cfRule type="cellIs" dxfId="674" priority="336" stopIfTrue="1" operator="greaterThan">
      <formula>0</formula>
    </cfRule>
  </conditionalFormatting>
  <conditionalFormatting sqref="W55:W60">
    <cfRule type="cellIs" dxfId="673" priority="335" stopIfTrue="1" operator="greaterThan">
      <formula>0</formula>
    </cfRule>
  </conditionalFormatting>
  <conditionalFormatting sqref="Y55:Y60">
    <cfRule type="cellIs" dxfId="672" priority="334" stopIfTrue="1" operator="greaterThan">
      <formula>0</formula>
    </cfRule>
  </conditionalFormatting>
  <conditionalFormatting sqref="AA55:AA60">
    <cfRule type="cellIs" dxfId="671" priority="333" stopIfTrue="1" operator="greaterThan">
      <formula>0</formula>
    </cfRule>
  </conditionalFormatting>
  <conditionalFormatting sqref="L63:AG64 AI63:AY64 L243:N243 R243:AY243 M339:AA339 AD339:AY339 L341:AA341 AD341:AY341 M340:AY340 M338:AY338 L402:AA402 AC402:AY402 L417:O422 L467:AY488 Z466:AY466 L466:X466 L492:Y492 AA492:AC492 L643:M643 L522:AY640 AF641:AY644 L641:U642 O643:U643 V642:AE644 L644:U644 L493:AX521 L403:AY416 L426:AY465 L342:AY376 L65:AY108 AZ6:BE108 L378:AY381 L383:AY401 L156:AL157 L136:BE153 L109:BE134 L6:AY62 L168:AY242 L244:AY337 L790:BE1351 L645:AY789">
    <cfRule type="cellIs" dxfId="670" priority="332" operator="greaterThan">
      <formula>0</formula>
    </cfRule>
  </conditionalFormatting>
  <conditionalFormatting sqref="L423 L425:Q425 AJ425:AO425 Z425 AB425 AH425 AQ425:AY425 L424:M424 O424 S425 U425:X425">
    <cfRule type="cellIs" dxfId="669" priority="331" operator="greaterThan">
      <formula>0</formula>
    </cfRule>
  </conditionalFormatting>
  <conditionalFormatting sqref="M423">
    <cfRule type="cellIs" dxfId="668" priority="330" stopIfTrue="1" operator="greaterThan">
      <formula>0</formula>
    </cfRule>
  </conditionalFormatting>
  <conditionalFormatting sqref="M423">
    <cfRule type="cellIs" dxfId="667" priority="329" operator="greaterThan">
      <formula>0</formula>
    </cfRule>
  </conditionalFormatting>
  <conditionalFormatting sqref="O423">
    <cfRule type="cellIs" dxfId="666" priority="328" stopIfTrue="1" operator="greaterThan">
      <formula>0</formula>
    </cfRule>
  </conditionalFormatting>
  <conditionalFormatting sqref="O423">
    <cfRule type="cellIs" dxfId="665" priority="327" operator="greaterThan">
      <formula>0</formula>
    </cfRule>
  </conditionalFormatting>
  <conditionalFormatting sqref="Y425">
    <cfRule type="cellIs" dxfId="664" priority="326" stopIfTrue="1" operator="greaterThan">
      <formula>0</formula>
    </cfRule>
  </conditionalFormatting>
  <conditionalFormatting sqref="Y425">
    <cfRule type="cellIs" dxfId="663" priority="325" operator="greaterThan">
      <formula>0</formula>
    </cfRule>
  </conditionalFormatting>
  <conditionalFormatting sqref="AA425">
    <cfRule type="cellIs" dxfId="662" priority="324" stopIfTrue="1" operator="greaterThan">
      <formula>0</formula>
    </cfRule>
  </conditionalFormatting>
  <conditionalFormatting sqref="AA425">
    <cfRule type="cellIs" dxfId="661" priority="323" operator="greaterThan">
      <formula>0</formula>
    </cfRule>
  </conditionalFormatting>
  <conditionalFormatting sqref="AC425">
    <cfRule type="cellIs" dxfId="660" priority="322" stopIfTrue="1" operator="greaterThan">
      <formula>0</formula>
    </cfRule>
  </conditionalFormatting>
  <conditionalFormatting sqref="AC425">
    <cfRule type="cellIs" dxfId="659" priority="321" operator="greaterThan">
      <formula>0</formula>
    </cfRule>
  </conditionalFormatting>
  <conditionalFormatting sqref="AE425">
    <cfRule type="cellIs" dxfId="658" priority="320" stopIfTrue="1" operator="greaterThan">
      <formula>0</formula>
    </cfRule>
  </conditionalFormatting>
  <conditionalFormatting sqref="AE425">
    <cfRule type="cellIs" dxfId="657" priority="319" operator="greaterThan">
      <formula>0</formula>
    </cfRule>
  </conditionalFormatting>
  <conditionalFormatting sqref="AG425">
    <cfRule type="cellIs" dxfId="656" priority="318" stopIfTrue="1" operator="greaterThan">
      <formula>0</formula>
    </cfRule>
  </conditionalFormatting>
  <conditionalFormatting sqref="AG425">
    <cfRule type="cellIs" dxfId="655" priority="317" operator="greaterThan">
      <formula>0</formula>
    </cfRule>
  </conditionalFormatting>
  <conditionalFormatting sqref="AI425">
    <cfRule type="cellIs" dxfId="654" priority="316" stopIfTrue="1" operator="greaterThan">
      <formula>0</formula>
    </cfRule>
  </conditionalFormatting>
  <conditionalFormatting sqref="AI425">
    <cfRule type="cellIs" dxfId="653" priority="315" operator="greaterThan">
      <formula>0</formula>
    </cfRule>
  </conditionalFormatting>
  <conditionalFormatting sqref="L423:M424 L425:Q425 AQ425:AY425 V243:AY243 M340:AY340 AQ339:AY339 AQ341:AY341 M338:AY338 AF402:AY402 O423:O424 L417:O422 S425 U425:AC425 L403:AY416 L342:AY376 L378:AY381 L383:AY401 L178:AY242 L244:AY337 AG425:AO425 AE425">
    <cfRule type="cellIs" dxfId="652" priority="314" operator="greaterThan">
      <formula>0</formula>
    </cfRule>
  </conditionalFormatting>
  <conditionalFormatting sqref="AH425:AY425">
    <cfRule type="cellIs" dxfId="651" priority="313" operator="greaterThan">
      <formula>0</formula>
    </cfRule>
  </conditionalFormatting>
  <conditionalFormatting sqref="Z56">
    <cfRule type="cellIs" dxfId="650" priority="312" stopIfTrue="1" operator="greaterThan">
      <formula>0</formula>
    </cfRule>
  </conditionalFormatting>
  <conditionalFormatting sqref="AB56 Z56">
    <cfRule type="cellIs" dxfId="649" priority="311" stopIfTrue="1" operator="greaterThan">
      <formula>0</formula>
    </cfRule>
  </conditionalFormatting>
  <conditionalFormatting sqref="AB56">
    <cfRule type="cellIs" dxfId="648" priority="310" stopIfTrue="1" operator="greaterThan">
      <formula>0</formula>
    </cfRule>
  </conditionalFormatting>
  <conditionalFormatting sqref="AA56">
    <cfRule type="cellIs" dxfId="647" priority="309" stopIfTrue="1" operator="greaterThan">
      <formula>0</formula>
    </cfRule>
  </conditionalFormatting>
  <conditionalFormatting sqref="AD57">
    <cfRule type="cellIs" dxfId="646" priority="308" stopIfTrue="1" operator="greaterThan">
      <formula>0</formula>
    </cfRule>
  </conditionalFormatting>
  <conditionalFormatting sqref="AF57">
    <cfRule type="cellIs" dxfId="645" priority="307" stopIfTrue="1" operator="greaterThan">
      <formula>0</formula>
    </cfRule>
  </conditionalFormatting>
  <conditionalFormatting sqref="AE57">
    <cfRule type="cellIs" dxfId="644" priority="306" stopIfTrue="1" operator="greaterThan">
      <formula>0</formula>
    </cfRule>
  </conditionalFormatting>
  <conditionalFormatting sqref="AJ58 AH58">
    <cfRule type="cellIs" dxfId="643" priority="305" stopIfTrue="1" operator="greaterThan">
      <formula>0</formula>
    </cfRule>
  </conditionalFormatting>
  <conditionalFormatting sqref="AJ58">
    <cfRule type="cellIs" dxfId="642" priority="304" stopIfTrue="1" operator="greaterThan">
      <formula>0</formula>
    </cfRule>
  </conditionalFormatting>
  <conditionalFormatting sqref="AI58">
    <cfRule type="cellIs" dxfId="641" priority="303" stopIfTrue="1" operator="greaterThan">
      <formula>0</formula>
    </cfRule>
  </conditionalFormatting>
  <conditionalFormatting sqref="L489:AY491 L493:AY521 AD492:AY492">
    <cfRule type="cellIs" dxfId="640" priority="302" operator="greaterThan">
      <formula>0</formula>
    </cfRule>
  </conditionalFormatting>
  <conditionalFormatting sqref="AJ63:AY64 V243:AY243 M340:AY340 AQ339:AY339 AQ341:AY341 M338:AY338 AF402:AY402 L423:M424 O423:O424 L417:O422 L425:Q425 S425 U425:AC425 L466:U466 L467:AY491 AD492:AY492 L493:AY598 L403:AY416 L426:AY465 L342:AY376 L378:AY381 L383:AY401 L156:AL157 L10:AY62 L168:AY242 L244:AY337 AG425:AY425 AE425">
    <cfRule type="cellIs" dxfId="639" priority="301" operator="greaterThan">
      <formula>0</formula>
    </cfRule>
  </conditionalFormatting>
  <conditionalFormatting sqref="L5:AY5">
    <cfRule type="cellIs" dxfId="638" priority="300" operator="greaterThan">
      <formula>0</formula>
    </cfRule>
  </conditionalFormatting>
  <conditionalFormatting sqref="W55:W56">
    <cfRule type="cellIs" dxfId="637" priority="299" stopIfTrue="1" operator="greaterThan">
      <formula>0</formula>
    </cfRule>
  </conditionalFormatting>
  <conditionalFormatting sqref="AA57:AA60">
    <cfRule type="cellIs" dxfId="636" priority="298" stopIfTrue="1" operator="greaterThan">
      <formula>0</formula>
    </cfRule>
  </conditionalFormatting>
  <conditionalFormatting sqref="AC57:AC60">
    <cfRule type="cellIs" dxfId="635" priority="297" stopIfTrue="1" operator="greaterThan">
      <formula>0</formula>
    </cfRule>
  </conditionalFormatting>
  <conditionalFormatting sqref="AE57:AE60">
    <cfRule type="cellIs" dxfId="634" priority="296" stopIfTrue="1" operator="greaterThan">
      <formula>0</formula>
    </cfRule>
  </conditionalFormatting>
  <conditionalFormatting sqref="AG57:AG60">
    <cfRule type="cellIs" dxfId="633" priority="295" stopIfTrue="1" operator="greaterThan">
      <formula>0</formula>
    </cfRule>
  </conditionalFormatting>
  <conditionalFormatting sqref="L340 L338">
    <cfRule type="cellIs" dxfId="632" priority="287" operator="greaterThan">
      <formula>0</formula>
    </cfRule>
  </conditionalFormatting>
  <conditionalFormatting sqref="AB339">
    <cfRule type="cellIs" dxfId="631" priority="294" stopIfTrue="1" operator="greaterThan">
      <formula>0</formula>
    </cfRule>
  </conditionalFormatting>
  <conditionalFormatting sqref="AB339">
    <cfRule type="cellIs" dxfId="630" priority="293" operator="greaterThan">
      <formula>0</formula>
    </cfRule>
  </conditionalFormatting>
  <conditionalFormatting sqref="AB341">
    <cfRule type="cellIs" dxfId="629" priority="292" stopIfTrue="1" operator="greaterThan">
      <formula>0</formula>
    </cfRule>
  </conditionalFormatting>
  <conditionalFormatting sqref="AB341">
    <cfRule type="cellIs" dxfId="628" priority="291" operator="greaterThan">
      <formula>0</formula>
    </cfRule>
  </conditionalFormatting>
  <conditionalFormatting sqref="L338:L340">
    <cfRule type="cellIs" dxfId="627" priority="290" stopIfTrue="1" operator="greaterThan">
      <formula>0</formula>
    </cfRule>
  </conditionalFormatting>
  <conditionalFormatting sqref="L338:L340">
    <cfRule type="cellIs" dxfId="626" priority="289" operator="greaterThan">
      <formula>0</formula>
    </cfRule>
  </conditionalFormatting>
  <conditionalFormatting sqref="L340 L338">
    <cfRule type="cellIs" dxfId="625" priority="288" operator="greaterThan">
      <formula>0</formula>
    </cfRule>
  </conditionalFormatting>
  <conditionalFormatting sqref="P417:S417 P418:R418 P419:S422">
    <cfRule type="cellIs" dxfId="624" priority="286" stopIfTrue="1" operator="greaterThan">
      <formula>0</formula>
    </cfRule>
  </conditionalFormatting>
  <conditionalFormatting sqref="P417:S417 P418:R418 P419:S422">
    <cfRule type="cellIs" dxfId="623" priority="285" operator="greaterThan">
      <formula>0</formula>
    </cfRule>
  </conditionalFormatting>
  <conditionalFormatting sqref="S424 Q424">
    <cfRule type="cellIs" dxfId="622" priority="284" operator="greaterThan">
      <formula>0</formula>
    </cfRule>
  </conditionalFormatting>
  <conditionalFormatting sqref="S423 Q423">
    <cfRule type="cellIs" dxfId="621" priority="283" stopIfTrue="1" operator="greaterThan">
      <formula>0</formula>
    </cfRule>
  </conditionalFormatting>
  <conditionalFormatting sqref="S423 Q423">
    <cfRule type="cellIs" dxfId="620" priority="282" operator="greaterThan">
      <formula>0</formula>
    </cfRule>
  </conditionalFormatting>
  <conditionalFormatting sqref="S423:S424 Q423:Q424 P417:S417 P418:R418 P419:S422">
    <cfRule type="cellIs" dxfId="619" priority="281" operator="greaterThan">
      <formula>0</formula>
    </cfRule>
  </conditionalFormatting>
  <conditionalFormatting sqref="S423:S424 Q423:Q424 P417:S417 P418:R418 P419:S422">
    <cfRule type="cellIs" dxfId="618" priority="280" operator="greaterThan">
      <formula>0</formula>
    </cfRule>
  </conditionalFormatting>
  <conditionalFormatting sqref="T417:U417 T418:T422">
    <cfRule type="cellIs" dxfId="617" priority="279" stopIfTrue="1" operator="greaterThan">
      <formula>0</formula>
    </cfRule>
  </conditionalFormatting>
  <conditionalFormatting sqref="T417:U417 T418:T422">
    <cfRule type="cellIs" dxfId="616" priority="278" operator="greaterThan">
      <formula>0</formula>
    </cfRule>
  </conditionalFormatting>
  <conditionalFormatting sqref="U424">
    <cfRule type="cellIs" dxfId="615" priority="277" operator="greaterThan">
      <formula>0</formula>
    </cfRule>
  </conditionalFormatting>
  <conditionalFormatting sqref="U423">
    <cfRule type="cellIs" dxfId="614" priority="276" stopIfTrue="1" operator="greaterThan">
      <formula>0</formula>
    </cfRule>
  </conditionalFormatting>
  <conditionalFormatting sqref="U423">
    <cfRule type="cellIs" dxfId="613" priority="275" operator="greaterThan">
      <formula>0</formula>
    </cfRule>
  </conditionalFormatting>
  <conditionalFormatting sqref="U423:U424 T417:U417 T418:T422">
    <cfRule type="cellIs" dxfId="612" priority="274" operator="greaterThan">
      <formula>0</formula>
    </cfRule>
  </conditionalFormatting>
  <conditionalFormatting sqref="U423:U424 T417:U417 T418:T422">
    <cfRule type="cellIs" dxfId="611" priority="273" operator="greaterThan">
      <formula>0</formula>
    </cfRule>
  </conditionalFormatting>
  <conditionalFormatting sqref="V417:W417 V418:V422">
    <cfRule type="cellIs" dxfId="610" priority="272" stopIfTrue="1" operator="greaterThan">
      <formula>0</formula>
    </cfRule>
  </conditionalFormatting>
  <conditionalFormatting sqref="V417:W417 V418:V422">
    <cfRule type="cellIs" dxfId="609" priority="271" operator="greaterThan">
      <formula>0</formula>
    </cfRule>
  </conditionalFormatting>
  <conditionalFormatting sqref="W424">
    <cfRule type="cellIs" dxfId="608" priority="270" operator="greaterThan">
      <formula>0</formula>
    </cfRule>
  </conditionalFormatting>
  <conditionalFormatting sqref="W423">
    <cfRule type="cellIs" dxfId="607" priority="269" stopIfTrue="1" operator="greaterThan">
      <formula>0</formula>
    </cfRule>
  </conditionalFormatting>
  <conditionalFormatting sqref="W423">
    <cfRule type="cellIs" dxfId="606" priority="268" operator="greaterThan">
      <formula>0</formula>
    </cfRule>
  </conditionalFormatting>
  <conditionalFormatting sqref="W423:W424 V417:W417 V418:V422">
    <cfRule type="cellIs" dxfId="605" priority="267" operator="greaterThan">
      <formula>0</formula>
    </cfRule>
  </conditionalFormatting>
  <conditionalFormatting sqref="W423:W424 V417:W417 V418:V422">
    <cfRule type="cellIs" dxfId="604" priority="266" operator="greaterThan">
      <formula>0</formula>
    </cfRule>
  </conditionalFormatting>
  <conditionalFormatting sqref="X417:Y422">
    <cfRule type="cellIs" dxfId="603" priority="265" stopIfTrue="1" operator="greaterThan">
      <formula>0</formula>
    </cfRule>
  </conditionalFormatting>
  <conditionalFormatting sqref="X417:Y422">
    <cfRule type="cellIs" dxfId="602" priority="264" operator="greaterThan">
      <formula>0</formula>
    </cfRule>
  </conditionalFormatting>
  <conditionalFormatting sqref="Y424">
    <cfRule type="cellIs" dxfId="601" priority="263" operator="greaterThan">
      <formula>0</formula>
    </cfRule>
  </conditionalFormatting>
  <conditionalFormatting sqref="Y423">
    <cfRule type="cellIs" dxfId="600" priority="262" stopIfTrue="1" operator="greaterThan">
      <formula>0</formula>
    </cfRule>
  </conditionalFormatting>
  <conditionalFormatting sqref="Y423">
    <cfRule type="cellIs" dxfId="599" priority="261" operator="greaterThan">
      <formula>0</formula>
    </cfRule>
  </conditionalFormatting>
  <conditionalFormatting sqref="Y423:Y424 X417:Y422">
    <cfRule type="cellIs" dxfId="598" priority="260" operator="greaterThan">
      <formula>0</formula>
    </cfRule>
  </conditionalFormatting>
  <conditionalFormatting sqref="Y423:Y424 X417:Y422">
    <cfRule type="cellIs" dxfId="597" priority="259" operator="greaterThan">
      <formula>0</formula>
    </cfRule>
  </conditionalFormatting>
  <conditionalFormatting sqref="Z417:AA422">
    <cfRule type="cellIs" dxfId="596" priority="258" stopIfTrue="1" operator="greaterThan">
      <formula>0</formula>
    </cfRule>
  </conditionalFormatting>
  <conditionalFormatting sqref="Z417:AA422">
    <cfRule type="cellIs" dxfId="595" priority="257" operator="greaterThan">
      <formula>0</formula>
    </cfRule>
  </conditionalFormatting>
  <conditionalFormatting sqref="AA424">
    <cfRule type="cellIs" dxfId="594" priority="256" operator="greaterThan">
      <formula>0</formula>
    </cfRule>
  </conditionalFormatting>
  <conditionalFormatting sqref="AA423">
    <cfRule type="cellIs" dxfId="593" priority="255" stopIfTrue="1" operator="greaterThan">
      <formula>0</formula>
    </cfRule>
  </conditionalFormatting>
  <conditionalFormatting sqref="AA423">
    <cfRule type="cellIs" dxfId="592" priority="254" operator="greaterThan">
      <formula>0</formula>
    </cfRule>
  </conditionalFormatting>
  <conditionalFormatting sqref="AA423:AA424 Z417:AA422">
    <cfRule type="cellIs" dxfId="591" priority="253" operator="greaterThan">
      <formula>0</formula>
    </cfRule>
  </conditionalFormatting>
  <conditionalFormatting sqref="AA423:AA424 Z417:AA422">
    <cfRule type="cellIs" dxfId="590" priority="252" operator="greaterThan">
      <formula>0</formula>
    </cfRule>
  </conditionalFormatting>
  <conditionalFormatting sqref="AB417:AC422">
    <cfRule type="cellIs" dxfId="589" priority="251" stopIfTrue="1" operator="greaterThan">
      <formula>0</formula>
    </cfRule>
  </conditionalFormatting>
  <conditionalFormatting sqref="AB417:AC422">
    <cfRule type="cellIs" dxfId="588" priority="250" operator="greaterThan">
      <formula>0</formula>
    </cfRule>
  </conditionalFormatting>
  <conditionalFormatting sqref="AC424">
    <cfRule type="cellIs" dxfId="587" priority="249" operator="greaterThan">
      <formula>0</formula>
    </cfRule>
  </conditionalFormatting>
  <conditionalFormatting sqref="AC423">
    <cfRule type="cellIs" dxfId="586" priority="248" stopIfTrue="1" operator="greaterThan">
      <formula>0</formula>
    </cfRule>
  </conditionalFormatting>
  <conditionalFormatting sqref="AC423">
    <cfRule type="cellIs" dxfId="585" priority="247" operator="greaterThan">
      <formula>0</formula>
    </cfRule>
  </conditionalFormatting>
  <conditionalFormatting sqref="AC423:AC424 AB417:AC422">
    <cfRule type="cellIs" dxfId="584" priority="246" operator="greaterThan">
      <formula>0</formula>
    </cfRule>
  </conditionalFormatting>
  <conditionalFormatting sqref="AC423:AC424 AB417:AC422">
    <cfRule type="cellIs" dxfId="583" priority="245" operator="greaterThan">
      <formula>0</formula>
    </cfRule>
  </conditionalFormatting>
  <conditionalFormatting sqref="AD417:AE422">
    <cfRule type="cellIs" dxfId="582" priority="244" stopIfTrue="1" operator="greaterThan">
      <formula>0</formula>
    </cfRule>
  </conditionalFormatting>
  <conditionalFormatting sqref="AD417:AE422">
    <cfRule type="cellIs" dxfId="581" priority="243" operator="greaterThan">
      <formula>0</formula>
    </cfRule>
  </conditionalFormatting>
  <conditionalFormatting sqref="AE424">
    <cfRule type="cellIs" dxfId="580" priority="242" operator="greaterThan">
      <formula>0</formula>
    </cfRule>
  </conditionalFormatting>
  <conditionalFormatting sqref="AE423">
    <cfRule type="cellIs" dxfId="579" priority="241" stopIfTrue="1" operator="greaterThan">
      <formula>0</formula>
    </cfRule>
  </conditionalFormatting>
  <conditionalFormatting sqref="AE423">
    <cfRule type="cellIs" dxfId="578" priority="240" operator="greaterThan">
      <formula>0</formula>
    </cfRule>
  </conditionalFormatting>
  <conditionalFormatting sqref="AE423:AE424 AD417:AE422">
    <cfRule type="cellIs" dxfId="577" priority="239" operator="greaterThan">
      <formula>0</formula>
    </cfRule>
  </conditionalFormatting>
  <conditionalFormatting sqref="AE423:AE424 AD417:AE422">
    <cfRule type="cellIs" dxfId="576" priority="238" operator="greaterThan">
      <formula>0</formula>
    </cfRule>
  </conditionalFormatting>
  <conditionalFormatting sqref="AF417:AG422">
    <cfRule type="cellIs" dxfId="575" priority="237" stopIfTrue="1" operator="greaterThan">
      <formula>0</formula>
    </cfRule>
  </conditionalFormatting>
  <conditionalFormatting sqref="AF417:AG422">
    <cfRule type="cellIs" dxfId="574" priority="236" operator="greaterThan">
      <formula>0</formula>
    </cfRule>
  </conditionalFormatting>
  <conditionalFormatting sqref="AG424">
    <cfRule type="cellIs" dxfId="573" priority="235" operator="greaterThan">
      <formula>0</formula>
    </cfRule>
  </conditionalFormatting>
  <conditionalFormatting sqref="AG423">
    <cfRule type="cellIs" dxfId="572" priority="234" stopIfTrue="1" operator="greaterThan">
      <formula>0</formula>
    </cfRule>
  </conditionalFormatting>
  <conditionalFormatting sqref="AG423">
    <cfRule type="cellIs" dxfId="571" priority="233" operator="greaterThan">
      <formula>0</formula>
    </cfRule>
  </conditionalFormatting>
  <conditionalFormatting sqref="AG423:AG424 AF417:AG422">
    <cfRule type="cellIs" dxfId="570" priority="232" operator="greaterThan">
      <formula>0</formula>
    </cfRule>
  </conditionalFormatting>
  <conditionalFormatting sqref="AG423:AG424 AF417:AG422">
    <cfRule type="cellIs" dxfId="569" priority="231" operator="greaterThan">
      <formula>0</formula>
    </cfRule>
  </conditionalFormatting>
  <conditionalFormatting sqref="AH417:AI422">
    <cfRule type="cellIs" dxfId="568" priority="230" stopIfTrue="1" operator="greaterThan">
      <formula>0</formula>
    </cfRule>
  </conditionalFormatting>
  <conditionalFormatting sqref="AH417:AI422">
    <cfRule type="cellIs" dxfId="567" priority="229" operator="greaterThan">
      <formula>0</formula>
    </cfRule>
  </conditionalFormatting>
  <conditionalFormatting sqref="AI424">
    <cfRule type="cellIs" dxfId="566" priority="228" operator="greaterThan">
      <formula>0</formula>
    </cfRule>
  </conditionalFormatting>
  <conditionalFormatting sqref="AI423">
    <cfRule type="cellIs" dxfId="565" priority="227" stopIfTrue="1" operator="greaterThan">
      <formula>0</formula>
    </cfRule>
  </conditionalFormatting>
  <conditionalFormatting sqref="AI423">
    <cfRule type="cellIs" dxfId="564" priority="226" operator="greaterThan">
      <formula>0</formula>
    </cfRule>
  </conditionalFormatting>
  <conditionalFormatting sqref="AI423:AI424 AH417:AI422">
    <cfRule type="cellIs" dxfId="563" priority="225" operator="greaterThan">
      <formula>0</formula>
    </cfRule>
  </conditionalFormatting>
  <conditionalFormatting sqref="AI423:AI424 AH417:AI422">
    <cfRule type="cellIs" dxfId="562" priority="224" operator="greaterThan">
      <formula>0</formula>
    </cfRule>
  </conditionalFormatting>
  <conditionalFormatting sqref="AJ417:AK422">
    <cfRule type="cellIs" dxfId="561" priority="223" stopIfTrue="1" operator="greaterThan">
      <formula>0</formula>
    </cfRule>
  </conditionalFormatting>
  <conditionalFormatting sqref="AJ417:AK422">
    <cfRule type="cellIs" dxfId="560" priority="222" operator="greaterThan">
      <formula>0</formula>
    </cfRule>
  </conditionalFormatting>
  <conditionalFormatting sqref="AK424">
    <cfRule type="cellIs" dxfId="559" priority="221" operator="greaterThan">
      <formula>0</formula>
    </cfRule>
  </conditionalFormatting>
  <conditionalFormatting sqref="AK423">
    <cfRule type="cellIs" dxfId="558" priority="220" stopIfTrue="1" operator="greaterThan">
      <formula>0</formula>
    </cfRule>
  </conditionalFormatting>
  <conditionalFormatting sqref="AK423">
    <cfRule type="cellIs" dxfId="557" priority="219" operator="greaterThan">
      <formula>0</formula>
    </cfRule>
  </conditionalFormatting>
  <conditionalFormatting sqref="AK423:AK424 AJ417:AK422">
    <cfRule type="cellIs" dxfId="556" priority="218" operator="greaterThan">
      <formula>0</formula>
    </cfRule>
  </conditionalFormatting>
  <conditionalFormatting sqref="AK423:AK424 AJ417:AK422">
    <cfRule type="cellIs" dxfId="555" priority="217" operator="greaterThan">
      <formula>0</formula>
    </cfRule>
  </conditionalFormatting>
  <conditionalFormatting sqref="AL417:AM422">
    <cfRule type="cellIs" dxfId="554" priority="216" stopIfTrue="1" operator="greaterThan">
      <formula>0</formula>
    </cfRule>
  </conditionalFormatting>
  <conditionalFormatting sqref="AL417:AM422">
    <cfRule type="cellIs" dxfId="553" priority="215" operator="greaterThan">
      <formula>0</formula>
    </cfRule>
  </conditionalFormatting>
  <conditionalFormatting sqref="AM424">
    <cfRule type="cellIs" dxfId="552" priority="214" operator="greaterThan">
      <formula>0</formula>
    </cfRule>
  </conditionalFormatting>
  <conditionalFormatting sqref="AM423">
    <cfRule type="cellIs" dxfId="551" priority="213" stopIfTrue="1" operator="greaterThan">
      <formula>0</formula>
    </cfRule>
  </conditionalFormatting>
  <conditionalFormatting sqref="AM423">
    <cfRule type="cellIs" dxfId="550" priority="212" operator="greaterThan">
      <formula>0</formula>
    </cfRule>
  </conditionalFormatting>
  <conditionalFormatting sqref="AM423:AM424 AL417:AM422">
    <cfRule type="cellIs" dxfId="549" priority="211" operator="greaterThan">
      <formula>0</formula>
    </cfRule>
  </conditionalFormatting>
  <conditionalFormatting sqref="AM423:AM424 AL417:AM422">
    <cfRule type="cellIs" dxfId="548" priority="210" operator="greaterThan">
      <formula>0</formula>
    </cfRule>
  </conditionalFormatting>
  <conditionalFormatting sqref="AN417:AO422">
    <cfRule type="cellIs" dxfId="547" priority="209" stopIfTrue="1" operator="greaterThan">
      <formula>0</formula>
    </cfRule>
  </conditionalFormatting>
  <conditionalFormatting sqref="AN417:AO422">
    <cfRule type="cellIs" dxfId="546" priority="208" operator="greaterThan">
      <formula>0</formula>
    </cfRule>
  </conditionalFormatting>
  <conditionalFormatting sqref="AO424">
    <cfRule type="cellIs" dxfId="545" priority="207" operator="greaterThan">
      <formula>0</formula>
    </cfRule>
  </conditionalFormatting>
  <conditionalFormatting sqref="AO423">
    <cfRule type="cellIs" dxfId="544" priority="206" stopIfTrue="1" operator="greaterThan">
      <formula>0</formula>
    </cfRule>
  </conditionalFormatting>
  <conditionalFormatting sqref="AO423">
    <cfRule type="cellIs" dxfId="543" priority="205" operator="greaterThan">
      <formula>0</formula>
    </cfRule>
  </conditionalFormatting>
  <conditionalFormatting sqref="AO423:AO424 AN417:AO422">
    <cfRule type="cellIs" dxfId="542" priority="204" operator="greaterThan">
      <formula>0</formula>
    </cfRule>
  </conditionalFormatting>
  <conditionalFormatting sqref="AO423:AO424 AN417:AO422">
    <cfRule type="cellIs" dxfId="541" priority="203" operator="greaterThan">
      <formula>0</formula>
    </cfRule>
  </conditionalFormatting>
  <conditionalFormatting sqref="AP417:AQ422">
    <cfRule type="cellIs" dxfId="540" priority="202" stopIfTrue="1" operator="greaterThan">
      <formula>0</formula>
    </cfRule>
  </conditionalFormatting>
  <conditionalFormatting sqref="AP417:AQ422">
    <cfRule type="cellIs" dxfId="539" priority="201" operator="greaterThan">
      <formula>0</formula>
    </cfRule>
  </conditionalFormatting>
  <conditionalFormatting sqref="AQ424">
    <cfRule type="cellIs" dxfId="538" priority="200" operator="greaterThan">
      <formula>0</formula>
    </cfRule>
  </conditionalFormatting>
  <conditionalFormatting sqref="AQ423">
    <cfRule type="cellIs" dxfId="537" priority="199" stopIfTrue="1" operator="greaterThan">
      <formula>0</formula>
    </cfRule>
  </conditionalFormatting>
  <conditionalFormatting sqref="AQ423">
    <cfRule type="cellIs" dxfId="536" priority="198" operator="greaterThan">
      <formula>0</formula>
    </cfRule>
  </conditionalFormatting>
  <conditionalFormatting sqref="AQ423:AQ424 AP417:AQ422">
    <cfRule type="cellIs" dxfId="535" priority="197" operator="greaterThan">
      <formula>0</formula>
    </cfRule>
  </conditionalFormatting>
  <conditionalFormatting sqref="AQ423:AQ424 AP417:AQ422">
    <cfRule type="cellIs" dxfId="534" priority="196" operator="greaterThan">
      <formula>0</formula>
    </cfRule>
  </conditionalFormatting>
  <conditionalFormatting sqref="AR417:AS422">
    <cfRule type="cellIs" dxfId="533" priority="195" stopIfTrue="1" operator="greaterThan">
      <formula>0</formula>
    </cfRule>
  </conditionalFormatting>
  <conditionalFormatting sqref="AR417:AS422">
    <cfRule type="cellIs" dxfId="532" priority="194" operator="greaterThan">
      <formula>0</formula>
    </cfRule>
  </conditionalFormatting>
  <conditionalFormatting sqref="AS424">
    <cfRule type="cellIs" dxfId="531" priority="193" operator="greaterThan">
      <formula>0</formula>
    </cfRule>
  </conditionalFormatting>
  <conditionalFormatting sqref="AS423">
    <cfRule type="cellIs" dxfId="530" priority="192" stopIfTrue="1" operator="greaterThan">
      <formula>0</formula>
    </cfRule>
  </conditionalFormatting>
  <conditionalFormatting sqref="AS423">
    <cfRule type="cellIs" dxfId="529" priority="191" operator="greaterThan">
      <formula>0</formula>
    </cfRule>
  </conditionalFormatting>
  <conditionalFormatting sqref="AS423:AS424 AR417:AS422">
    <cfRule type="cellIs" dxfId="528" priority="190" operator="greaterThan">
      <formula>0</formula>
    </cfRule>
  </conditionalFormatting>
  <conditionalFormatting sqref="AS423:AS424 AR417:AS422">
    <cfRule type="cellIs" dxfId="527" priority="189" operator="greaterThan">
      <formula>0</formula>
    </cfRule>
  </conditionalFormatting>
  <conditionalFormatting sqref="AT417:AU422">
    <cfRule type="cellIs" dxfId="526" priority="188" stopIfTrue="1" operator="greaterThan">
      <formula>0</formula>
    </cfRule>
  </conditionalFormatting>
  <conditionalFormatting sqref="AT417:AU422">
    <cfRule type="cellIs" dxfId="525" priority="187" operator="greaterThan">
      <formula>0</formula>
    </cfRule>
  </conditionalFormatting>
  <conditionalFormatting sqref="AU424">
    <cfRule type="cellIs" dxfId="524" priority="186" operator="greaterThan">
      <formula>0</formula>
    </cfRule>
  </conditionalFormatting>
  <conditionalFormatting sqref="AU423">
    <cfRule type="cellIs" dxfId="523" priority="185" stopIfTrue="1" operator="greaterThan">
      <formula>0</formula>
    </cfRule>
  </conditionalFormatting>
  <conditionalFormatting sqref="AU423">
    <cfRule type="cellIs" dxfId="522" priority="184" operator="greaterThan">
      <formula>0</formula>
    </cfRule>
  </conditionalFormatting>
  <conditionalFormatting sqref="AU423:AU424 AT417:AU422">
    <cfRule type="cellIs" dxfId="521" priority="183" operator="greaterThan">
      <formula>0</formula>
    </cfRule>
  </conditionalFormatting>
  <conditionalFormatting sqref="AU423:AU424 AT417:AU422">
    <cfRule type="cellIs" dxfId="520" priority="182" operator="greaterThan">
      <formula>0</formula>
    </cfRule>
  </conditionalFormatting>
  <conditionalFormatting sqref="AV417:AW422">
    <cfRule type="cellIs" dxfId="519" priority="181" stopIfTrue="1" operator="greaterThan">
      <formula>0</formula>
    </cfRule>
  </conditionalFormatting>
  <conditionalFormatting sqref="AV417:AW422">
    <cfRule type="cellIs" dxfId="518" priority="180" operator="greaterThan">
      <formula>0</formula>
    </cfRule>
  </conditionalFormatting>
  <conditionalFormatting sqref="AW424">
    <cfRule type="cellIs" dxfId="517" priority="179" operator="greaterThan">
      <formula>0</formula>
    </cfRule>
  </conditionalFormatting>
  <conditionalFormatting sqref="AW423">
    <cfRule type="cellIs" dxfId="516" priority="178" stopIfTrue="1" operator="greaterThan">
      <formula>0</formula>
    </cfRule>
  </conditionalFormatting>
  <conditionalFormatting sqref="AW423">
    <cfRule type="cellIs" dxfId="515" priority="177" operator="greaterThan">
      <formula>0</formula>
    </cfRule>
  </conditionalFormatting>
  <conditionalFormatting sqref="AW423:AW424 AV417:AW422">
    <cfRule type="cellIs" dxfId="514" priority="176" operator="greaterThan">
      <formula>0</formula>
    </cfRule>
  </conditionalFormatting>
  <conditionalFormatting sqref="AW423:AW424 AV417:AW422">
    <cfRule type="cellIs" dxfId="513" priority="175" operator="greaterThan">
      <formula>0</formula>
    </cfRule>
  </conditionalFormatting>
  <conditionalFormatting sqref="AX417:AY422">
    <cfRule type="cellIs" dxfId="512" priority="174" stopIfTrue="1" operator="greaterThan">
      <formula>0</formula>
    </cfRule>
  </conditionalFormatting>
  <conditionalFormatting sqref="AX417:AY422">
    <cfRule type="cellIs" dxfId="511" priority="173" operator="greaterThan">
      <formula>0</formula>
    </cfRule>
  </conditionalFormatting>
  <conditionalFormatting sqref="AY424">
    <cfRule type="cellIs" dxfId="510" priority="172" operator="greaterThan">
      <formula>0</formula>
    </cfRule>
  </conditionalFormatting>
  <conditionalFormatting sqref="AY423">
    <cfRule type="cellIs" dxfId="509" priority="171" stopIfTrue="1" operator="greaterThan">
      <formula>0</formula>
    </cfRule>
  </conditionalFormatting>
  <conditionalFormatting sqref="AY423">
    <cfRule type="cellIs" dxfId="508" priority="170" operator="greaterThan">
      <formula>0</formula>
    </cfRule>
  </conditionalFormatting>
  <conditionalFormatting sqref="AY423:AY424 AX417:AY422">
    <cfRule type="cellIs" dxfId="507" priority="169" operator="greaterThan">
      <formula>0</formula>
    </cfRule>
  </conditionalFormatting>
  <conditionalFormatting sqref="AY423:AY424 AX417:AY422">
    <cfRule type="cellIs" dxfId="506" priority="168" operator="greaterThan">
      <formula>0</formula>
    </cfRule>
  </conditionalFormatting>
  <conditionalFormatting sqref="L466:U466 L467:AX491 AD492:AX492 L644:U644 AF644:AX644 AY790:BE790 L429:AX465 L645:AX861">
    <cfRule type="cellIs" dxfId="505" priority="167" operator="greaterThan">
      <formula>0</formula>
    </cfRule>
  </conditionalFormatting>
  <conditionalFormatting sqref="AZ168:BA376 AZ378:BA381 AZ383:BA416">
    <cfRule type="cellIs" dxfId="504" priority="166" stopIfTrue="1" operator="greaterThan">
      <formula>0</formula>
    </cfRule>
  </conditionalFormatting>
  <conditionalFormatting sqref="AZ493:AZ521 AZ426:BA488 AZ168:BA376 AZ522:BA789 AZ378:BA381 AZ383:BA416">
    <cfRule type="cellIs" dxfId="503" priority="165" operator="greaterThan">
      <formula>0</formula>
    </cfRule>
  </conditionalFormatting>
  <conditionalFormatting sqref="AZ425:BA425">
    <cfRule type="cellIs" dxfId="502" priority="164" operator="greaterThan">
      <formula>0</formula>
    </cfRule>
  </conditionalFormatting>
  <conditionalFormatting sqref="AZ425:BA425 AZ178:BA376 AZ378:BA381 AZ383:BA416">
    <cfRule type="cellIs" dxfId="501" priority="163" operator="greaterThan">
      <formula>0</formula>
    </cfRule>
  </conditionalFormatting>
  <conditionalFormatting sqref="AZ425:BA425">
    <cfRule type="cellIs" dxfId="500" priority="162" operator="greaterThan">
      <formula>0</formula>
    </cfRule>
  </conditionalFormatting>
  <conditionalFormatting sqref="AZ489:BA521">
    <cfRule type="cellIs" dxfId="499" priority="161" operator="greaterThan">
      <formula>0</formula>
    </cfRule>
  </conditionalFormatting>
  <conditionalFormatting sqref="AZ467:BA598 AZ425:BA465 AZ168:BA376 AZ378:BA381 AZ383:BA416">
    <cfRule type="cellIs" dxfId="498" priority="160" operator="greaterThan">
      <formula>0</formula>
    </cfRule>
  </conditionalFormatting>
  <conditionalFormatting sqref="AZ5:BA5">
    <cfRule type="cellIs" dxfId="497" priority="159" operator="greaterThan">
      <formula>0</formula>
    </cfRule>
  </conditionalFormatting>
  <conditionalFormatting sqref="AZ417:BA422">
    <cfRule type="cellIs" dxfId="496" priority="158" stopIfTrue="1" operator="greaterThan">
      <formula>0</formula>
    </cfRule>
  </conditionalFormatting>
  <conditionalFormatting sqref="AZ417:BA422">
    <cfRule type="cellIs" dxfId="495" priority="157" operator="greaterThan">
      <formula>0</formula>
    </cfRule>
  </conditionalFormatting>
  <conditionalFormatting sqref="BA424">
    <cfRule type="cellIs" dxfId="494" priority="156" operator="greaterThan">
      <formula>0</formula>
    </cfRule>
  </conditionalFormatting>
  <conditionalFormatting sqref="BA423">
    <cfRule type="cellIs" dxfId="493" priority="155" stopIfTrue="1" operator="greaterThan">
      <formula>0</formula>
    </cfRule>
  </conditionalFormatting>
  <conditionalFormatting sqref="BA423">
    <cfRule type="cellIs" dxfId="492" priority="154" operator="greaterThan">
      <formula>0</formula>
    </cfRule>
  </conditionalFormatting>
  <conditionalFormatting sqref="BA423:BA424 AZ417:BA422">
    <cfRule type="cellIs" dxfId="491" priority="153" operator="greaterThan">
      <formula>0</formula>
    </cfRule>
  </conditionalFormatting>
  <conditionalFormatting sqref="BA423:BA424 AZ417:BA422">
    <cfRule type="cellIs" dxfId="490" priority="152" operator="greaterThan">
      <formula>0</formula>
    </cfRule>
  </conditionalFormatting>
  <conditionalFormatting sqref="AZ467:AZ492 AZ429:AZ465 AZ791:AZ861 AZ644:AZ789">
    <cfRule type="cellIs" dxfId="489" priority="151" operator="greaterThan">
      <formula>0</formula>
    </cfRule>
  </conditionalFormatting>
  <conditionalFormatting sqref="BB168:BC376 BB378:BC381 BB383:BC416">
    <cfRule type="cellIs" dxfId="488" priority="150" stopIfTrue="1" operator="greaterThan">
      <formula>0</formula>
    </cfRule>
  </conditionalFormatting>
  <conditionalFormatting sqref="BB493:BB521 BB426:BC488 BB168:BC376 BB522:BC789 BB378:BC381 BB383:BC416">
    <cfRule type="cellIs" dxfId="487" priority="149" operator="greaterThan">
      <formula>0</formula>
    </cfRule>
  </conditionalFormatting>
  <conditionalFormatting sqref="BB425:BC425">
    <cfRule type="cellIs" dxfId="486" priority="148" operator="greaterThan">
      <formula>0</formula>
    </cfRule>
  </conditionalFormatting>
  <conditionalFormatting sqref="BB425:BC425 BB178:BC376 BB378:BC381 BB383:BC416">
    <cfRule type="cellIs" dxfId="485" priority="147" operator="greaterThan">
      <formula>0</formula>
    </cfRule>
  </conditionalFormatting>
  <conditionalFormatting sqref="BB425:BC425">
    <cfRule type="cellIs" dxfId="484" priority="146" operator="greaterThan">
      <formula>0</formula>
    </cfRule>
  </conditionalFormatting>
  <conditionalFormatting sqref="BB489:BC521">
    <cfRule type="cellIs" dxfId="483" priority="145" operator="greaterThan">
      <formula>0</formula>
    </cfRule>
  </conditionalFormatting>
  <conditionalFormatting sqref="BB467:BC598 BB425:BC465 BB168:BC376 BB378:BC381 BB383:BC416">
    <cfRule type="cellIs" dxfId="482" priority="144" operator="greaterThan">
      <formula>0</formula>
    </cfRule>
  </conditionalFormatting>
  <conditionalFormatting sqref="BB5:BC5">
    <cfRule type="cellIs" dxfId="481" priority="143" operator="greaterThan">
      <formula>0</formula>
    </cfRule>
  </conditionalFormatting>
  <conditionalFormatting sqref="BB417:BC422">
    <cfRule type="cellIs" dxfId="480" priority="142" stopIfTrue="1" operator="greaterThan">
      <formula>0</formula>
    </cfRule>
  </conditionalFormatting>
  <conditionalFormatting sqref="BB417:BC422">
    <cfRule type="cellIs" dxfId="479" priority="141" operator="greaterThan">
      <formula>0</formula>
    </cfRule>
  </conditionalFormatting>
  <conditionalFormatting sqref="BC424">
    <cfRule type="cellIs" dxfId="478" priority="140" operator="greaterThan">
      <formula>0</formula>
    </cfRule>
  </conditionalFormatting>
  <conditionalFormatting sqref="BC423">
    <cfRule type="cellIs" dxfId="477" priority="139" stopIfTrue="1" operator="greaterThan">
      <formula>0</formula>
    </cfRule>
  </conditionalFormatting>
  <conditionalFormatting sqref="BC423">
    <cfRule type="cellIs" dxfId="476" priority="138" operator="greaterThan">
      <formula>0</formula>
    </cfRule>
  </conditionalFormatting>
  <conditionalFormatting sqref="BC423:BC424 BB417:BC422">
    <cfRule type="cellIs" dxfId="475" priority="137" operator="greaterThan">
      <formula>0</formula>
    </cfRule>
  </conditionalFormatting>
  <conditionalFormatting sqref="BC423:BC424 BB417:BC422">
    <cfRule type="cellIs" dxfId="474" priority="136" operator="greaterThan">
      <formula>0</formula>
    </cfRule>
  </conditionalFormatting>
  <conditionalFormatting sqref="BB467:BB492 BB429:BB465 BB791:BB861 BB644:BB789">
    <cfRule type="cellIs" dxfId="473" priority="135" operator="greaterThan">
      <formula>0</formula>
    </cfRule>
  </conditionalFormatting>
  <conditionalFormatting sqref="BD168:BE376 BD378:BE381 BD383:BE416">
    <cfRule type="cellIs" dxfId="472" priority="134" stopIfTrue="1" operator="greaterThan">
      <formula>0</formula>
    </cfRule>
  </conditionalFormatting>
  <conditionalFormatting sqref="BD493:BD521 BD426:BE488 BD168:BE376 BD522:BE789 BD378:BE381 BD383:BE416">
    <cfRule type="cellIs" dxfId="471" priority="133" operator="greaterThan">
      <formula>0</formula>
    </cfRule>
  </conditionalFormatting>
  <conditionalFormatting sqref="BD425:BE425">
    <cfRule type="cellIs" dxfId="470" priority="132" operator="greaterThan">
      <formula>0</formula>
    </cfRule>
  </conditionalFormatting>
  <conditionalFormatting sqref="BD425:BE425 BD178:BE376 BD378:BE381 BD383:BE416">
    <cfRule type="cellIs" dxfId="469" priority="131" operator="greaterThan">
      <formula>0</formula>
    </cfRule>
  </conditionalFormatting>
  <conditionalFormatting sqref="BD425:BE425">
    <cfRule type="cellIs" dxfId="468" priority="130" operator="greaterThan">
      <formula>0</formula>
    </cfRule>
  </conditionalFormatting>
  <conditionalFormatting sqref="BD489:BE521">
    <cfRule type="cellIs" dxfId="467" priority="129" operator="greaterThan">
      <formula>0</formula>
    </cfRule>
  </conditionalFormatting>
  <conditionalFormatting sqref="BD467:BE598 BD425:BE465 BD168:BE376 BD378:BE381 BD383:BE416">
    <cfRule type="cellIs" dxfId="466" priority="128" operator="greaterThan">
      <formula>0</formula>
    </cfRule>
  </conditionalFormatting>
  <conditionalFormatting sqref="BD5:BE5">
    <cfRule type="cellIs" dxfId="465" priority="127" operator="greaterThan">
      <formula>0</formula>
    </cfRule>
  </conditionalFormatting>
  <conditionalFormatting sqref="BD417:BE422">
    <cfRule type="cellIs" dxfId="464" priority="126" stopIfTrue="1" operator="greaterThan">
      <formula>0</formula>
    </cfRule>
  </conditionalFormatting>
  <conditionalFormatting sqref="BD417:BE422">
    <cfRule type="cellIs" dxfId="463" priority="125" operator="greaterThan">
      <formula>0</formula>
    </cfRule>
  </conditionalFormatting>
  <conditionalFormatting sqref="BE424">
    <cfRule type="cellIs" dxfId="462" priority="124" operator="greaterThan">
      <formula>0</formula>
    </cfRule>
  </conditionalFormatting>
  <conditionalFormatting sqref="BE423">
    <cfRule type="cellIs" dxfId="461" priority="123" stopIfTrue="1" operator="greaterThan">
      <formula>0</formula>
    </cfRule>
  </conditionalFormatting>
  <conditionalFormatting sqref="BE423">
    <cfRule type="cellIs" dxfId="460" priority="122" operator="greaterThan">
      <formula>0</formula>
    </cfRule>
  </conditionalFormatting>
  <conditionalFormatting sqref="BE423:BE424 BD417:BE422">
    <cfRule type="cellIs" dxfId="459" priority="121" operator="greaterThan">
      <formula>0</formula>
    </cfRule>
  </conditionalFormatting>
  <conditionalFormatting sqref="BE423:BE424 BD417:BE422">
    <cfRule type="cellIs" dxfId="458" priority="120" operator="greaterThan">
      <formula>0</formula>
    </cfRule>
  </conditionalFormatting>
  <conditionalFormatting sqref="BD467:BD492 BD429:BD465 BD791:BD861 BD644:BD789">
    <cfRule type="cellIs" dxfId="457" priority="119" operator="greaterThan">
      <formula>0</formula>
    </cfRule>
  </conditionalFormatting>
  <conditionalFormatting sqref="X774">
    <cfRule type="cellIs" dxfId="456" priority="118" operator="greaterThan">
      <formula>0</formula>
    </cfRule>
  </conditionalFormatting>
  <conditionalFormatting sqref="Z774">
    <cfRule type="cellIs" dxfId="455" priority="117" operator="greaterThan">
      <formula>0</formula>
    </cfRule>
  </conditionalFormatting>
  <conditionalFormatting sqref="N767">
    <cfRule type="cellIs" dxfId="454" priority="116" operator="greaterThan">
      <formula>0</formula>
    </cfRule>
  </conditionalFormatting>
  <conditionalFormatting sqref="P767">
    <cfRule type="cellIs" dxfId="453" priority="115" operator="greaterThan">
      <formula>0</formula>
    </cfRule>
  </conditionalFormatting>
  <conditionalFormatting sqref="AB767">
    <cfRule type="cellIs" dxfId="452" priority="114" operator="greaterThan">
      <formula>0</formula>
    </cfRule>
  </conditionalFormatting>
  <conditionalFormatting sqref="AF389">
    <cfRule type="cellIs" dxfId="451" priority="113" operator="greaterThan">
      <formula>0</formula>
    </cfRule>
  </conditionalFormatting>
  <conditionalFormatting sqref="AH389">
    <cfRule type="cellIs" dxfId="450" priority="112" operator="greaterThan">
      <formula>0</formula>
    </cfRule>
  </conditionalFormatting>
  <conditionalFormatting sqref="AJ389">
    <cfRule type="cellIs" dxfId="449" priority="111" operator="greaterThan">
      <formula>0</formula>
    </cfRule>
  </conditionalFormatting>
  <conditionalFormatting sqref="Z295">
    <cfRule type="cellIs" dxfId="448" priority="110" operator="greaterThan">
      <formula>0</formula>
    </cfRule>
  </conditionalFormatting>
  <conditionalFormatting sqref="AD295">
    <cfRule type="cellIs" dxfId="447" priority="109" operator="greaterThan">
      <formula>0</formula>
    </cfRule>
  </conditionalFormatting>
  <conditionalFormatting sqref="S418">
    <cfRule type="cellIs" dxfId="446" priority="108" stopIfTrue="1" operator="greaterThan">
      <formula>0</formula>
    </cfRule>
  </conditionalFormatting>
  <conditionalFormatting sqref="S418">
    <cfRule type="cellIs" dxfId="445" priority="107" operator="greaterThan">
      <formula>0</formula>
    </cfRule>
  </conditionalFormatting>
  <conditionalFormatting sqref="S418">
    <cfRule type="cellIs" dxfId="444" priority="106" operator="greaterThan">
      <formula>0</formula>
    </cfRule>
  </conditionalFormatting>
  <conditionalFormatting sqref="S418">
    <cfRule type="cellIs" dxfId="443" priority="105" operator="greaterThan">
      <formula>0</formula>
    </cfRule>
  </conditionalFormatting>
  <conditionalFormatting sqref="U419:U422">
    <cfRule type="cellIs" dxfId="442" priority="104" stopIfTrue="1" operator="greaterThan">
      <formula>0</formula>
    </cfRule>
  </conditionalFormatting>
  <conditionalFormatting sqref="U419:U422">
    <cfRule type="cellIs" dxfId="441" priority="103" operator="greaterThan">
      <formula>0</formula>
    </cfRule>
  </conditionalFormatting>
  <conditionalFormatting sqref="U419:U422">
    <cfRule type="cellIs" dxfId="440" priority="102" operator="greaterThan">
      <formula>0</formula>
    </cfRule>
  </conditionalFormatting>
  <conditionalFormatting sqref="U419:U422">
    <cfRule type="cellIs" dxfId="439" priority="101" operator="greaterThan">
      <formula>0</formula>
    </cfRule>
  </conditionalFormatting>
  <conditionalFormatting sqref="U418">
    <cfRule type="cellIs" dxfId="438" priority="100" stopIfTrue="1" operator="greaterThan">
      <formula>0</formula>
    </cfRule>
  </conditionalFormatting>
  <conditionalFormatting sqref="U418">
    <cfRule type="cellIs" dxfId="437" priority="99" operator="greaterThan">
      <formula>0</formula>
    </cfRule>
  </conditionalFormatting>
  <conditionalFormatting sqref="U418">
    <cfRule type="cellIs" dxfId="436" priority="98" operator="greaterThan">
      <formula>0</formula>
    </cfRule>
  </conditionalFormatting>
  <conditionalFormatting sqref="U418">
    <cfRule type="cellIs" dxfId="435" priority="97" operator="greaterThan">
      <formula>0</formula>
    </cfRule>
  </conditionalFormatting>
  <conditionalFormatting sqref="W419:W422">
    <cfRule type="cellIs" dxfId="434" priority="96" stopIfTrue="1" operator="greaterThan">
      <formula>0</formula>
    </cfRule>
  </conditionalFormatting>
  <conditionalFormatting sqref="W419:W422">
    <cfRule type="cellIs" dxfId="433" priority="95" operator="greaterThan">
      <formula>0</formula>
    </cfRule>
  </conditionalFormatting>
  <conditionalFormatting sqref="W419:W422">
    <cfRule type="cellIs" dxfId="432" priority="94" operator="greaterThan">
      <formula>0</formula>
    </cfRule>
  </conditionalFormatting>
  <conditionalFormatting sqref="W419:W422">
    <cfRule type="cellIs" dxfId="431" priority="93" operator="greaterThan">
      <formula>0</formula>
    </cfRule>
  </conditionalFormatting>
  <conditionalFormatting sqref="W418">
    <cfRule type="cellIs" dxfId="430" priority="92" stopIfTrue="1" operator="greaterThan">
      <formula>0</formula>
    </cfRule>
  </conditionalFormatting>
  <conditionalFormatting sqref="W418">
    <cfRule type="cellIs" dxfId="429" priority="91" operator="greaterThan">
      <formula>0</formula>
    </cfRule>
  </conditionalFormatting>
  <conditionalFormatting sqref="W418">
    <cfRule type="cellIs" dxfId="428" priority="90" operator="greaterThan">
      <formula>0</formula>
    </cfRule>
  </conditionalFormatting>
  <conditionalFormatting sqref="W418">
    <cfRule type="cellIs" dxfId="427" priority="89" operator="greaterThan">
      <formula>0</formula>
    </cfRule>
  </conditionalFormatting>
  <conditionalFormatting sqref="BD159:BE161">
    <cfRule type="cellIs" dxfId="426" priority="77" operator="greaterThan">
      <formula>0</formula>
    </cfRule>
  </conditionalFormatting>
  <conditionalFormatting sqref="L159:AY161">
    <cfRule type="cellIs" dxfId="425" priority="88" stopIfTrue="1" operator="greaterThan">
      <formula>0</formula>
    </cfRule>
  </conditionalFormatting>
  <conditionalFormatting sqref="L159:AY161">
    <cfRule type="cellIs" dxfId="424" priority="87" operator="greaterThan">
      <formula>0</formula>
    </cfRule>
  </conditionalFormatting>
  <conditionalFormatting sqref="L159:AY161">
    <cfRule type="cellIs" dxfId="423" priority="86" operator="greaterThan">
      <formula>0</formula>
    </cfRule>
  </conditionalFormatting>
  <conditionalFormatting sqref="AZ159:BA161">
    <cfRule type="cellIs" dxfId="422" priority="85" stopIfTrue="1" operator="greaterThan">
      <formula>0</formula>
    </cfRule>
  </conditionalFormatting>
  <conditionalFormatting sqref="AZ159:BA161">
    <cfRule type="cellIs" dxfId="421" priority="84" operator="greaterThan">
      <formula>0</formula>
    </cfRule>
  </conditionalFormatting>
  <conditionalFormatting sqref="AZ159:BA161">
    <cfRule type="cellIs" dxfId="420" priority="83" operator="greaterThan">
      <formula>0</formula>
    </cfRule>
  </conditionalFormatting>
  <conditionalFormatting sqref="BB159:BC161">
    <cfRule type="cellIs" dxfId="419" priority="82" stopIfTrue="1" operator="greaterThan">
      <formula>0</formula>
    </cfRule>
  </conditionalFormatting>
  <conditionalFormatting sqref="BB159:BC161">
    <cfRule type="cellIs" dxfId="418" priority="81" operator="greaterThan">
      <formula>0</formula>
    </cfRule>
  </conditionalFormatting>
  <conditionalFormatting sqref="BB159:BC161">
    <cfRule type="cellIs" dxfId="417" priority="80" operator="greaterThan">
      <formula>0</formula>
    </cfRule>
  </conditionalFormatting>
  <conditionalFormatting sqref="BD159:BE161">
    <cfRule type="cellIs" dxfId="416" priority="79" stopIfTrue="1" operator="greaterThan">
      <formula>0</formula>
    </cfRule>
  </conditionalFormatting>
  <conditionalFormatting sqref="BD159:BE161">
    <cfRule type="cellIs" dxfId="415" priority="78" operator="greaterThan">
      <formula>0</formula>
    </cfRule>
  </conditionalFormatting>
  <conditionalFormatting sqref="AG377">
    <cfRule type="cellIs" dxfId="414" priority="57" operator="greaterThan">
      <formula>0</formula>
    </cfRule>
  </conditionalFormatting>
  <conditionalFormatting sqref="L377:AY377">
    <cfRule type="cellIs" dxfId="413" priority="76" stopIfTrue="1" operator="greaterThan">
      <formula>0</formula>
    </cfRule>
  </conditionalFormatting>
  <conditionalFormatting sqref="L377:AY377">
    <cfRule type="cellIs" dxfId="412" priority="75" operator="greaterThan">
      <formula>0</formula>
    </cfRule>
  </conditionalFormatting>
  <conditionalFormatting sqref="L377:AY377">
    <cfRule type="cellIs" dxfId="411" priority="74" operator="greaterThan">
      <formula>0</formula>
    </cfRule>
  </conditionalFormatting>
  <conditionalFormatting sqref="L377:AY377">
    <cfRule type="cellIs" dxfId="410" priority="73" operator="greaterThan">
      <formula>0</formula>
    </cfRule>
  </conditionalFormatting>
  <conditionalFormatting sqref="AZ377:BA377">
    <cfRule type="cellIs" dxfId="409" priority="72" stopIfTrue="1" operator="greaterThan">
      <formula>0</formula>
    </cfRule>
  </conditionalFormatting>
  <conditionalFormatting sqref="AZ377:BA377">
    <cfRule type="cellIs" dxfId="408" priority="71" operator="greaterThan">
      <formula>0</formula>
    </cfRule>
  </conditionalFormatting>
  <conditionalFormatting sqref="AZ377:BA377">
    <cfRule type="cellIs" dxfId="407" priority="70" operator="greaterThan">
      <formula>0</formula>
    </cfRule>
  </conditionalFormatting>
  <conditionalFormatting sqref="AZ377:BA377">
    <cfRule type="cellIs" dxfId="406" priority="69" operator="greaterThan">
      <formula>0</formula>
    </cfRule>
  </conditionalFormatting>
  <conditionalFormatting sqref="BB377:BC377">
    <cfRule type="cellIs" dxfId="405" priority="68" stopIfTrue="1" operator="greaterThan">
      <formula>0</formula>
    </cfRule>
  </conditionalFormatting>
  <conditionalFormatting sqref="BB377:BC377">
    <cfRule type="cellIs" dxfId="404" priority="67" operator="greaterThan">
      <formula>0</formula>
    </cfRule>
  </conditionalFormatting>
  <conditionalFormatting sqref="BB377:BC377">
    <cfRule type="cellIs" dxfId="403" priority="66" operator="greaterThan">
      <formula>0</formula>
    </cfRule>
  </conditionalFormatting>
  <conditionalFormatting sqref="BB377:BC377">
    <cfRule type="cellIs" dxfId="402" priority="65" operator="greaterThan">
      <formula>0</formula>
    </cfRule>
  </conditionalFormatting>
  <conditionalFormatting sqref="BD377:BE377">
    <cfRule type="cellIs" dxfId="401" priority="64" stopIfTrue="1" operator="greaterThan">
      <formula>0</formula>
    </cfRule>
  </conditionalFormatting>
  <conditionalFormatting sqref="BD377:BE377">
    <cfRule type="cellIs" dxfId="400" priority="63" operator="greaterThan">
      <formula>0</formula>
    </cfRule>
  </conditionalFormatting>
  <conditionalFormatting sqref="BD377:BE377">
    <cfRule type="cellIs" dxfId="399" priority="62" operator="greaterThan">
      <formula>0</formula>
    </cfRule>
  </conditionalFormatting>
  <conditionalFormatting sqref="BD377:BE377">
    <cfRule type="cellIs" dxfId="398" priority="61" operator="greaterThan">
      <formula>0</formula>
    </cfRule>
  </conditionalFormatting>
  <conditionalFormatting sqref="O377">
    <cfRule type="cellIs" dxfId="397" priority="60" operator="greaterThan">
      <formula>0</formula>
    </cfRule>
  </conditionalFormatting>
  <conditionalFormatting sqref="Q377">
    <cfRule type="cellIs" dxfId="396" priority="59" operator="greaterThan">
      <formula>0</formula>
    </cfRule>
  </conditionalFormatting>
  <conditionalFormatting sqref="S377">
    <cfRule type="cellIs" dxfId="395" priority="58" operator="greaterThan">
      <formula>0</formula>
    </cfRule>
  </conditionalFormatting>
  <conditionalFormatting sqref="AG382">
    <cfRule type="cellIs" dxfId="394" priority="37" operator="greaterThan">
      <formula>0</formula>
    </cfRule>
  </conditionalFormatting>
  <conditionalFormatting sqref="L382:AY382">
    <cfRule type="cellIs" dxfId="393" priority="56" stopIfTrue="1" operator="greaterThan">
      <formula>0</formula>
    </cfRule>
  </conditionalFormatting>
  <conditionalFormatting sqref="L382:AY382">
    <cfRule type="cellIs" dxfId="392" priority="55" operator="greaterThan">
      <formula>0</formula>
    </cfRule>
  </conditionalFormatting>
  <conditionalFormatting sqref="L382:AY382">
    <cfRule type="cellIs" dxfId="391" priority="54" operator="greaterThan">
      <formula>0</formula>
    </cfRule>
  </conditionalFormatting>
  <conditionalFormatting sqref="L382:AY382">
    <cfRule type="cellIs" dxfId="390" priority="53" operator="greaterThan">
      <formula>0</formula>
    </cfRule>
  </conditionalFormatting>
  <conditionalFormatting sqref="AZ382:BA382">
    <cfRule type="cellIs" dxfId="389" priority="52" stopIfTrue="1" operator="greaterThan">
      <formula>0</formula>
    </cfRule>
  </conditionalFormatting>
  <conditionalFormatting sqref="AZ382:BA382">
    <cfRule type="cellIs" dxfId="388" priority="51" operator="greaterThan">
      <formula>0</formula>
    </cfRule>
  </conditionalFormatting>
  <conditionalFormatting sqref="AZ382:BA382">
    <cfRule type="cellIs" dxfId="387" priority="50" operator="greaterThan">
      <formula>0</formula>
    </cfRule>
  </conditionalFormatting>
  <conditionalFormatting sqref="AZ382:BA382">
    <cfRule type="cellIs" dxfId="386" priority="49" operator="greaterThan">
      <formula>0</formula>
    </cfRule>
  </conditionalFormatting>
  <conditionalFormatting sqref="BB382:BC382">
    <cfRule type="cellIs" dxfId="385" priority="48" stopIfTrue="1" operator="greaterThan">
      <formula>0</formula>
    </cfRule>
  </conditionalFormatting>
  <conditionalFormatting sqref="BB382:BC382">
    <cfRule type="cellIs" dxfId="384" priority="47" operator="greaterThan">
      <formula>0</formula>
    </cfRule>
  </conditionalFormatting>
  <conditionalFormatting sqref="BB382:BC382">
    <cfRule type="cellIs" dxfId="383" priority="46" operator="greaterThan">
      <formula>0</formula>
    </cfRule>
  </conditionalFormatting>
  <conditionalFormatting sqref="BB382:BC382">
    <cfRule type="cellIs" dxfId="382" priority="45" operator="greaterThan">
      <formula>0</formula>
    </cfRule>
  </conditionalFormatting>
  <conditionalFormatting sqref="BD382:BE382">
    <cfRule type="cellIs" dxfId="381" priority="44" stopIfTrue="1" operator="greaterThan">
      <formula>0</formula>
    </cfRule>
  </conditionalFormatting>
  <conditionalFormatting sqref="BD382:BE382">
    <cfRule type="cellIs" dxfId="380" priority="43" operator="greaterThan">
      <formula>0</formula>
    </cfRule>
  </conditionalFormatting>
  <conditionalFormatting sqref="BD382:BE382">
    <cfRule type="cellIs" dxfId="379" priority="42" operator="greaterThan">
      <formula>0</formula>
    </cfRule>
  </conditionalFormatting>
  <conditionalFormatting sqref="BD382:BE382">
    <cfRule type="cellIs" dxfId="378" priority="41" operator="greaterThan">
      <formula>0</formula>
    </cfRule>
  </conditionalFormatting>
  <conditionalFormatting sqref="O382">
    <cfRule type="cellIs" dxfId="377" priority="40" operator="greaterThan">
      <formula>0</formula>
    </cfRule>
  </conditionalFormatting>
  <conditionalFormatting sqref="Q382">
    <cfRule type="cellIs" dxfId="376" priority="39" operator="greaterThan">
      <formula>0</formula>
    </cfRule>
  </conditionalFormatting>
  <conditionalFormatting sqref="S382">
    <cfRule type="cellIs" dxfId="375" priority="38" operator="greaterThan">
      <formula>0</formula>
    </cfRule>
  </conditionalFormatting>
  <conditionalFormatting sqref="BD135:BE135">
    <cfRule type="cellIs" dxfId="374" priority="25" operator="greaterThan">
      <formula>0</formula>
    </cfRule>
  </conditionalFormatting>
  <conditionalFormatting sqref="L135:AY135">
    <cfRule type="cellIs" dxfId="373" priority="36" stopIfTrue="1" operator="greaterThan">
      <formula>0</formula>
    </cfRule>
  </conditionalFormatting>
  <conditionalFormatting sqref="L135:AY135">
    <cfRule type="cellIs" dxfId="372" priority="35" operator="greaterThan">
      <formula>0</formula>
    </cfRule>
  </conditionalFormatting>
  <conditionalFormatting sqref="L135:AY135">
    <cfRule type="cellIs" dxfId="371" priority="34" operator="greaterThan">
      <formula>0</formula>
    </cfRule>
  </conditionalFormatting>
  <conditionalFormatting sqref="AZ135:BA135">
    <cfRule type="cellIs" dxfId="370" priority="33" stopIfTrue="1" operator="greaterThan">
      <formula>0</formula>
    </cfRule>
  </conditionalFormatting>
  <conditionalFormatting sqref="AZ135:BA135">
    <cfRule type="cellIs" dxfId="369" priority="32" operator="greaterThan">
      <formula>0</formula>
    </cfRule>
  </conditionalFormatting>
  <conditionalFormatting sqref="AZ135:BA135">
    <cfRule type="cellIs" dxfId="368" priority="31" operator="greaterThan">
      <formula>0</formula>
    </cfRule>
  </conditionalFormatting>
  <conditionalFormatting sqref="BB135:BC135">
    <cfRule type="cellIs" dxfId="367" priority="30" stopIfTrue="1" operator="greaterThan">
      <formula>0</formula>
    </cfRule>
  </conditionalFormatting>
  <conditionalFormatting sqref="BB135:BC135">
    <cfRule type="cellIs" dxfId="366" priority="29" operator="greaterThan">
      <formula>0</formula>
    </cfRule>
  </conditionalFormatting>
  <conditionalFormatting sqref="BB135:BC135">
    <cfRule type="cellIs" dxfId="365" priority="28" operator="greaterThan">
      <formula>0</formula>
    </cfRule>
  </conditionalFormatting>
  <conditionalFormatting sqref="BD135:BE135">
    <cfRule type="cellIs" dxfId="364" priority="27" stopIfTrue="1" operator="greaterThan">
      <formula>0</formula>
    </cfRule>
  </conditionalFormatting>
  <conditionalFormatting sqref="BD135:BE135">
    <cfRule type="cellIs" dxfId="363" priority="26" operator="greaterThan">
      <formula>0</formula>
    </cfRule>
  </conditionalFormatting>
  <conditionalFormatting sqref="L154:AY155 L158:AY158 AM156:AY157">
    <cfRule type="cellIs" dxfId="362" priority="24" stopIfTrue="1" operator="greaterThan">
      <formula>0</formula>
    </cfRule>
  </conditionalFormatting>
  <conditionalFormatting sqref="L154:AY155 L158:AY158 AM156:AY157">
    <cfRule type="cellIs" dxfId="361" priority="23" operator="greaterThan">
      <formula>0</formula>
    </cfRule>
  </conditionalFormatting>
  <conditionalFormatting sqref="L154:AY155 L158:AY158 AM156:AY157">
    <cfRule type="cellIs" dxfId="360" priority="22" operator="greaterThan">
      <formula>0</formula>
    </cfRule>
  </conditionalFormatting>
  <conditionalFormatting sqref="AZ154:BA158">
    <cfRule type="cellIs" dxfId="359" priority="21" stopIfTrue="1" operator="greaterThan">
      <formula>0</formula>
    </cfRule>
  </conditionalFormatting>
  <conditionalFormatting sqref="AZ154:BA158">
    <cfRule type="cellIs" dxfId="358" priority="20" operator="greaterThan">
      <formula>0</formula>
    </cfRule>
  </conditionalFormatting>
  <conditionalFormatting sqref="AZ154:BA158">
    <cfRule type="cellIs" dxfId="357" priority="19" operator="greaterThan">
      <formula>0</formula>
    </cfRule>
  </conditionalFormatting>
  <conditionalFormatting sqref="BB154:BC158">
    <cfRule type="cellIs" dxfId="356" priority="18" stopIfTrue="1" operator="greaterThan">
      <formula>0</formula>
    </cfRule>
  </conditionalFormatting>
  <conditionalFormatting sqref="BB154:BC158">
    <cfRule type="cellIs" dxfId="355" priority="17" operator="greaterThan">
      <formula>0</formula>
    </cfRule>
  </conditionalFormatting>
  <conditionalFormatting sqref="BB154:BC158">
    <cfRule type="cellIs" dxfId="354" priority="16" operator="greaterThan">
      <formula>0</formula>
    </cfRule>
  </conditionalFormatting>
  <conditionalFormatting sqref="BD154:BE158">
    <cfRule type="cellIs" dxfId="353" priority="15" stopIfTrue="1" operator="greaterThan">
      <formula>0</formula>
    </cfRule>
  </conditionalFormatting>
  <conditionalFormatting sqref="BD154:BE158">
    <cfRule type="cellIs" dxfId="352" priority="14" operator="greaterThan">
      <formula>0</formula>
    </cfRule>
  </conditionalFormatting>
  <conditionalFormatting sqref="BD154:BE158">
    <cfRule type="cellIs" dxfId="351" priority="13" operator="greaterThan">
      <formula>0</formula>
    </cfRule>
  </conditionalFormatting>
  <conditionalFormatting sqref="BD162:BE167">
    <cfRule type="cellIs" dxfId="350" priority="1" operator="greaterThan">
      <formula>0</formula>
    </cfRule>
  </conditionalFormatting>
  <conditionalFormatting sqref="L162:AY167">
    <cfRule type="cellIs" dxfId="349" priority="12" stopIfTrue="1" operator="greaterThan">
      <formula>0</formula>
    </cfRule>
  </conditionalFormatting>
  <conditionalFormatting sqref="L162:AY167">
    <cfRule type="cellIs" dxfId="348" priority="11" operator="greaterThan">
      <formula>0</formula>
    </cfRule>
  </conditionalFormatting>
  <conditionalFormatting sqref="L162:AY167">
    <cfRule type="cellIs" dxfId="347" priority="10" operator="greaterThan">
      <formula>0</formula>
    </cfRule>
  </conditionalFormatting>
  <conditionalFormatting sqref="AZ162:BA167">
    <cfRule type="cellIs" dxfId="346" priority="9" stopIfTrue="1" operator="greaterThan">
      <formula>0</formula>
    </cfRule>
  </conditionalFormatting>
  <conditionalFormatting sqref="AZ162:BA167">
    <cfRule type="cellIs" dxfId="345" priority="8" operator="greaterThan">
      <formula>0</formula>
    </cfRule>
  </conditionalFormatting>
  <conditionalFormatting sqref="AZ162:BA167">
    <cfRule type="cellIs" dxfId="344" priority="7" operator="greaterThan">
      <formula>0</formula>
    </cfRule>
  </conditionalFormatting>
  <conditionalFormatting sqref="BB162:BC167">
    <cfRule type="cellIs" dxfId="343" priority="6" stopIfTrue="1" operator="greaterThan">
      <formula>0</formula>
    </cfRule>
  </conditionalFormatting>
  <conditionalFormatting sqref="BB162:BC167">
    <cfRule type="cellIs" dxfId="342" priority="5" operator="greaterThan">
      <formula>0</formula>
    </cfRule>
  </conditionalFormatting>
  <conditionalFormatting sqref="BB162:BC167">
    <cfRule type="cellIs" dxfId="341" priority="4" operator="greaterThan">
      <formula>0</formula>
    </cfRule>
  </conditionalFormatting>
  <conditionalFormatting sqref="BD162:BE167">
    <cfRule type="cellIs" dxfId="340" priority="3" stopIfTrue="1" operator="greaterThan">
      <formula>0</formula>
    </cfRule>
  </conditionalFormatting>
  <conditionalFormatting sqref="BD162:BE167">
    <cfRule type="cellIs" dxfId="339" priority="2" operator="greaterThan">
      <formula>0</formula>
    </cfRule>
  </conditionalFormatting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8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F657:F658 F610 F653:F654 F5:F68 F70:F80 F552 F168:F229 F136:F153 F82:F134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E852:E853 E5:E229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F298:F301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F293:F295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F258:F292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F256:F257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F236:F239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E246:E249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E236:E239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E230:E235 E240:E245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OFFSET([14]Sheet1!#REF!,1,MATCH(INDIRECT("E"&amp;ROW()),[14]Sheet1!#REF!,0)-1,COUNTA(INDIRECT("Sheet1!"&amp;CHAR(MATCH(INDIRECT("E"&amp;ROW()),[14]Sheet1!#REF!,0)-1+65)&amp;"2:"&amp;CHAR(MATCH(INDIRECT("E"&amp;ROW()),[14]Sheet1!#REF!,0)-1+65)&amp;"28")),1)</xm:f>
          </x14:formula1>
          <xm:sqref>F253 F255 F246:F251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OFFSET([15]Sheet1!#REF!,1,MATCH(INDIRECT("E"&amp;ROW()),[15]Sheet1!#REF!,0)-1,COUNTA(INDIRECT("Sheet1!"&amp;CHAR(MATCH(INDIRECT("E"&amp;ROW()),[15]Sheet1!#REF!,0)-1+65)&amp;"2:"&amp;CHAR(MATCH(INDIRECT("E"&amp;ROW()),[15]Sheet1!#REF!,0)-1+65)&amp;"28")),1)</xm:f>
          </x14:formula1>
          <xm:sqref>F252 F254 F230:F235 F240:F245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 COUNTA(INDIRECT("Sheet1!"&amp; CHAR(MATCH(INDIRECT("E"&amp;ROW()),[16]Sheet1!#REF!,0)-1+65)&amp;"2:"&amp;CHAR(MATCH(INDIRECT("E"&amp;ROW()),[16]Sheet1!#REF!,0)-1+65)&amp;"28")),1)</xm:f>
          </x14:formula1>
          <xm:sqref>F406:F413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F402:F405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OFFSET([18]Sheet1!#REF!,1,MATCH(INDIRECT("E"&amp;ROW()),[18]Sheet1!#REF!,0)-1,COUNTA(INDIRECT("Sheet1!"&amp;CHAR(MATCH(INDIRECT("E"&amp;ROW()),[18]Sheet1!#REF!,0)-1+65)&amp;"2:"&amp;CHAR(MATCH(INDIRECT("E"&amp;ROW()),[18]Sheet1!#REF!,0)-1+65)&amp;"28")),1)</xm:f>
          </x14:formula1>
          <xm:sqref>F427:F428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OFFSET([19]Sheet1!#REF!,1,MATCH(INDIRECT("E"&amp;ROW()),[19]Sheet1!#REF!,0)-1,COUNTA(INDIRECT("Sheet1!"&amp;CHAR(MATCH(INDIRECT("E"&amp;ROW()),[19]Sheet1!#REF!,0)-1+65)&amp;"2:"&amp;CHAR(MATCH(INDIRECT("E"&amp;ROW()),[19]Sheet1!#REF!,0)-1+65)&amp;"28")),1)</xm:f>
          </x14:formula1>
          <xm:sqref>F414:F426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F399:F401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OFFSET([21]Sheet1!#REF!,1,MATCH(INDIRECT("E"&amp;ROW()),[21]Sheet1!#REF!,0)-1, COUNTA(INDIRECT("Sheet1!"&amp; CHAR(MATCH(INDIRECT("E"&amp;ROW()),[21]Sheet1!#REF!,0)-1+65)&amp;"2:"&amp;CHAR(MATCH(INDIRECT("E"&amp;ROW()),[21]Sheet1!#REF!,0)-1+65)&amp;"28")),1)</xm:f>
          </x14:formula1>
          <xm:sqref>F387:F398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OFFSET([22]Sheet1!#REF!,1,MATCH(INDIRECT("E"&amp;ROW()),[22]Sheet1!#REF!,0)-1,COUNTA(INDIRECT("Sheet1!"&amp;CHAR(MATCH(INDIRECT("E"&amp;ROW()),[22]Sheet1!#REF!,0)-1+65)&amp;"2:"&amp;CHAR(MATCH(INDIRECT("E"&amp;ROW()),[22]Sheet1!#REF!,0)-1+65)&amp;"28")),1)</xm:f>
          </x14:formula1>
          <xm:sqref>F568:F571 F374:F386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[23]Sheet1!#REF!</xm:f>
          </x14:formula1>
          <xm:sqref>G373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OFFSET([23]Sheet1!#REF!,1,MATCH(INDIRECT("E"&amp;ROW()),[23]Sheet1!#REF!,0)-1,COUNTA(INDIRECT("Sheet1!"&amp;CHAR(MATCH(INDIRECT("E"&amp;ROW()),[23]Sheet1!#REF!,0)-1+65)&amp;"2:"&amp;CHAR(MATCH(INDIRECT("E"&amp;ROW()),[23]Sheet1!#REF!,0)-1+65)&amp;"28")),1)</xm:f>
          </x14:formula1>
          <xm:sqref>F364:F373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OFFSET([24]Sheet1!#REF!,1,MATCH(INDIRECT("E"&amp;ROW()),[24]Sheet1!#REF!,0)-1,COUNTA(INDIRECT("Sheet1!"&amp;CHAR(MATCH(INDIRECT("E"&amp;ROW()),[24]Sheet1!#REF!,0)-1+65)&amp;"2:"&amp;CHAR(MATCH(INDIRECT("E"&amp;ROW()),[24]Sheet1!#REF!,0)-1+65)&amp;"28")),1)</xm:f>
          </x14:formula1>
          <xm:sqref>F352:F357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OFFSET([25]Sheet1!#REF!,1,MATCH(INDIRECT("E"&amp;ROW()),[25]Sheet1!#REF!,0)-1, COUNTA(INDIRECT("Sheet1!"&amp; CHAR(MATCH(INDIRECT("E"&amp;ROW()),[25]Sheet1!#REF!,0)-1+65)&amp;"2:"&amp;CHAR(MATCH(INDIRECT("E"&amp;ROW()),[25]Sheet1!#REF!,0)-1+65)&amp;"28")),1)</xm:f>
          </x14:formula1>
          <xm:sqref>F338:F351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OFFSET([26]Sheet1!#REF!,1,MATCH(INDIRECT("E"&amp;ROW()),[26]Sheet1!#REF!,0)-1,COUNTA(INDIRECT("Sheet1!"&amp;CHAR(MATCH(INDIRECT("E"&amp;ROW()),[26]Sheet1!#REF!,0)-1+65)&amp;"2:"&amp;CHAR(MATCH(INDIRECT("E"&amp;ROW()),[26]Sheet1!#REF!,0)-1+65)&amp;"28")),1)</xm:f>
          </x14:formula1>
          <xm:sqref>F336:F337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OFFSET([27]Sheet1!#REF!,1,MATCH(INDIRECT("E"&amp;ROW()),[27]Sheet1!#REF!,0)-1,COUNTA(INDIRECT("Sheet1!"&amp;CHAR(MATCH(INDIRECT("E"&amp;ROW()),[27]Sheet1!#REF!,0)-1+65)&amp;"2:"&amp;CHAR(MATCH(INDIRECT("E"&amp;ROW()),[27]Sheet1!#REF!,0)-1+65)&amp;"28")),1)</xm:f>
          </x14:formula1>
          <xm:sqref>F332:F335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OFFSET([28]Sheet1!#REF!,1,MATCH(INDIRECT("E"&amp;ROW()),[28]Sheet1!#REF!,0)-1, COUNTA(INDIRECT("Sheet1!"&amp; CHAR(MATCH(INDIRECT("E"&amp;ROW()),[28]Sheet1!#REF!,0)-1+65)&amp;"2:"&amp;CHAR(MATCH(INDIRECT("E"&amp;ROW()),[28]Sheet1!#REF!,0)-1+65)&amp;"28")),1)</xm:f>
          </x14:formula1>
          <xm:sqref>F302:F331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OFFSET([29]Sheet1!#REF!,1,MATCH(INDIRECT("E"&amp;ROW()),[29]Sheet1!#REF!,0)-1,COUNTA(INDIRECT("Sheet1!"&amp;CHAR(MATCH(INDIRECT("E"&amp;ROW()),[29]Sheet1!#REF!,0)-1+65)&amp;"2:"&amp;CHAR(MATCH(INDIRECT("E"&amp;ROW()),[29]Sheet1!#REF!,0)-1+65)&amp;"28")),1)</xm:f>
          </x14:formula1>
          <xm:sqref>F572:F609 F69 F655:F656 F81 F611:F652 F429:F551 F659:F762 F553:F567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[30]Sheet1!#REF!</xm:f>
          </x14:formula1>
          <xm:sqref>F857 E854:E856 E858:E860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OFFSET([30]Sheet1!#REF!,1,MATCH(INDIRECT("E"&amp;ROW()),[30]Sheet1!#REF!,0)-1,COUNTA(INDIRECT("Sheet1!"&amp;CHAR(MATCH(INDIRECT("E"&amp;ROW()),[30]Sheet1!#REF!,0)-1+65)&amp;"2:"&amp;CHAR(MATCH(INDIRECT("E"&amp;ROW()),[30]Sheet1!#REF!,0)-1+65)&amp;"28")),1)</xm:f>
          </x14:formula1>
          <xm:sqref>F854:F856 F858:F860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[31]Sheet1!#REF!</xm:f>
          </x14:formula1>
          <xm:sqref>E849:E851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OFFSET([31]Sheet1!#REF!,1,MATCH(INDIRECT("E"&amp;ROW()),[31]Sheet1!#REF!,0)-1,COUNTA(INDIRECT("Sheet1!"&amp;CHAR(MATCH(INDIRECT("E"&amp;ROW()),[31]Sheet1!#REF!,0)-1+65)&amp;"2:"&amp;CHAR(MATCH(INDIRECT("E"&amp;ROW()),[31]Sheet1!#REF!,0)-1+65)&amp;"28")),1)</xm:f>
          </x14:formula1>
          <xm:sqref>F849:F851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OFFSET([32]Sheet1!#REF!,1,MATCH(INDIRECT("E"&amp;ROW()),[32]Sheet1!#REF!,0)-1,COUNTA(INDIRECT("Sheet1!"&amp;CHAR(MATCH(INDIRECT("E"&amp;ROW()),[32]Sheet1!#REF!,0)-1+65)&amp;"2:"&amp;CHAR(MATCH(INDIRECT("E"&amp;ROW()),[32]Sheet1!#REF!,0)-1+65)&amp;"28")),1)</xm:f>
          </x14:formula1>
          <xm:sqref>F852:F853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OFFSET([33]Sheet1!#REF!,1,MATCH(INDIRECT("E"&amp;ROW()),[33]Sheet1!#REF!,0)-1,COUNTA(INDIRECT("Sheet1!"&amp;CHAR(MATCH(INDIRECT("E"&amp;ROW()),[33]Sheet1!#REF!,0)-1+65)&amp;"2:"&amp;CHAR(MATCH(INDIRECT("E"&amp;ROW()),[33]Sheet1!#REF!,0)-1+65)&amp;"28")),1)</xm:f>
          </x14:formula1>
          <xm:sqref>F816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OFFSET([34]Sheet1!#REF!,1,MATCH(INDIRECT("E"&amp;ROW()),[34]Sheet1!#REF!,0)-1,COUNTA(INDIRECT("Sheet1!"&amp;CHAR(MATCH(INDIRECT("E"&amp;ROW()),[34]Sheet1!#REF!,0)-1+65)&amp;"2:"&amp;CHAR(MATCH(INDIRECT("E"&amp;ROW()),[34]Sheet1!#REF!,0)-1+65)&amp;"28")),1)</xm:f>
          </x14:formula1>
          <xm:sqref>F800:F815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[35]Sheet1!#REF!</xm:f>
          </x14:formula1>
          <xm:sqref>E818:E821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OFFSET([35]Sheet1!#REF!,1,MATCH(INDIRECT("E"&amp;ROW()),[35]Sheet1!#REF!,0)-1,COUNTA(INDIRECT("Sheet1!"&amp;CHAR(MATCH(INDIRECT("E"&amp;ROW()),[35]Sheet1!#REF!,0)-1+65)&amp;"2:"&amp;CHAR(MATCH(INDIRECT("E"&amp;ROW()),[35]Sheet1!#REF!,0)-1+65)&amp;"28")),1)</xm:f>
          </x14:formula1>
          <xm:sqref>F817:F821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OFFSET([36]Sheet1!#REF!,1,MATCH(INDIRECT("E"&amp;ROW()),[36]Sheet1!#REF!,0)-1,COUNTA(INDIRECT("Sheet1!"&amp;CHAR(MATCH(INDIRECT("E"&amp;ROW()),[36]Sheet1!#REF!,0)-1+65)&amp;"2:"&amp;CHAR(MATCH(INDIRECT("E"&amp;ROW()),[36]Sheet1!#REF!,0)-1+65)&amp;"28")),1)</xm:f>
          </x14:formula1>
          <xm:sqref>F822:F834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[36]Sheet1!#REF!</xm:f>
          </x14:formula1>
          <xm:sqref>E822:E834 E857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OFFSET([37]Sheet1!#REF!,1,MATCH(INDIRECT("E"&amp;ROW()),[37]Sheet1!#REF!,0)-1,COUNTA(INDIRECT("Sheet1!"&amp;CHAR(MATCH(INDIRECT("E"&amp;ROW()),[37]Sheet1!#REF!,0)-1+65)&amp;"2:"&amp;CHAR(MATCH(INDIRECT("E"&amp;ROW()),[37]Sheet1!#REF!,0)-1+65)&amp;"28")),1)</xm:f>
          </x14:formula1>
          <xm:sqref>F835:F848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[37]Sheet1!#REF!</xm:f>
          </x14:formula1>
          <xm:sqref>E835:E848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OFFSET([38]Sheet1!#REF!,1,MATCH(INDIRECT("E"&amp;ROW()),[38]Sheet1!#REF!,0)-1,COUNTA(INDIRECT("Sheet1!"&amp;CHAR(MATCH(INDIRECT("E"&amp;ROW()),[38]Sheet1!#REF!,0)-1+65)&amp;"2:"&amp;CHAR(MATCH(INDIRECT("E"&amp;ROW()),[38]Sheet1!#REF!,0)-1+65)&amp;"28")),1)</xm:f>
          </x14:formula1>
          <xm:sqref>F791:F799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OFFSET([39]Sheet1!#REF!,1,MATCH(INDIRECT("E"&amp;ROW()),[39]Sheet1!#REF!,0)-1,COUNTA(INDIRECT("Sheet1!"&amp;CHAR(MATCH(INDIRECT("E"&amp;ROW()),[39]Sheet1!#REF!,0)-1+65)&amp;"2:"&amp;CHAR(MATCH(INDIRECT("E"&amp;ROW()),[39]Sheet1!#REF!,0)-1+65)&amp;"28")),1)</xm:f>
          </x14:formula1>
          <xm:sqref>F788:F790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OFFSET([1]sheet1!#REF!,1,MATCH(INDIRECT("E"&amp;ROW()),[1]sheet1!#REF!,0)-1,COUNTA(INDIRECT("Sheet1!"&amp;CHAR(MATCH(INDIRECT("E"&amp;ROW()),[1]sheet1!#REF!,0)-1+65)&amp;"2:"&amp;CHAR(MATCH(INDIRECT("E"&amp;ROW()),[1]sheet1!#REF!,0)-1+65)&amp;"28")),1)</xm:f>
          </x14:formula1>
          <xm:sqref>F296:F297 F763:F787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[1]sheet1!#REF!</xm:f>
          </x14:formula1>
          <xm:sqref>E861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OFFSET([1]sheet1!#REF!,1,MATCH(INDIRECT("E"&amp;ROW()),[1]sheet1!#REF!,0)-1,COUNTA(INDIRECT("Sheet1!"&amp;CHAR(MATCH(INDIRECT("E"&amp;ROW()),[1]sheet1!#REF!,0)-1+65)&amp;"2:"&amp;CHAR(MATCH(INDIRECT("E"&amp;ROW()),[1]sheet1!#REF!,0)-1+65)&amp;"28")),1)</xm:f>
          </x14:formula1>
          <xm:sqref>F861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OFFSET([40]Sheet1!#REF!,1,MATCH(INDIRECT("E"&amp;ROW()),[40]Sheet1!#REF!,0)-1,COUNTA(INDIRECT("Sheet1!"&amp;CHAR(MATCH(INDIRECT("E"&amp;ROW()),[40]Sheet1!#REF!,0)-1+65)&amp;"2:"&amp;CHAR(MATCH(INDIRECT("E"&amp;ROW()),[40]Sheet1!#REF!,0)-1+65)&amp;"28")),1)</xm:f>
          </x14:formula1>
          <xm:sqref>F358:F363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F159:F161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F135 F154:F158 F162:F167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368"/>
  <sheetViews>
    <sheetView zoomScaleNormal="100" workbookViewId="0">
      <selection activeCell="AP894" sqref="AP894"/>
    </sheetView>
  </sheetViews>
  <sheetFormatPr defaultRowHeight="14.25"/>
  <cols>
    <col min="1" max="1" width="5" style="61" customWidth="1"/>
    <col min="2" max="2" width="3.375" style="70" hidden="1" customWidth="1"/>
    <col min="3" max="3" width="7.75" style="162" customWidth="1"/>
    <col min="4" max="4" width="13.875" style="161" customWidth="1"/>
    <col min="5" max="5" width="17.625" style="193" customWidth="1"/>
    <col min="6" max="6" width="19.375" style="161" customWidth="1"/>
    <col min="7" max="7" width="15.875" style="161" customWidth="1"/>
    <col min="8" max="8" width="5" style="161" customWidth="1"/>
    <col min="9" max="9" width="86" style="162" hidden="1" customWidth="1"/>
    <col min="10" max="10" width="5.5" style="173" customWidth="1"/>
    <col min="11" max="11" width="4.875" style="159" hidden="1" customWidth="1"/>
    <col min="12" max="13" width="4.125" style="159" customWidth="1"/>
    <col min="14" max="42" width="4.125" style="61" customWidth="1"/>
    <col min="43" max="43" width="4.25" style="61" customWidth="1"/>
    <col min="44" max="44" width="3.875" style="61" customWidth="1"/>
    <col min="45" max="45" width="4.5" style="61" customWidth="1"/>
    <col min="46" max="46" width="4.125" style="61" customWidth="1"/>
    <col min="47" max="47" width="3.625" style="61" customWidth="1"/>
    <col min="48" max="48" width="4.125" style="61" customWidth="1"/>
    <col min="49" max="49" width="4" style="61" customWidth="1"/>
    <col min="50" max="50" width="4.125" style="61" customWidth="1"/>
    <col min="51" max="51" width="3.5" style="61" customWidth="1"/>
    <col min="52" max="52" width="4.125" style="61" customWidth="1"/>
    <col min="53" max="54" width="3.375" style="61" customWidth="1"/>
    <col min="55" max="55" width="3.25" style="61" customWidth="1"/>
    <col min="56" max="56" width="2.75" style="61" customWidth="1"/>
    <col min="57" max="57" width="3" style="61" customWidth="1"/>
    <col min="58" max="16384" width="9" style="70"/>
  </cols>
  <sheetData>
    <row r="1" spans="1:57" s="220" customFormat="1" ht="14.25" customHeight="1">
      <c r="A1" s="266" t="s">
        <v>8</v>
      </c>
      <c r="B1" s="183" t="s">
        <v>11</v>
      </c>
      <c r="C1" s="266" t="s">
        <v>3</v>
      </c>
      <c r="D1" s="266" t="s">
        <v>0</v>
      </c>
      <c r="E1" s="269" t="s">
        <v>4</v>
      </c>
      <c r="F1" s="266" t="s">
        <v>1</v>
      </c>
      <c r="G1" s="266" t="s">
        <v>2</v>
      </c>
      <c r="H1" s="272" t="s">
        <v>7</v>
      </c>
      <c r="I1" s="272" t="s">
        <v>5</v>
      </c>
      <c r="J1" s="98" t="s">
        <v>9</v>
      </c>
      <c r="K1" s="266" t="s">
        <v>6</v>
      </c>
      <c r="L1" s="264">
        <v>1</v>
      </c>
      <c r="M1" s="265"/>
      <c r="N1" s="264">
        <v>2</v>
      </c>
      <c r="O1" s="265"/>
      <c r="P1" s="264">
        <v>3</v>
      </c>
      <c r="Q1" s="265"/>
      <c r="R1" s="264">
        <v>4</v>
      </c>
      <c r="S1" s="265"/>
      <c r="T1" s="264">
        <v>5</v>
      </c>
      <c r="U1" s="265"/>
      <c r="V1" s="264">
        <v>6</v>
      </c>
      <c r="W1" s="265"/>
      <c r="X1" s="264">
        <v>7</v>
      </c>
      <c r="Y1" s="265"/>
      <c r="Z1" s="264">
        <v>8</v>
      </c>
      <c r="AA1" s="265"/>
      <c r="AB1" s="264">
        <v>9</v>
      </c>
      <c r="AC1" s="265"/>
      <c r="AD1" s="264">
        <v>10</v>
      </c>
      <c r="AE1" s="265"/>
      <c r="AF1" s="264">
        <v>11</v>
      </c>
      <c r="AG1" s="265"/>
      <c r="AH1" s="264">
        <v>12</v>
      </c>
      <c r="AI1" s="265"/>
      <c r="AJ1" s="264">
        <v>13</v>
      </c>
      <c r="AK1" s="265"/>
      <c r="AL1" s="264">
        <v>14</v>
      </c>
      <c r="AM1" s="265"/>
      <c r="AN1" s="264">
        <v>15</v>
      </c>
      <c r="AO1" s="265"/>
      <c r="AP1" s="264">
        <v>16</v>
      </c>
      <c r="AQ1" s="265"/>
      <c r="AR1" s="264">
        <v>17</v>
      </c>
      <c r="AS1" s="265"/>
      <c r="AT1" s="264">
        <v>18</v>
      </c>
      <c r="AU1" s="265"/>
      <c r="AV1" s="264">
        <v>19</v>
      </c>
      <c r="AW1" s="265"/>
      <c r="AX1" s="264">
        <v>20</v>
      </c>
      <c r="AY1" s="265"/>
      <c r="AZ1" s="264">
        <v>21</v>
      </c>
      <c r="BA1" s="265"/>
      <c r="BB1" s="264">
        <v>22</v>
      </c>
      <c r="BC1" s="265"/>
      <c r="BD1" s="264">
        <v>23</v>
      </c>
      <c r="BE1" s="265"/>
    </row>
    <row r="2" spans="1:57" s="220" customFormat="1" ht="14.25" customHeight="1">
      <c r="A2" s="267"/>
      <c r="B2" s="221"/>
      <c r="C2" s="267"/>
      <c r="D2" s="267"/>
      <c r="E2" s="270"/>
      <c r="F2" s="267"/>
      <c r="G2" s="267"/>
      <c r="H2" s="273"/>
      <c r="I2" s="273"/>
      <c r="J2" s="98" t="s">
        <v>10</v>
      </c>
      <c r="K2" s="267"/>
      <c r="L2" s="264" t="s">
        <v>605</v>
      </c>
      <c r="M2" s="265"/>
      <c r="N2" s="264" t="s">
        <v>606</v>
      </c>
      <c r="O2" s="265"/>
      <c r="P2" s="264" t="s">
        <v>607</v>
      </c>
      <c r="Q2" s="265"/>
      <c r="R2" s="264" t="s">
        <v>608</v>
      </c>
      <c r="S2" s="265"/>
      <c r="T2" s="264" t="s">
        <v>609</v>
      </c>
      <c r="U2" s="265"/>
      <c r="V2" s="264" t="s">
        <v>610</v>
      </c>
      <c r="W2" s="265"/>
      <c r="X2" s="264" t="s">
        <v>611</v>
      </c>
      <c r="Y2" s="265"/>
      <c r="Z2" s="264" t="s">
        <v>612</v>
      </c>
      <c r="AA2" s="265"/>
      <c r="AB2" s="264" t="s">
        <v>613</v>
      </c>
      <c r="AC2" s="265"/>
      <c r="AD2" s="264" t="s">
        <v>614</v>
      </c>
      <c r="AE2" s="265"/>
      <c r="AF2" s="264" t="s">
        <v>615</v>
      </c>
      <c r="AG2" s="265"/>
      <c r="AH2" s="264" t="s">
        <v>616</v>
      </c>
      <c r="AI2" s="265"/>
      <c r="AJ2" s="264" t="s">
        <v>617</v>
      </c>
      <c r="AK2" s="265"/>
      <c r="AL2" s="264" t="s">
        <v>618</v>
      </c>
      <c r="AM2" s="265"/>
      <c r="AN2" s="264" t="s">
        <v>619</v>
      </c>
      <c r="AO2" s="265"/>
      <c r="AP2" s="264" t="s">
        <v>620</v>
      </c>
      <c r="AQ2" s="265"/>
      <c r="AR2" s="264" t="s">
        <v>621</v>
      </c>
      <c r="AS2" s="265"/>
      <c r="AT2" s="264" t="s">
        <v>622</v>
      </c>
      <c r="AU2" s="265"/>
      <c r="AV2" s="264" t="s">
        <v>623</v>
      </c>
      <c r="AW2" s="265"/>
      <c r="AX2" s="264" t="s">
        <v>624</v>
      </c>
      <c r="AY2" s="265"/>
      <c r="AZ2" s="264" t="s">
        <v>1477</v>
      </c>
      <c r="BA2" s="265"/>
      <c r="BB2" s="264" t="s">
        <v>1478</v>
      </c>
      <c r="BC2" s="265"/>
      <c r="BD2" s="264" t="s">
        <v>1479</v>
      </c>
      <c r="BE2" s="265"/>
    </row>
    <row r="3" spans="1:57" s="220" customFormat="1" ht="14.25" customHeight="1">
      <c r="A3" s="268"/>
      <c r="B3" s="222"/>
      <c r="C3" s="268"/>
      <c r="D3" s="268"/>
      <c r="E3" s="271"/>
      <c r="F3" s="268"/>
      <c r="G3" s="268"/>
      <c r="H3" s="274"/>
      <c r="I3" s="274"/>
      <c r="J3" s="98" t="s">
        <v>14</v>
      </c>
      <c r="K3" s="268"/>
      <c r="L3" s="177" t="s">
        <v>15</v>
      </c>
      <c r="M3" s="177" t="s">
        <v>16</v>
      </c>
      <c r="N3" s="177" t="s">
        <v>15</v>
      </c>
      <c r="O3" s="177" t="s">
        <v>16</v>
      </c>
      <c r="P3" s="177" t="s">
        <v>15</v>
      </c>
      <c r="Q3" s="177" t="s">
        <v>16</v>
      </c>
      <c r="R3" s="177" t="s">
        <v>15</v>
      </c>
      <c r="S3" s="177" t="s">
        <v>16</v>
      </c>
      <c r="T3" s="177" t="s">
        <v>15</v>
      </c>
      <c r="U3" s="177" t="s">
        <v>16</v>
      </c>
      <c r="V3" s="177" t="s">
        <v>15</v>
      </c>
      <c r="W3" s="177" t="s">
        <v>16</v>
      </c>
      <c r="X3" s="177" t="s">
        <v>15</v>
      </c>
      <c r="Y3" s="177" t="s">
        <v>16</v>
      </c>
      <c r="Z3" s="177" t="s">
        <v>15</v>
      </c>
      <c r="AA3" s="177" t="s">
        <v>16</v>
      </c>
      <c r="AB3" s="177" t="s">
        <v>15</v>
      </c>
      <c r="AC3" s="177" t="s">
        <v>16</v>
      </c>
      <c r="AD3" s="177" t="s">
        <v>15</v>
      </c>
      <c r="AE3" s="177" t="s">
        <v>16</v>
      </c>
      <c r="AF3" s="177" t="s">
        <v>15</v>
      </c>
      <c r="AG3" s="177" t="s">
        <v>16</v>
      </c>
      <c r="AH3" s="177" t="s">
        <v>15</v>
      </c>
      <c r="AI3" s="177" t="s">
        <v>16</v>
      </c>
      <c r="AJ3" s="177" t="s">
        <v>15</v>
      </c>
      <c r="AK3" s="177" t="s">
        <v>16</v>
      </c>
      <c r="AL3" s="177" t="s">
        <v>15</v>
      </c>
      <c r="AM3" s="177" t="s">
        <v>16</v>
      </c>
      <c r="AN3" s="177" t="s">
        <v>15</v>
      </c>
      <c r="AO3" s="177" t="s">
        <v>16</v>
      </c>
      <c r="AP3" s="177" t="s">
        <v>15</v>
      </c>
      <c r="AQ3" s="177" t="s">
        <v>16</v>
      </c>
      <c r="AR3" s="177" t="s">
        <v>15</v>
      </c>
      <c r="AS3" s="177" t="s">
        <v>16</v>
      </c>
      <c r="AT3" s="177" t="s">
        <v>15</v>
      </c>
      <c r="AU3" s="177" t="s">
        <v>16</v>
      </c>
      <c r="AV3" s="177" t="s">
        <v>15</v>
      </c>
      <c r="AW3" s="177" t="s">
        <v>16</v>
      </c>
      <c r="AX3" s="177" t="s">
        <v>15</v>
      </c>
      <c r="AY3" s="177" t="s">
        <v>16</v>
      </c>
      <c r="AZ3" s="177" t="s">
        <v>15</v>
      </c>
      <c r="BA3" s="177" t="s">
        <v>16</v>
      </c>
      <c r="BB3" s="177" t="s">
        <v>15</v>
      </c>
      <c r="BC3" s="177" t="s">
        <v>16</v>
      </c>
      <c r="BD3" s="177" t="s">
        <v>15</v>
      </c>
      <c r="BE3" s="177" t="s">
        <v>16</v>
      </c>
    </row>
    <row r="4" spans="1:57" s="220" customFormat="1" ht="14.25" customHeight="1">
      <c r="A4" s="222" t="s">
        <v>2056</v>
      </c>
      <c r="B4" s="222"/>
      <c r="C4" s="223"/>
      <c r="D4" s="223"/>
      <c r="E4" s="224"/>
      <c r="F4" s="223"/>
      <c r="G4" s="223"/>
      <c r="H4" s="223"/>
      <c r="I4" s="223"/>
      <c r="J4" s="98"/>
      <c r="K4" s="222"/>
      <c r="L4" s="222"/>
      <c r="M4" s="222"/>
      <c r="N4" s="222"/>
      <c r="O4" s="177"/>
      <c r="P4" s="222"/>
      <c r="Q4" s="177"/>
      <c r="R4" s="222"/>
      <c r="S4" s="177"/>
      <c r="T4" s="222"/>
      <c r="U4" s="177"/>
      <c r="V4" s="222"/>
      <c r="W4" s="177"/>
      <c r="X4" s="222"/>
      <c r="Y4" s="177"/>
      <c r="Z4" s="222"/>
      <c r="AA4" s="177"/>
      <c r="AB4" s="222"/>
      <c r="AC4" s="177"/>
      <c r="AD4" s="222"/>
      <c r="AE4" s="177"/>
      <c r="AF4" s="222"/>
      <c r="AG4" s="177"/>
      <c r="AH4" s="222"/>
      <c r="AI4" s="177"/>
      <c r="AJ4" s="222"/>
      <c r="AK4" s="177"/>
      <c r="AL4" s="222"/>
      <c r="AM4" s="177"/>
      <c r="AN4" s="222"/>
      <c r="AO4" s="177"/>
      <c r="AP4" s="222"/>
      <c r="AQ4" s="177"/>
      <c r="AR4" s="222"/>
      <c r="AS4" s="177"/>
      <c r="AT4" s="222"/>
      <c r="AU4" s="177"/>
      <c r="AV4" s="222"/>
      <c r="AW4" s="177"/>
      <c r="AX4" s="177"/>
      <c r="AY4" s="177"/>
      <c r="AZ4" s="177"/>
      <c r="BA4" s="177"/>
      <c r="BB4" s="177"/>
      <c r="BC4" s="177"/>
      <c r="BD4" s="177"/>
      <c r="BE4" s="177"/>
    </row>
    <row r="5" spans="1:57" s="159" customFormat="1" ht="14.25" customHeight="1">
      <c r="A5" s="158">
        <v>1</v>
      </c>
      <c r="B5" s="155"/>
      <c r="C5" s="98" t="s">
        <v>1183</v>
      </c>
      <c r="D5" s="93" t="s">
        <v>2265</v>
      </c>
      <c r="E5" s="103" t="s">
        <v>63</v>
      </c>
      <c r="F5" s="103" t="s">
        <v>102</v>
      </c>
      <c r="G5" s="103" t="s">
        <v>948</v>
      </c>
      <c r="H5" s="112">
        <v>3</v>
      </c>
      <c r="I5" s="112" t="s">
        <v>1217</v>
      </c>
      <c r="J5" s="112">
        <v>39</v>
      </c>
      <c r="K5" s="158" t="s">
        <v>2232</v>
      </c>
      <c r="L5" s="222"/>
      <c r="M5" s="222"/>
      <c r="N5" s="222"/>
      <c r="O5" s="177"/>
      <c r="P5" s="222">
        <v>39</v>
      </c>
      <c r="Q5" s="177"/>
      <c r="R5" s="222">
        <v>39</v>
      </c>
      <c r="S5" s="177"/>
      <c r="T5" s="222">
        <v>39</v>
      </c>
      <c r="U5" s="177"/>
      <c r="V5" s="222"/>
      <c r="W5" s="177"/>
      <c r="X5" s="222"/>
      <c r="Y5" s="177"/>
      <c r="Z5" s="222"/>
      <c r="AA5" s="177"/>
      <c r="AB5" s="222"/>
      <c r="AC5" s="177"/>
      <c r="AD5" s="222"/>
      <c r="AE5" s="177"/>
      <c r="AF5" s="222"/>
      <c r="AG5" s="177"/>
      <c r="AH5" s="222"/>
      <c r="AI5" s="177"/>
      <c r="AJ5" s="222"/>
      <c r="AK5" s="177"/>
      <c r="AL5" s="222"/>
      <c r="AM5" s="177"/>
      <c r="AN5" s="222"/>
      <c r="AO5" s="177"/>
      <c r="AP5" s="222"/>
      <c r="AQ5" s="177"/>
      <c r="AR5" s="222"/>
      <c r="AS5" s="177"/>
      <c r="AT5" s="222"/>
      <c r="AU5" s="177"/>
      <c r="AV5" s="222"/>
      <c r="AW5" s="177"/>
      <c r="AX5" s="177"/>
      <c r="AY5" s="177"/>
      <c r="AZ5" s="177"/>
      <c r="BA5" s="177"/>
      <c r="BB5" s="177"/>
      <c r="BC5" s="177"/>
      <c r="BD5" s="177"/>
      <c r="BE5" s="177"/>
    </row>
    <row r="6" spans="1:57" s="159" customFormat="1" ht="14.25" customHeight="1">
      <c r="A6" s="158">
        <v>2</v>
      </c>
      <c r="B6" s="194"/>
      <c r="C6" s="98" t="s">
        <v>1345</v>
      </c>
      <c r="D6" s="108" t="s">
        <v>427</v>
      </c>
      <c r="E6" s="103" t="s">
        <v>63</v>
      </c>
      <c r="F6" s="103" t="s">
        <v>64</v>
      </c>
      <c r="G6" s="217" t="s">
        <v>33</v>
      </c>
      <c r="H6" s="176">
        <v>1</v>
      </c>
      <c r="I6" s="176" t="s">
        <v>1453</v>
      </c>
      <c r="J6" s="176">
        <v>43</v>
      </c>
      <c r="K6" s="158" t="s">
        <v>2232</v>
      </c>
      <c r="L6" s="222"/>
      <c r="M6" s="222"/>
      <c r="N6" s="222"/>
      <c r="O6" s="177"/>
      <c r="P6" s="222">
        <v>43</v>
      </c>
      <c r="Q6" s="177">
        <v>8.6</v>
      </c>
      <c r="R6" s="222"/>
      <c r="S6" s="177"/>
      <c r="T6" s="222"/>
      <c r="U6" s="177"/>
      <c r="V6" s="222"/>
      <c r="W6" s="177"/>
      <c r="X6" s="222"/>
      <c r="Y6" s="177"/>
      <c r="Z6" s="222"/>
      <c r="AA6" s="177"/>
      <c r="AB6" s="222"/>
      <c r="AC6" s="177"/>
      <c r="AD6" s="222"/>
      <c r="AE6" s="177"/>
      <c r="AF6" s="222"/>
      <c r="AG6" s="177"/>
      <c r="AH6" s="222"/>
      <c r="AI6" s="177"/>
      <c r="AJ6" s="222"/>
      <c r="AK6" s="177"/>
      <c r="AL6" s="222"/>
      <c r="AM6" s="177"/>
      <c r="AN6" s="222"/>
      <c r="AO6" s="177"/>
      <c r="AP6" s="222"/>
      <c r="AQ6" s="177"/>
      <c r="AR6" s="222"/>
      <c r="AS6" s="177"/>
      <c r="AT6" s="222"/>
      <c r="AU6" s="177"/>
      <c r="AV6" s="222"/>
      <c r="AW6" s="177"/>
      <c r="AX6" s="177"/>
      <c r="AY6" s="177"/>
      <c r="AZ6" s="177"/>
      <c r="BA6" s="177"/>
      <c r="BB6" s="177"/>
      <c r="BC6" s="177"/>
      <c r="BD6" s="177"/>
      <c r="BE6" s="177"/>
    </row>
    <row r="7" spans="1:57" s="159" customFormat="1" ht="14.25" customHeight="1">
      <c r="A7" s="158">
        <v>3</v>
      </c>
      <c r="B7" s="155"/>
      <c r="C7" s="98" t="s">
        <v>1183</v>
      </c>
      <c r="D7" s="93" t="s">
        <v>2266</v>
      </c>
      <c r="E7" s="103" t="s">
        <v>63</v>
      </c>
      <c r="F7" s="103" t="s">
        <v>102</v>
      </c>
      <c r="G7" s="103" t="s">
        <v>948</v>
      </c>
      <c r="H7" s="112">
        <v>3</v>
      </c>
      <c r="I7" s="112" t="s">
        <v>2267</v>
      </c>
      <c r="J7" s="112">
        <v>45</v>
      </c>
      <c r="K7" s="158" t="s">
        <v>2233</v>
      </c>
      <c r="L7" s="222"/>
      <c r="M7" s="222"/>
      <c r="N7" s="222"/>
      <c r="O7" s="177"/>
      <c r="P7" s="222"/>
      <c r="Q7" s="177">
        <v>45</v>
      </c>
      <c r="R7" s="222"/>
      <c r="S7" s="177">
        <v>45</v>
      </c>
      <c r="T7" s="222"/>
      <c r="U7" s="177">
        <v>45</v>
      </c>
      <c r="V7" s="222"/>
      <c r="W7" s="177"/>
      <c r="X7" s="222"/>
      <c r="Y7" s="177"/>
      <c r="Z7" s="222"/>
      <c r="AA7" s="177"/>
      <c r="AB7" s="222"/>
      <c r="AC7" s="177"/>
      <c r="AD7" s="222"/>
      <c r="AE7" s="177"/>
      <c r="AF7" s="222"/>
      <c r="AG7" s="177"/>
      <c r="AH7" s="222"/>
      <c r="AI7" s="177"/>
      <c r="AJ7" s="222"/>
      <c r="AK7" s="177"/>
      <c r="AL7" s="222"/>
      <c r="AM7" s="177"/>
      <c r="AN7" s="222"/>
      <c r="AO7" s="177"/>
      <c r="AP7" s="222"/>
      <c r="AQ7" s="177"/>
      <c r="AR7" s="222"/>
      <c r="AS7" s="177"/>
      <c r="AT7" s="222"/>
      <c r="AU7" s="177"/>
      <c r="AV7" s="222"/>
      <c r="AW7" s="177"/>
      <c r="AX7" s="177"/>
      <c r="AY7" s="177"/>
      <c r="AZ7" s="177"/>
      <c r="BA7" s="177"/>
      <c r="BB7" s="177"/>
      <c r="BC7" s="177"/>
      <c r="BD7" s="177"/>
      <c r="BE7" s="177"/>
    </row>
    <row r="8" spans="1:57" s="159" customFormat="1" ht="14.25" customHeight="1">
      <c r="A8" s="158">
        <v>4</v>
      </c>
      <c r="B8" s="195"/>
      <c r="C8" s="93" t="s">
        <v>394</v>
      </c>
      <c r="D8" s="210" t="s">
        <v>227</v>
      </c>
      <c r="E8" s="103" t="s">
        <v>63</v>
      </c>
      <c r="F8" s="103" t="s">
        <v>102</v>
      </c>
      <c r="G8" s="103" t="s">
        <v>481</v>
      </c>
      <c r="H8" s="211">
        <v>2</v>
      </c>
      <c r="I8" s="211" t="s">
        <v>503</v>
      </c>
      <c r="J8" s="112">
        <v>45</v>
      </c>
      <c r="K8" s="64" t="s">
        <v>2167</v>
      </c>
      <c r="L8" s="225"/>
      <c r="M8" s="225"/>
      <c r="N8" s="225"/>
      <c r="O8" s="106"/>
      <c r="P8" s="225"/>
      <c r="Q8" s="106"/>
      <c r="R8" s="225">
        <v>45</v>
      </c>
      <c r="S8" s="106"/>
      <c r="T8" s="225">
        <v>45</v>
      </c>
      <c r="U8" s="106"/>
      <c r="V8" s="225"/>
      <c r="W8" s="106"/>
      <c r="X8" s="225"/>
      <c r="Y8" s="106"/>
      <c r="Z8" s="225"/>
      <c r="AA8" s="106"/>
      <c r="AB8" s="225"/>
      <c r="AC8" s="106"/>
      <c r="AD8" s="225"/>
      <c r="AE8" s="106"/>
      <c r="AF8" s="225"/>
      <c r="AG8" s="106"/>
      <c r="AH8" s="225"/>
      <c r="AI8" s="106"/>
      <c r="AJ8" s="225"/>
      <c r="AK8" s="106"/>
      <c r="AL8" s="225"/>
      <c r="AM8" s="106"/>
      <c r="AN8" s="225"/>
      <c r="AO8" s="106"/>
      <c r="AP8" s="225"/>
      <c r="AQ8" s="106"/>
      <c r="AR8" s="225"/>
      <c r="AS8" s="106"/>
      <c r="AT8" s="225"/>
      <c r="AU8" s="106"/>
      <c r="AV8" s="225"/>
      <c r="AW8" s="106"/>
      <c r="AX8" s="106"/>
      <c r="AY8" s="106"/>
      <c r="AZ8" s="106"/>
      <c r="BA8" s="106"/>
      <c r="BB8" s="106"/>
      <c r="BC8" s="106"/>
      <c r="BD8" s="106"/>
      <c r="BE8" s="106"/>
    </row>
    <row r="9" spans="1:57" ht="14.25" customHeight="1">
      <c r="A9" s="158">
        <v>5</v>
      </c>
      <c r="B9" s="196"/>
      <c r="C9" s="130" t="s">
        <v>394</v>
      </c>
      <c r="D9" s="212" t="s">
        <v>227</v>
      </c>
      <c r="E9" s="103" t="s">
        <v>63</v>
      </c>
      <c r="F9" s="103" t="s">
        <v>66</v>
      </c>
      <c r="G9" s="88" t="s">
        <v>481</v>
      </c>
      <c r="H9" s="213">
        <v>2</v>
      </c>
      <c r="I9" s="213" t="s">
        <v>503</v>
      </c>
      <c r="J9" s="176">
        <v>45</v>
      </c>
      <c r="K9" s="51" t="s">
        <v>2167</v>
      </c>
      <c r="L9" s="177"/>
      <c r="M9" s="177"/>
      <c r="N9" s="177"/>
      <c r="O9" s="177"/>
      <c r="P9" s="177"/>
      <c r="Q9" s="177"/>
      <c r="R9" s="177">
        <v>45</v>
      </c>
      <c r="S9" s="177"/>
      <c r="T9" s="177">
        <v>45</v>
      </c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</row>
    <row r="10" spans="1:57" ht="14.25" customHeight="1">
      <c r="A10" s="158">
        <v>6</v>
      </c>
      <c r="B10" s="196"/>
      <c r="C10" s="98" t="s">
        <v>1345</v>
      </c>
      <c r="D10" s="108" t="s">
        <v>1333</v>
      </c>
      <c r="E10" s="103" t="s">
        <v>63</v>
      </c>
      <c r="F10" s="103" t="s">
        <v>64</v>
      </c>
      <c r="G10" s="217" t="s">
        <v>33</v>
      </c>
      <c r="H10" s="176">
        <v>1</v>
      </c>
      <c r="I10" s="176" t="s">
        <v>1454</v>
      </c>
      <c r="J10" s="176">
        <v>42</v>
      </c>
      <c r="K10" s="158" t="s">
        <v>2236</v>
      </c>
      <c r="L10" s="177"/>
      <c r="M10" s="177"/>
      <c r="N10" s="177"/>
      <c r="O10" s="177"/>
      <c r="P10" s="177"/>
      <c r="Q10" s="177"/>
      <c r="R10" s="177"/>
      <c r="S10" s="177"/>
      <c r="T10" s="177">
        <v>42</v>
      </c>
      <c r="U10" s="177">
        <v>8.4</v>
      </c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</row>
    <row r="11" spans="1:57" ht="14.25" customHeight="1">
      <c r="A11" s="158">
        <v>7</v>
      </c>
      <c r="B11" s="97"/>
      <c r="C11" s="130" t="s">
        <v>394</v>
      </c>
      <c r="D11" s="212" t="s">
        <v>425</v>
      </c>
      <c r="E11" s="103" t="s">
        <v>63</v>
      </c>
      <c r="F11" s="103" t="s">
        <v>64</v>
      </c>
      <c r="G11" s="88" t="s">
        <v>470</v>
      </c>
      <c r="H11" s="213">
        <v>3</v>
      </c>
      <c r="I11" s="213" t="s">
        <v>504</v>
      </c>
      <c r="J11" s="176">
        <v>46</v>
      </c>
      <c r="K11" s="158" t="s">
        <v>2168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>
        <v>46</v>
      </c>
      <c r="W11" s="177"/>
      <c r="X11" s="177">
        <v>46</v>
      </c>
      <c r="Y11" s="177"/>
      <c r="Z11" s="177">
        <v>46</v>
      </c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</row>
    <row r="12" spans="1:57" ht="14.25" customHeight="1">
      <c r="A12" s="158">
        <v>8</v>
      </c>
      <c r="B12" s="97"/>
      <c r="C12" s="98" t="s">
        <v>1183</v>
      </c>
      <c r="D12" s="93" t="s">
        <v>2268</v>
      </c>
      <c r="E12" s="103" t="s">
        <v>63</v>
      </c>
      <c r="F12" s="103" t="s">
        <v>102</v>
      </c>
      <c r="G12" s="103" t="s">
        <v>40</v>
      </c>
      <c r="H12" s="112">
        <v>1</v>
      </c>
      <c r="I12" s="112" t="s">
        <v>559</v>
      </c>
      <c r="J12" s="112">
        <v>31</v>
      </c>
      <c r="K12" s="51" t="s">
        <v>2242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>
        <v>31</v>
      </c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</row>
    <row r="13" spans="1:57" ht="14.25" customHeight="1">
      <c r="A13" s="158">
        <v>9</v>
      </c>
      <c r="B13" s="196"/>
      <c r="C13" s="98" t="s">
        <v>1345</v>
      </c>
      <c r="D13" s="108" t="s">
        <v>1334</v>
      </c>
      <c r="E13" s="103" t="s">
        <v>63</v>
      </c>
      <c r="F13" s="103" t="s">
        <v>64</v>
      </c>
      <c r="G13" s="217" t="s">
        <v>33</v>
      </c>
      <c r="H13" s="176">
        <v>1</v>
      </c>
      <c r="I13" s="176" t="s">
        <v>1455</v>
      </c>
      <c r="J13" s="176">
        <v>45</v>
      </c>
      <c r="K13" s="51" t="s">
        <v>2242</v>
      </c>
      <c r="L13" s="222"/>
      <c r="M13" s="222"/>
      <c r="N13" s="177"/>
      <c r="O13" s="222"/>
      <c r="P13" s="177"/>
      <c r="Q13" s="222"/>
      <c r="R13" s="177"/>
      <c r="S13" s="222"/>
      <c r="T13" s="177"/>
      <c r="U13" s="222"/>
      <c r="V13" s="177">
        <v>45</v>
      </c>
      <c r="W13" s="222">
        <v>36</v>
      </c>
      <c r="X13" s="177"/>
      <c r="Y13" s="222"/>
      <c r="Z13" s="177"/>
      <c r="AA13" s="222"/>
      <c r="AB13" s="177"/>
      <c r="AC13" s="222"/>
      <c r="AD13" s="177"/>
      <c r="AE13" s="222"/>
      <c r="AF13" s="177"/>
      <c r="AG13" s="222"/>
      <c r="AH13" s="177"/>
      <c r="AI13" s="222"/>
      <c r="AJ13" s="177"/>
      <c r="AK13" s="222"/>
      <c r="AL13" s="177"/>
      <c r="AM13" s="222"/>
      <c r="AN13" s="177"/>
      <c r="AO13" s="222"/>
      <c r="AP13" s="177"/>
      <c r="AQ13" s="222"/>
      <c r="AR13" s="177"/>
      <c r="AS13" s="222"/>
      <c r="AT13" s="177"/>
      <c r="AU13" s="222"/>
      <c r="AV13" s="177"/>
      <c r="AW13" s="222"/>
      <c r="AX13" s="177"/>
      <c r="AY13" s="177"/>
      <c r="AZ13" s="177"/>
      <c r="BA13" s="177"/>
      <c r="BB13" s="177"/>
      <c r="BC13" s="177"/>
      <c r="BD13" s="177"/>
      <c r="BE13" s="177"/>
    </row>
    <row r="14" spans="1:57" ht="14.25" customHeight="1">
      <c r="A14" s="158">
        <v>10</v>
      </c>
      <c r="B14" s="97"/>
      <c r="C14" s="130" t="s">
        <v>394</v>
      </c>
      <c r="D14" s="212" t="s">
        <v>427</v>
      </c>
      <c r="E14" s="103" t="s">
        <v>63</v>
      </c>
      <c r="F14" s="103" t="s">
        <v>64</v>
      </c>
      <c r="G14" s="88" t="s">
        <v>470</v>
      </c>
      <c r="H14" s="213">
        <v>3</v>
      </c>
      <c r="I14" s="213" t="s">
        <v>522</v>
      </c>
      <c r="J14" s="176">
        <v>47</v>
      </c>
      <c r="K14" s="158" t="s">
        <v>2181</v>
      </c>
      <c r="L14" s="222"/>
      <c r="M14" s="222"/>
      <c r="N14" s="177"/>
      <c r="O14" s="222"/>
      <c r="P14" s="177"/>
      <c r="Q14" s="222"/>
      <c r="R14" s="177"/>
      <c r="S14" s="222"/>
      <c r="T14" s="177"/>
      <c r="U14" s="222"/>
      <c r="V14" s="177"/>
      <c r="W14" s="222">
        <v>47</v>
      </c>
      <c r="X14" s="177"/>
      <c r="Y14" s="222">
        <v>47</v>
      </c>
      <c r="Z14" s="177"/>
      <c r="AA14" s="222">
        <v>47</v>
      </c>
      <c r="AB14" s="177"/>
      <c r="AC14" s="222"/>
      <c r="AD14" s="177"/>
      <c r="AE14" s="222"/>
      <c r="AF14" s="177"/>
      <c r="AG14" s="222"/>
      <c r="AH14" s="177"/>
      <c r="AI14" s="222"/>
      <c r="AJ14" s="177"/>
      <c r="AK14" s="222"/>
      <c r="AL14" s="177"/>
      <c r="AM14" s="222"/>
      <c r="AN14" s="177"/>
      <c r="AO14" s="222"/>
      <c r="AP14" s="177"/>
      <c r="AQ14" s="222"/>
      <c r="AR14" s="177"/>
      <c r="AS14" s="222"/>
      <c r="AT14" s="177"/>
      <c r="AU14" s="222"/>
      <c r="AV14" s="177"/>
      <c r="AW14" s="222"/>
      <c r="AX14" s="177"/>
      <c r="AY14" s="177"/>
      <c r="AZ14" s="177"/>
      <c r="BA14" s="177"/>
      <c r="BB14" s="177"/>
      <c r="BC14" s="177"/>
      <c r="BD14" s="177"/>
      <c r="BE14" s="177"/>
    </row>
    <row r="15" spans="1:57" ht="14.25" customHeight="1">
      <c r="A15" s="158">
        <v>11</v>
      </c>
      <c r="B15" s="97"/>
      <c r="C15" s="98" t="s">
        <v>1183</v>
      </c>
      <c r="D15" s="93" t="s">
        <v>2269</v>
      </c>
      <c r="E15" s="103" t="s">
        <v>63</v>
      </c>
      <c r="F15" s="103" t="s">
        <v>102</v>
      </c>
      <c r="G15" s="103" t="s">
        <v>40</v>
      </c>
      <c r="H15" s="112">
        <v>1</v>
      </c>
      <c r="I15" s="112" t="s">
        <v>537</v>
      </c>
      <c r="J15" s="112">
        <v>32</v>
      </c>
      <c r="K15" s="158" t="s">
        <v>2245</v>
      </c>
      <c r="L15" s="222"/>
      <c r="M15" s="222"/>
      <c r="N15" s="177"/>
      <c r="O15" s="177"/>
      <c r="P15" s="177"/>
      <c r="Q15" s="177"/>
      <c r="R15" s="177"/>
      <c r="S15" s="177"/>
      <c r="T15" s="177"/>
      <c r="U15" s="177"/>
      <c r="V15" s="177"/>
      <c r="W15" s="177">
        <v>32</v>
      </c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</row>
    <row r="16" spans="1:57" ht="14.25" customHeight="1">
      <c r="A16" s="158">
        <v>12</v>
      </c>
      <c r="B16" s="97"/>
      <c r="C16" s="98" t="s">
        <v>1183</v>
      </c>
      <c r="D16" s="93" t="s">
        <v>2270</v>
      </c>
      <c r="E16" s="103" t="s">
        <v>63</v>
      </c>
      <c r="F16" s="103" t="s">
        <v>102</v>
      </c>
      <c r="G16" s="103" t="s">
        <v>948</v>
      </c>
      <c r="H16" s="112">
        <v>3</v>
      </c>
      <c r="I16" s="112" t="s">
        <v>578</v>
      </c>
      <c r="J16" s="112">
        <v>44</v>
      </c>
      <c r="K16" s="158" t="s">
        <v>2238</v>
      </c>
      <c r="L16" s="222"/>
      <c r="M16" s="222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>
        <v>44</v>
      </c>
      <c r="AA16" s="177"/>
      <c r="AB16" s="177">
        <v>44</v>
      </c>
      <c r="AC16" s="177"/>
      <c r="AD16" s="177">
        <v>44</v>
      </c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</row>
    <row r="17" spans="1:57" ht="14.25" customHeight="1">
      <c r="A17" s="158">
        <v>13</v>
      </c>
      <c r="B17" s="196"/>
      <c r="C17" s="98" t="s">
        <v>1345</v>
      </c>
      <c r="D17" s="108" t="s">
        <v>1335</v>
      </c>
      <c r="E17" s="103" t="s">
        <v>63</v>
      </c>
      <c r="F17" s="103" t="s">
        <v>64</v>
      </c>
      <c r="G17" s="217" t="s">
        <v>33</v>
      </c>
      <c r="H17" s="176">
        <v>1</v>
      </c>
      <c r="I17" s="176" t="s">
        <v>1456</v>
      </c>
      <c r="J17" s="176">
        <v>46</v>
      </c>
      <c r="K17" s="158" t="s">
        <v>2238</v>
      </c>
      <c r="L17" s="222"/>
      <c r="M17" s="222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>
        <v>46</v>
      </c>
      <c r="AA17" s="177">
        <v>9.1999999999999993</v>
      </c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</row>
    <row r="18" spans="1:57" ht="14.25" customHeight="1">
      <c r="A18" s="158">
        <v>14</v>
      </c>
      <c r="B18" s="97"/>
      <c r="C18" s="98" t="s">
        <v>1183</v>
      </c>
      <c r="D18" s="93" t="s">
        <v>1162</v>
      </c>
      <c r="E18" s="103" t="s">
        <v>63</v>
      </c>
      <c r="F18" s="103" t="s">
        <v>102</v>
      </c>
      <c r="G18" s="103" t="s">
        <v>40</v>
      </c>
      <c r="H18" s="112">
        <v>1</v>
      </c>
      <c r="I18" s="112" t="s">
        <v>535</v>
      </c>
      <c r="J18" s="112">
        <v>38</v>
      </c>
      <c r="K18" s="158" t="s">
        <v>2239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>
        <v>38</v>
      </c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177"/>
      <c r="AY18" s="177"/>
      <c r="AZ18" s="177"/>
      <c r="BA18" s="177"/>
      <c r="BB18" s="177"/>
      <c r="BC18" s="177"/>
      <c r="BD18" s="177"/>
      <c r="BE18" s="177"/>
    </row>
    <row r="19" spans="1:57" ht="14.25" customHeight="1">
      <c r="A19" s="158">
        <v>15</v>
      </c>
      <c r="B19" s="196"/>
      <c r="C19" s="98" t="s">
        <v>1345</v>
      </c>
      <c r="D19" s="108" t="s">
        <v>1336</v>
      </c>
      <c r="E19" s="103" t="s">
        <v>63</v>
      </c>
      <c r="F19" s="103" t="s">
        <v>64</v>
      </c>
      <c r="G19" s="217" t="s">
        <v>33</v>
      </c>
      <c r="H19" s="176">
        <v>1</v>
      </c>
      <c r="I19" s="176" t="s">
        <v>1457</v>
      </c>
      <c r="J19" s="176">
        <v>44</v>
      </c>
      <c r="K19" s="158" t="s">
        <v>2220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>
        <v>44</v>
      </c>
      <c r="AC19" s="222">
        <v>8.8000000000000007</v>
      </c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177"/>
      <c r="AY19" s="177"/>
      <c r="AZ19" s="177"/>
      <c r="BA19" s="177"/>
      <c r="BB19" s="177"/>
      <c r="BC19" s="177"/>
      <c r="BD19" s="177"/>
      <c r="BE19" s="177"/>
    </row>
    <row r="20" spans="1:57" ht="14.25" customHeight="1">
      <c r="A20" s="158">
        <v>16</v>
      </c>
      <c r="B20" s="97"/>
      <c r="C20" s="98" t="s">
        <v>1183</v>
      </c>
      <c r="D20" s="93" t="s">
        <v>1155</v>
      </c>
      <c r="E20" s="103" t="s">
        <v>63</v>
      </c>
      <c r="F20" s="103" t="s">
        <v>102</v>
      </c>
      <c r="G20" s="103" t="s">
        <v>40</v>
      </c>
      <c r="H20" s="112">
        <v>1</v>
      </c>
      <c r="I20" s="112" t="s">
        <v>570</v>
      </c>
      <c r="J20" s="112">
        <v>38</v>
      </c>
      <c r="K20" s="158" t="s">
        <v>2221</v>
      </c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>
        <v>38</v>
      </c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177"/>
      <c r="AY20" s="177"/>
      <c r="AZ20" s="177"/>
      <c r="BA20" s="177"/>
      <c r="BB20" s="177"/>
      <c r="BC20" s="177"/>
      <c r="BD20" s="177"/>
      <c r="BE20" s="177"/>
    </row>
    <row r="21" spans="1:57" ht="14.25" customHeight="1">
      <c r="A21" s="158">
        <v>17</v>
      </c>
      <c r="B21" s="97"/>
      <c r="C21" s="98" t="s">
        <v>1183</v>
      </c>
      <c r="D21" s="93" t="s">
        <v>1139</v>
      </c>
      <c r="E21" s="103" t="s">
        <v>63</v>
      </c>
      <c r="F21" s="103" t="s">
        <v>64</v>
      </c>
      <c r="G21" s="103" t="s">
        <v>947</v>
      </c>
      <c r="H21" s="112">
        <v>2</v>
      </c>
      <c r="I21" s="112" t="s">
        <v>1193</v>
      </c>
      <c r="J21" s="112">
        <v>23</v>
      </c>
      <c r="K21" s="158" t="s">
        <v>2250</v>
      </c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>
        <v>23</v>
      </c>
      <c r="AE21" s="222"/>
      <c r="AF21" s="222">
        <v>23</v>
      </c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177"/>
      <c r="AY21" s="177"/>
      <c r="AZ21" s="177"/>
      <c r="BA21" s="177"/>
      <c r="BB21" s="177"/>
      <c r="BC21" s="177"/>
      <c r="BD21" s="177"/>
      <c r="BE21" s="177"/>
    </row>
    <row r="22" spans="1:57" ht="14.25" customHeight="1">
      <c r="A22" s="158">
        <v>18</v>
      </c>
      <c r="B22" s="196"/>
      <c r="C22" s="98" t="s">
        <v>1345</v>
      </c>
      <c r="D22" s="108" t="s">
        <v>412</v>
      </c>
      <c r="E22" s="103" t="s">
        <v>63</v>
      </c>
      <c r="F22" s="103" t="s">
        <v>64</v>
      </c>
      <c r="G22" s="217" t="s">
        <v>33</v>
      </c>
      <c r="H22" s="176">
        <v>1</v>
      </c>
      <c r="I22" s="176" t="s">
        <v>1462</v>
      </c>
      <c r="J22" s="176">
        <v>50</v>
      </c>
      <c r="K22" s="158" t="s">
        <v>2250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>
        <v>50</v>
      </c>
      <c r="AE22" s="222">
        <v>10</v>
      </c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177"/>
      <c r="AY22" s="177"/>
      <c r="AZ22" s="177"/>
      <c r="BA22" s="177"/>
      <c r="BB22" s="177"/>
      <c r="BC22" s="177"/>
      <c r="BD22" s="177"/>
      <c r="BE22" s="177"/>
    </row>
    <row r="23" spans="1:57" ht="14.25" customHeight="1">
      <c r="A23" s="158">
        <v>19</v>
      </c>
      <c r="B23" s="97"/>
      <c r="C23" s="130" t="s">
        <v>394</v>
      </c>
      <c r="D23" s="212" t="s">
        <v>423</v>
      </c>
      <c r="E23" s="103" t="s">
        <v>63</v>
      </c>
      <c r="F23" s="103" t="s">
        <v>64</v>
      </c>
      <c r="G23" s="88" t="s">
        <v>470</v>
      </c>
      <c r="H23" s="213">
        <v>3</v>
      </c>
      <c r="I23" s="213" t="s">
        <v>571</v>
      </c>
      <c r="J23" s="176">
        <v>47</v>
      </c>
      <c r="K23" s="158" t="s">
        <v>2195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>
        <v>47</v>
      </c>
      <c r="AG23" s="222"/>
      <c r="AH23" s="222">
        <v>47</v>
      </c>
      <c r="AI23" s="222"/>
      <c r="AJ23" s="222">
        <v>47</v>
      </c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177"/>
      <c r="AY23" s="177"/>
      <c r="AZ23" s="177"/>
      <c r="BA23" s="177"/>
      <c r="BB23" s="177"/>
      <c r="BC23" s="177"/>
      <c r="BD23" s="177"/>
      <c r="BE23" s="177"/>
    </row>
    <row r="24" spans="1:57" ht="14.25" customHeight="1">
      <c r="A24" s="158">
        <v>20</v>
      </c>
      <c r="B24" s="97"/>
      <c r="C24" s="98" t="s">
        <v>1183</v>
      </c>
      <c r="D24" s="93" t="s">
        <v>1139</v>
      </c>
      <c r="E24" s="103" t="s">
        <v>63</v>
      </c>
      <c r="F24" s="103" t="s">
        <v>65</v>
      </c>
      <c r="G24" s="103" t="s">
        <v>949</v>
      </c>
      <c r="H24" s="112">
        <v>2</v>
      </c>
      <c r="I24" s="112" t="s">
        <v>1218</v>
      </c>
      <c r="J24" s="112">
        <v>23</v>
      </c>
      <c r="K24" s="158" t="s">
        <v>2234</v>
      </c>
      <c r="L24" s="222"/>
      <c r="M24" s="222"/>
      <c r="N24" s="222"/>
      <c r="O24" s="177"/>
      <c r="P24" s="222"/>
      <c r="Q24" s="177"/>
      <c r="R24" s="222"/>
      <c r="S24" s="177"/>
      <c r="T24" s="222"/>
      <c r="U24" s="177"/>
      <c r="V24" s="222"/>
      <c r="W24" s="177"/>
      <c r="X24" s="222"/>
      <c r="Y24" s="177"/>
      <c r="Z24" s="222"/>
      <c r="AA24" s="177"/>
      <c r="AB24" s="222"/>
      <c r="AC24" s="177"/>
      <c r="AD24" s="222"/>
      <c r="AE24" s="177"/>
      <c r="AF24" s="222"/>
      <c r="AG24" s="177"/>
      <c r="AH24" s="222">
        <v>23</v>
      </c>
      <c r="AI24" s="177"/>
      <c r="AJ24" s="222">
        <v>23</v>
      </c>
      <c r="AK24" s="177"/>
      <c r="AL24" s="222"/>
      <c r="AM24" s="177"/>
      <c r="AN24" s="222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</row>
    <row r="25" spans="1:57" ht="14.25" customHeight="1">
      <c r="A25" s="158">
        <v>21</v>
      </c>
      <c r="B25" s="196"/>
      <c r="C25" s="98" t="s">
        <v>1345</v>
      </c>
      <c r="D25" s="108" t="s">
        <v>413</v>
      </c>
      <c r="E25" s="103" t="s">
        <v>63</v>
      </c>
      <c r="F25" s="103" t="s">
        <v>64</v>
      </c>
      <c r="G25" s="217" t="s">
        <v>33</v>
      </c>
      <c r="H25" s="176">
        <v>1</v>
      </c>
      <c r="I25" s="176" t="s">
        <v>1464</v>
      </c>
      <c r="J25" s="176">
        <v>50</v>
      </c>
      <c r="K25" s="158" t="s">
        <v>2234</v>
      </c>
      <c r="L25" s="222"/>
      <c r="M25" s="222"/>
      <c r="N25" s="222"/>
      <c r="O25" s="177"/>
      <c r="P25" s="222"/>
      <c r="Q25" s="177"/>
      <c r="R25" s="222"/>
      <c r="S25" s="177"/>
      <c r="T25" s="222"/>
      <c r="U25" s="177"/>
      <c r="V25" s="222"/>
      <c r="W25" s="177"/>
      <c r="X25" s="222"/>
      <c r="Y25" s="177"/>
      <c r="Z25" s="222"/>
      <c r="AA25" s="177"/>
      <c r="AB25" s="222"/>
      <c r="AC25" s="177"/>
      <c r="AD25" s="222"/>
      <c r="AE25" s="177"/>
      <c r="AF25" s="222"/>
      <c r="AG25" s="177"/>
      <c r="AH25" s="222">
        <v>50</v>
      </c>
      <c r="AI25" s="177">
        <v>10</v>
      </c>
      <c r="AJ25" s="222"/>
      <c r="AK25" s="177"/>
      <c r="AL25" s="222"/>
      <c r="AM25" s="177"/>
      <c r="AN25" s="222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</row>
    <row r="26" spans="1:57" ht="14.25" customHeight="1">
      <c r="A26" s="158">
        <v>22</v>
      </c>
      <c r="B26" s="97"/>
      <c r="C26" s="98" t="s">
        <v>1183</v>
      </c>
      <c r="D26" s="93" t="s">
        <v>2271</v>
      </c>
      <c r="E26" s="103" t="s">
        <v>63</v>
      </c>
      <c r="F26" s="103" t="s">
        <v>64</v>
      </c>
      <c r="G26" s="103" t="s">
        <v>33</v>
      </c>
      <c r="H26" s="112">
        <v>1</v>
      </c>
      <c r="I26" s="112" t="s">
        <v>1210</v>
      </c>
      <c r="J26" s="112">
        <v>40</v>
      </c>
      <c r="K26" s="158" t="s">
        <v>2252</v>
      </c>
      <c r="L26" s="222"/>
      <c r="M26" s="222"/>
      <c r="N26" s="222"/>
      <c r="O26" s="177"/>
      <c r="P26" s="222"/>
      <c r="Q26" s="177"/>
      <c r="R26" s="222"/>
      <c r="S26" s="177"/>
      <c r="T26" s="222"/>
      <c r="U26" s="177"/>
      <c r="V26" s="222"/>
      <c r="W26" s="177"/>
      <c r="X26" s="222"/>
      <c r="Y26" s="177"/>
      <c r="Z26" s="222"/>
      <c r="AA26" s="177"/>
      <c r="AB26" s="222"/>
      <c r="AC26" s="177"/>
      <c r="AD26" s="222"/>
      <c r="AE26" s="177"/>
      <c r="AF26" s="222"/>
      <c r="AG26" s="177"/>
      <c r="AH26" s="222"/>
      <c r="AI26" s="177">
        <v>40</v>
      </c>
      <c r="AJ26" s="222"/>
      <c r="AK26" s="177"/>
      <c r="AL26" s="222"/>
      <c r="AM26" s="177"/>
      <c r="AN26" s="222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</row>
    <row r="27" spans="1:57" ht="14.25" customHeight="1">
      <c r="A27" s="158">
        <v>23</v>
      </c>
      <c r="B27" s="97"/>
      <c r="C27" s="98" t="s">
        <v>1183</v>
      </c>
      <c r="D27" s="93" t="s">
        <v>2272</v>
      </c>
      <c r="E27" s="103" t="s">
        <v>63</v>
      </c>
      <c r="F27" s="103" t="s">
        <v>66</v>
      </c>
      <c r="G27" s="103" t="s">
        <v>33</v>
      </c>
      <c r="H27" s="112">
        <v>1</v>
      </c>
      <c r="I27" s="112" t="s">
        <v>1210</v>
      </c>
      <c r="J27" s="112">
        <v>40</v>
      </c>
      <c r="K27" s="158" t="s">
        <v>2235</v>
      </c>
      <c r="L27" s="225"/>
      <c r="M27" s="225"/>
      <c r="N27" s="225"/>
      <c r="O27" s="106"/>
      <c r="P27" s="225"/>
      <c r="Q27" s="106"/>
      <c r="R27" s="225"/>
      <c r="S27" s="106"/>
      <c r="T27" s="225"/>
      <c r="U27" s="106"/>
      <c r="V27" s="225"/>
      <c r="W27" s="106"/>
      <c r="X27" s="225"/>
      <c r="Y27" s="106"/>
      <c r="Z27" s="225"/>
      <c r="AA27" s="106"/>
      <c r="AB27" s="225"/>
      <c r="AC27" s="106"/>
      <c r="AD27" s="225"/>
      <c r="AE27" s="106"/>
      <c r="AF27" s="225"/>
      <c r="AG27" s="106"/>
      <c r="AH27" s="225"/>
      <c r="AI27" s="106">
        <v>40</v>
      </c>
      <c r="AJ27" s="225"/>
      <c r="AK27" s="106"/>
      <c r="AL27" s="225"/>
      <c r="AM27" s="106"/>
      <c r="AN27" s="225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</row>
    <row r="28" spans="1:57" ht="14.25" customHeight="1">
      <c r="A28" s="158">
        <v>24</v>
      </c>
      <c r="B28" s="196"/>
      <c r="C28" s="98" t="s">
        <v>1345</v>
      </c>
      <c r="D28" s="108" t="s">
        <v>414</v>
      </c>
      <c r="E28" s="103" t="s">
        <v>63</v>
      </c>
      <c r="F28" s="103" t="s">
        <v>64</v>
      </c>
      <c r="G28" s="217" t="s">
        <v>33</v>
      </c>
      <c r="H28" s="176">
        <v>1</v>
      </c>
      <c r="I28" s="176" t="s">
        <v>1463</v>
      </c>
      <c r="J28" s="176">
        <v>47</v>
      </c>
      <c r="K28" s="158" t="s">
        <v>2247</v>
      </c>
      <c r="L28" s="222"/>
      <c r="M28" s="22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>
        <v>47</v>
      </c>
      <c r="AK28" s="177">
        <v>9.4</v>
      </c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</row>
    <row r="29" spans="1:57" ht="14.25" customHeight="1">
      <c r="A29" s="158">
        <v>25</v>
      </c>
      <c r="B29" s="196"/>
      <c r="C29" s="98" t="s">
        <v>1345</v>
      </c>
      <c r="D29" s="108" t="s">
        <v>415</v>
      </c>
      <c r="E29" s="103" t="s">
        <v>63</v>
      </c>
      <c r="F29" s="103" t="s">
        <v>64</v>
      </c>
      <c r="G29" s="217" t="s">
        <v>33</v>
      </c>
      <c r="H29" s="176">
        <v>1</v>
      </c>
      <c r="I29" s="176" t="s">
        <v>1458</v>
      </c>
      <c r="J29" s="176">
        <v>47</v>
      </c>
      <c r="K29" s="158" t="s">
        <v>2229</v>
      </c>
      <c r="L29" s="222"/>
      <c r="M29" s="222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>
        <v>47</v>
      </c>
      <c r="AM29" s="177">
        <v>9.4</v>
      </c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</row>
    <row r="30" spans="1:57" ht="14.25" customHeight="1">
      <c r="A30" s="158">
        <v>26</v>
      </c>
      <c r="B30" s="196"/>
      <c r="C30" s="98" t="s">
        <v>1345</v>
      </c>
      <c r="D30" s="108" t="s">
        <v>420</v>
      </c>
      <c r="E30" s="103" t="s">
        <v>63</v>
      </c>
      <c r="F30" s="103" t="s">
        <v>64</v>
      </c>
      <c r="G30" s="217" t="s">
        <v>33</v>
      </c>
      <c r="H30" s="176">
        <v>1</v>
      </c>
      <c r="I30" s="176" t="s">
        <v>1458</v>
      </c>
      <c r="J30" s="176">
        <v>51</v>
      </c>
      <c r="K30" s="158" t="s">
        <v>2229</v>
      </c>
      <c r="L30" s="222"/>
      <c r="M30" s="22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>
        <v>51</v>
      </c>
      <c r="AM30" s="177">
        <v>10.199999999999999</v>
      </c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</row>
    <row r="31" spans="1:57" ht="14.25" customHeight="1">
      <c r="A31" s="158">
        <v>27</v>
      </c>
      <c r="B31" s="196"/>
      <c r="C31" s="98" t="s">
        <v>1345</v>
      </c>
      <c r="D31" s="108" t="s">
        <v>416</v>
      </c>
      <c r="E31" s="103" t="s">
        <v>63</v>
      </c>
      <c r="F31" s="103" t="s">
        <v>64</v>
      </c>
      <c r="G31" s="217" t="s">
        <v>33</v>
      </c>
      <c r="H31" s="176">
        <v>1</v>
      </c>
      <c r="I31" s="176" t="s">
        <v>1459</v>
      </c>
      <c r="J31" s="176">
        <v>49</v>
      </c>
      <c r="K31" s="158" t="s">
        <v>2231</v>
      </c>
      <c r="L31" s="222"/>
      <c r="M31" s="222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>
        <v>49</v>
      </c>
      <c r="AO31" s="177">
        <v>9.8000000000000007</v>
      </c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</row>
    <row r="32" spans="1:57" ht="14.25" customHeight="1">
      <c r="A32" s="158">
        <v>28</v>
      </c>
      <c r="B32" s="196"/>
      <c r="C32" s="98" t="s">
        <v>1345</v>
      </c>
      <c r="D32" s="108" t="s">
        <v>417</v>
      </c>
      <c r="E32" s="103" t="s">
        <v>63</v>
      </c>
      <c r="F32" s="103" t="s">
        <v>64</v>
      </c>
      <c r="G32" s="217" t="s">
        <v>33</v>
      </c>
      <c r="H32" s="176">
        <v>1</v>
      </c>
      <c r="I32" s="176" t="s">
        <v>1460</v>
      </c>
      <c r="J32" s="176">
        <v>51</v>
      </c>
      <c r="K32" s="158" t="s">
        <v>2223</v>
      </c>
      <c r="L32" s="222"/>
      <c r="M32" s="222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>
        <v>51</v>
      </c>
      <c r="AQ32" s="177">
        <v>10.199999999999999</v>
      </c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</row>
    <row r="33" spans="1:57" ht="14.25" customHeight="1">
      <c r="A33" s="158">
        <v>29</v>
      </c>
      <c r="B33" s="196"/>
      <c r="C33" s="98" t="s">
        <v>1345</v>
      </c>
      <c r="D33" s="108" t="s">
        <v>418</v>
      </c>
      <c r="E33" s="103" t="s">
        <v>63</v>
      </c>
      <c r="F33" s="103" t="s">
        <v>64</v>
      </c>
      <c r="G33" s="217" t="s">
        <v>33</v>
      </c>
      <c r="H33" s="176">
        <v>1</v>
      </c>
      <c r="I33" s="176" t="s">
        <v>1460</v>
      </c>
      <c r="J33" s="176">
        <v>51</v>
      </c>
      <c r="K33" s="158" t="s">
        <v>2223</v>
      </c>
      <c r="L33" s="222"/>
      <c r="M33" s="222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>
        <v>51</v>
      </c>
      <c r="AQ33" s="177">
        <v>10.199999999999999</v>
      </c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</row>
    <row r="34" spans="1:57" ht="14.25" customHeight="1">
      <c r="A34" s="158">
        <v>30</v>
      </c>
      <c r="B34" s="196"/>
      <c r="C34" s="98" t="s">
        <v>1345</v>
      </c>
      <c r="D34" s="108" t="s">
        <v>419</v>
      </c>
      <c r="E34" s="103" t="s">
        <v>63</v>
      </c>
      <c r="F34" s="103" t="s">
        <v>64</v>
      </c>
      <c r="G34" s="217" t="s">
        <v>33</v>
      </c>
      <c r="H34" s="176">
        <v>1</v>
      </c>
      <c r="I34" s="176" t="s">
        <v>1461</v>
      </c>
      <c r="J34" s="176">
        <v>49</v>
      </c>
      <c r="K34" s="158" t="s">
        <v>2227</v>
      </c>
      <c r="L34" s="222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>
        <v>39.200000000000003</v>
      </c>
      <c r="AS34" s="177">
        <v>19.600000000000001</v>
      </c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</row>
    <row r="35" spans="1:57" ht="14.25" customHeight="1">
      <c r="A35" s="262" t="s">
        <v>2348</v>
      </c>
      <c r="B35" s="275"/>
      <c r="C35" s="275"/>
      <c r="D35" s="275"/>
      <c r="E35" s="275"/>
      <c r="F35" s="275"/>
      <c r="G35" s="275"/>
      <c r="H35" s="263"/>
      <c r="I35" s="176"/>
      <c r="J35" s="176">
        <f>SUM(J5:J34)</f>
        <v>1288</v>
      </c>
      <c r="K35" s="176">
        <f t="shared" ref="K35:BE35" si="0">SUM(K5:K34)</f>
        <v>0</v>
      </c>
      <c r="L35" s="176">
        <f t="shared" si="0"/>
        <v>0</v>
      </c>
      <c r="M35" s="176">
        <f t="shared" si="0"/>
        <v>0</v>
      </c>
      <c r="N35" s="176">
        <f t="shared" si="0"/>
        <v>0</v>
      </c>
      <c r="O35" s="176">
        <f t="shared" si="0"/>
        <v>0</v>
      </c>
      <c r="P35" s="176">
        <f t="shared" si="0"/>
        <v>82</v>
      </c>
      <c r="Q35" s="176">
        <f t="shared" si="0"/>
        <v>53.6</v>
      </c>
      <c r="R35" s="176">
        <f t="shared" si="0"/>
        <v>129</v>
      </c>
      <c r="S35" s="176">
        <f t="shared" si="0"/>
        <v>45</v>
      </c>
      <c r="T35" s="176">
        <f t="shared" si="0"/>
        <v>171</v>
      </c>
      <c r="U35" s="176">
        <f t="shared" si="0"/>
        <v>53.4</v>
      </c>
      <c r="V35" s="176">
        <f t="shared" si="0"/>
        <v>122</v>
      </c>
      <c r="W35" s="176">
        <f t="shared" si="0"/>
        <v>115</v>
      </c>
      <c r="X35" s="176">
        <f t="shared" si="0"/>
        <v>46</v>
      </c>
      <c r="Y35" s="176">
        <f t="shared" si="0"/>
        <v>47</v>
      </c>
      <c r="Z35" s="176">
        <f t="shared" si="0"/>
        <v>136</v>
      </c>
      <c r="AA35" s="176">
        <f t="shared" si="0"/>
        <v>94.2</v>
      </c>
      <c r="AB35" s="176">
        <f t="shared" si="0"/>
        <v>88</v>
      </c>
      <c r="AC35" s="176">
        <f t="shared" si="0"/>
        <v>46.8</v>
      </c>
      <c r="AD35" s="176">
        <f t="shared" si="0"/>
        <v>117</v>
      </c>
      <c r="AE35" s="176">
        <f t="shared" si="0"/>
        <v>10</v>
      </c>
      <c r="AF35" s="176">
        <f t="shared" si="0"/>
        <v>70</v>
      </c>
      <c r="AG35" s="176">
        <f t="shared" si="0"/>
        <v>0</v>
      </c>
      <c r="AH35" s="176">
        <f t="shared" si="0"/>
        <v>120</v>
      </c>
      <c r="AI35" s="176">
        <f t="shared" si="0"/>
        <v>90</v>
      </c>
      <c r="AJ35" s="176">
        <f t="shared" si="0"/>
        <v>117</v>
      </c>
      <c r="AK35" s="176">
        <f t="shared" si="0"/>
        <v>9.4</v>
      </c>
      <c r="AL35" s="176">
        <f t="shared" si="0"/>
        <v>98</v>
      </c>
      <c r="AM35" s="176">
        <f t="shared" si="0"/>
        <v>19.600000000000001</v>
      </c>
      <c r="AN35" s="176">
        <f t="shared" si="0"/>
        <v>49</v>
      </c>
      <c r="AO35" s="176">
        <f t="shared" si="0"/>
        <v>9.8000000000000007</v>
      </c>
      <c r="AP35" s="176">
        <f t="shared" si="0"/>
        <v>102</v>
      </c>
      <c r="AQ35" s="176">
        <f t="shared" si="0"/>
        <v>20.399999999999999</v>
      </c>
      <c r="AR35" s="176">
        <f t="shared" si="0"/>
        <v>39.200000000000003</v>
      </c>
      <c r="AS35" s="176">
        <f t="shared" si="0"/>
        <v>19.600000000000001</v>
      </c>
      <c r="AT35" s="176">
        <f t="shared" si="0"/>
        <v>0</v>
      </c>
      <c r="AU35" s="176">
        <f t="shared" si="0"/>
        <v>0</v>
      </c>
      <c r="AV35" s="176">
        <f t="shared" si="0"/>
        <v>0</v>
      </c>
      <c r="AW35" s="176">
        <f t="shared" si="0"/>
        <v>0</v>
      </c>
      <c r="AX35" s="176">
        <f t="shared" si="0"/>
        <v>0</v>
      </c>
      <c r="AY35" s="176">
        <f t="shared" si="0"/>
        <v>0</v>
      </c>
      <c r="AZ35" s="176">
        <f t="shared" si="0"/>
        <v>0</v>
      </c>
      <c r="BA35" s="176">
        <f t="shared" si="0"/>
        <v>0</v>
      </c>
      <c r="BB35" s="176">
        <f t="shared" si="0"/>
        <v>0</v>
      </c>
      <c r="BC35" s="176">
        <f t="shared" si="0"/>
        <v>0</v>
      </c>
      <c r="BD35" s="176">
        <f t="shared" si="0"/>
        <v>0</v>
      </c>
      <c r="BE35" s="176">
        <f t="shared" si="0"/>
        <v>0</v>
      </c>
    </row>
    <row r="36" spans="1:57" ht="14.25" customHeight="1">
      <c r="A36" s="158">
        <v>31</v>
      </c>
      <c r="B36" s="196"/>
      <c r="C36" s="98" t="s">
        <v>1183</v>
      </c>
      <c r="D36" s="93" t="s">
        <v>2273</v>
      </c>
      <c r="E36" s="103" t="s">
        <v>34</v>
      </c>
      <c r="F36" s="103" t="s">
        <v>91</v>
      </c>
      <c r="G36" s="103" t="s">
        <v>966</v>
      </c>
      <c r="H36" s="112">
        <v>3</v>
      </c>
      <c r="I36" s="112" t="s">
        <v>531</v>
      </c>
      <c r="J36" s="112">
        <v>44</v>
      </c>
      <c r="K36" s="158" t="s">
        <v>2222</v>
      </c>
      <c r="L36" s="222"/>
      <c r="M36" s="222"/>
      <c r="N36" s="177">
        <v>44</v>
      </c>
      <c r="O36" s="177"/>
      <c r="P36" s="177">
        <v>44</v>
      </c>
      <c r="Q36" s="177"/>
      <c r="R36" s="177">
        <v>44</v>
      </c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</row>
    <row r="37" spans="1:57" ht="14.25" customHeight="1">
      <c r="A37" s="158">
        <v>32</v>
      </c>
      <c r="B37" s="97"/>
      <c r="C37" s="98" t="s">
        <v>1183</v>
      </c>
      <c r="D37" s="93" t="s">
        <v>2274</v>
      </c>
      <c r="E37" s="103" t="s">
        <v>34</v>
      </c>
      <c r="F37" s="103" t="s">
        <v>91</v>
      </c>
      <c r="G37" s="103" t="s">
        <v>966</v>
      </c>
      <c r="H37" s="112">
        <v>3</v>
      </c>
      <c r="I37" s="112" t="s">
        <v>531</v>
      </c>
      <c r="J37" s="112">
        <v>32</v>
      </c>
      <c r="K37" s="158" t="s">
        <v>2222</v>
      </c>
      <c r="L37" s="177"/>
      <c r="M37" s="177"/>
      <c r="N37" s="177">
        <v>32</v>
      </c>
      <c r="O37" s="177"/>
      <c r="P37" s="177">
        <v>32</v>
      </c>
      <c r="Q37" s="177"/>
      <c r="R37" s="177">
        <v>32</v>
      </c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</row>
    <row r="38" spans="1:57" ht="14.25" customHeight="1">
      <c r="A38" s="158">
        <v>33</v>
      </c>
      <c r="B38" s="196"/>
      <c r="C38" s="98" t="s">
        <v>1183</v>
      </c>
      <c r="D38" s="93" t="s">
        <v>327</v>
      </c>
      <c r="E38" s="103" t="s">
        <v>34</v>
      </c>
      <c r="F38" s="103" t="s">
        <v>12</v>
      </c>
      <c r="G38" s="103" t="s">
        <v>2275</v>
      </c>
      <c r="H38" s="112">
        <v>4</v>
      </c>
      <c r="I38" s="112" t="s">
        <v>1242</v>
      </c>
      <c r="J38" s="112">
        <v>33</v>
      </c>
      <c r="K38" s="158" t="s">
        <v>2222</v>
      </c>
      <c r="L38" s="177"/>
      <c r="M38" s="177"/>
      <c r="N38" s="177">
        <v>33</v>
      </c>
      <c r="O38" s="177">
        <v>33</v>
      </c>
      <c r="P38" s="177">
        <v>33</v>
      </c>
      <c r="Q38" s="177">
        <v>33</v>
      </c>
      <c r="R38" s="177">
        <v>33</v>
      </c>
      <c r="S38" s="177">
        <v>33</v>
      </c>
      <c r="T38" s="177">
        <v>33</v>
      </c>
      <c r="U38" s="177">
        <v>33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</row>
    <row r="39" spans="1:57" ht="14.25" customHeight="1">
      <c r="A39" s="158">
        <v>34</v>
      </c>
      <c r="B39" s="196"/>
      <c r="C39" s="98" t="s">
        <v>1183</v>
      </c>
      <c r="D39" s="93" t="s">
        <v>1116</v>
      </c>
      <c r="E39" s="103" t="s">
        <v>34</v>
      </c>
      <c r="F39" s="103" t="s">
        <v>12</v>
      </c>
      <c r="G39" s="103" t="s">
        <v>972</v>
      </c>
      <c r="H39" s="112">
        <v>9</v>
      </c>
      <c r="I39" s="112" t="s">
        <v>1243</v>
      </c>
      <c r="J39" s="112">
        <v>30</v>
      </c>
      <c r="K39" s="51" t="s">
        <v>2222</v>
      </c>
      <c r="L39" s="177"/>
      <c r="M39" s="177"/>
      <c r="N39" s="177">
        <v>12</v>
      </c>
      <c r="O39" s="177">
        <v>12</v>
      </c>
      <c r="P39" s="177">
        <v>12</v>
      </c>
      <c r="Q39" s="177">
        <v>12</v>
      </c>
      <c r="R39" s="177">
        <v>12</v>
      </c>
      <c r="S39" s="177">
        <v>12</v>
      </c>
      <c r="T39" s="177">
        <v>12</v>
      </c>
      <c r="U39" s="177">
        <v>12</v>
      </c>
      <c r="V39" s="177">
        <v>12</v>
      </c>
      <c r="W39" s="177">
        <v>12</v>
      </c>
      <c r="X39" s="177">
        <v>12</v>
      </c>
      <c r="Y39" s="177">
        <v>12</v>
      </c>
      <c r="Z39" s="177">
        <v>12</v>
      </c>
      <c r="AA39" s="177">
        <v>12</v>
      </c>
      <c r="AB39" s="177">
        <v>12</v>
      </c>
      <c r="AC39" s="177">
        <v>12</v>
      </c>
      <c r="AD39" s="177">
        <v>12</v>
      </c>
      <c r="AE39" s="177">
        <v>12</v>
      </c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</row>
    <row r="40" spans="1:57" ht="14.25" customHeight="1">
      <c r="A40" s="158">
        <v>35</v>
      </c>
      <c r="B40" s="196"/>
      <c r="C40" s="98" t="s">
        <v>1183</v>
      </c>
      <c r="D40" s="93" t="s">
        <v>1117</v>
      </c>
      <c r="E40" s="103" t="s">
        <v>34</v>
      </c>
      <c r="F40" s="103" t="s">
        <v>12</v>
      </c>
      <c r="G40" s="103" t="s">
        <v>972</v>
      </c>
      <c r="H40" s="112">
        <v>9</v>
      </c>
      <c r="I40" s="112" t="s">
        <v>1244</v>
      </c>
      <c r="J40" s="112">
        <v>36</v>
      </c>
      <c r="K40" s="51" t="s">
        <v>2222</v>
      </c>
      <c r="L40" s="177"/>
      <c r="M40" s="177"/>
      <c r="N40" s="177">
        <v>14.4</v>
      </c>
      <c r="O40" s="177">
        <v>14.4</v>
      </c>
      <c r="P40" s="177">
        <v>14.4</v>
      </c>
      <c r="Q40" s="177">
        <v>14.4</v>
      </c>
      <c r="R40" s="177">
        <v>14.4</v>
      </c>
      <c r="S40" s="177">
        <v>14.4</v>
      </c>
      <c r="T40" s="177">
        <v>14.4</v>
      </c>
      <c r="U40" s="177">
        <v>14.4</v>
      </c>
      <c r="V40" s="177">
        <v>14.4</v>
      </c>
      <c r="W40" s="177">
        <v>14.4</v>
      </c>
      <c r="X40" s="177">
        <v>14.4</v>
      </c>
      <c r="Y40" s="177">
        <v>14.4</v>
      </c>
      <c r="Z40" s="177">
        <v>14.4</v>
      </c>
      <c r="AA40" s="177">
        <v>14.4</v>
      </c>
      <c r="AB40" s="177">
        <v>14.4</v>
      </c>
      <c r="AC40" s="177">
        <v>14.4</v>
      </c>
      <c r="AD40" s="177">
        <v>14.4</v>
      </c>
      <c r="AE40" s="177">
        <v>14.4</v>
      </c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</row>
    <row r="41" spans="1:57" ht="14.25" customHeight="1">
      <c r="A41" s="158">
        <v>36</v>
      </c>
      <c r="B41" s="196"/>
      <c r="C41" s="98" t="s">
        <v>1183</v>
      </c>
      <c r="D41" s="93" t="s">
        <v>1139</v>
      </c>
      <c r="E41" s="103" t="s">
        <v>34</v>
      </c>
      <c r="F41" s="103" t="s">
        <v>37</v>
      </c>
      <c r="G41" s="103" t="s">
        <v>2276</v>
      </c>
      <c r="H41" s="112">
        <v>2</v>
      </c>
      <c r="I41" s="112" t="s">
        <v>497</v>
      </c>
      <c r="J41" s="112">
        <v>23</v>
      </c>
      <c r="K41" s="158" t="s">
        <v>2222</v>
      </c>
      <c r="L41" s="177"/>
      <c r="M41" s="177"/>
      <c r="N41" s="177">
        <v>23</v>
      </c>
      <c r="O41" s="177"/>
      <c r="P41" s="177">
        <v>23</v>
      </c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</row>
    <row r="42" spans="1:57" ht="14.25" customHeight="1">
      <c r="A42" s="158">
        <v>40</v>
      </c>
      <c r="B42" s="196"/>
      <c r="C42" s="98" t="s">
        <v>1183</v>
      </c>
      <c r="D42" s="93" t="s">
        <v>1139</v>
      </c>
      <c r="E42" s="192" t="s">
        <v>34</v>
      </c>
      <c r="F42" s="192" t="s">
        <v>36</v>
      </c>
      <c r="G42" s="103" t="s">
        <v>988</v>
      </c>
      <c r="H42" s="112">
        <v>2</v>
      </c>
      <c r="I42" s="112" t="s">
        <v>497</v>
      </c>
      <c r="J42" s="112">
        <v>42</v>
      </c>
      <c r="K42" s="158" t="s">
        <v>2347</v>
      </c>
      <c r="L42" s="177"/>
      <c r="M42" s="177"/>
      <c r="N42" s="177">
        <v>42</v>
      </c>
      <c r="O42" s="177"/>
      <c r="P42" s="177">
        <v>42</v>
      </c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</row>
    <row r="43" spans="1:57" ht="14.25" customHeight="1">
      <c r="A43" s="158">
        <v>37</v>
      </c>
      <c r="B43" s="196"/>
      <c r="C43" s="98" t="s">
        <v>1183</v>
      </c>
      <c r="D43" s="93" t="s">
        <v>2277</v>
      </c>
      <c r="E43" s="103" t="s">
        <v>34</v>
      </c>
      <c r="F43" s="103" t="s">
        <v>91</v>
      </c>
      <c r="G43" s="103" t="s">
        <v>966</v>
      </c>
      <c r="H43" s="112">
        <v>3</v>
      </c>
      <c r="I43" s="112" t="s">
        <v>524</v>
      </c>
      <c r="J43" s="112">
        <v>39</v>
      </c>
      <c r="K43" s="51" t="s">
        <v>2226</v>
      </c>
      <c r="L43" s="177"/>
      <c r="M43" s="177"/>
      <c r="N43" s="177"/>
      <c r="O43" s="177">
        <v>39</v>
      </c>
      <c r="P43" s="177"/>
      <c r="Q43" s="177">
        <v>39</v>
      </c>
      <c r="R43" s="177"/>
      <c r="S43" s="177">
        <v>39</v>
      </c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</row>
    <row r="44" spans="1:57" ht="14.25" customHeight="1">
      <c r="A44" s="158">
        <v>38</v>
      </c>
      <c r="B44" s="196"/>
      <c r="C44" s="98" t="s">
        <v>1183</v>
      </c>
      <c r="D44" s="93" t="s">
        <v>2278</v>
      </c>
      <c r="E44" s="103" t="s">
        <v>34</v>
      </c>
      <c r="F44" s="103" t="s">
        <v>91</v>
      </c>
      <c r="G44" s="103" t="s">
        <v>966</v>
      </c>
      <c r="H44" s="112">
        <v>3</v>
      </c>
      <c r="I44" s="112" t="s">
        <v>524</v>
      </c>
      <c r="J44" s="112">
        <v>44</v>
      </c>
      <c r="K44" s="51" t="s">
        <v>2226</v>
      </c>
      <c r="L44" s="177"/>
      <c r="M44" s="177"/>
      <c r="N44" s="177"/>
      <c r="O44" s="177">
        <v>44</v>
      </c>
      <c r="P44" s="177"/>
      <c r="Q44" s="177">
        <v>44</v>
      </c>
      <c r="R44" s="177"/>
      <c r="S44" s="177">
        <v>44</v>
      </c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</row>
    <row r="45" spans="1:57" ht="14.25" customHeight="1">
      <c r="A45" s="158">
        <v>39</v>
      </c>
      <c r="B45" s="196"/>
      <c r="C45" s="98" t="s">
        <v>1183</v>
      </c>
      <c r="D45" s="93" t="s">
        <v>1127</v>
      </c>
      <c r="E45" s="192" t="s">
        <v>34</v>
      </c>
      <c r="F45" s="192" t="s">
        <v>36</v>
      </c>
      <c r="G45" s="103" t="s">
        <v>981</v>
      </c>
      <c r="H45" s="112">
        <v>2</v>
      </c>
      <c r="I45" s="112" t="s">
        <v>498</v>
      </c>
      <c r="J45" s="112">
        <v>32</v>
      </c>
      <c r="K45" s="158" t="s">
        <v>2226</v>
      </c>
      <c r="L45" s="177"/>
      <c r="M45" s="222"/>
      <c r="N45" s="177"/>
      <c r="O45" s="222">
        <v>32</v>
      </c>
      <c r="P45" s="177"/>
      <c r="Q45" s="222">
        <v>32</v>
      </c>
      <c r="R45" s="177"/>
      <c r="S45" s="222"/>
      <c r="T45" s="177"/>
      <c r="U45" s="222"/>
      <c r="V45" s="177"/>
      <c r="W45" s="222"/>
      <c r="X45" s="177"/>
      <c r="Y45" s="222"/>
      <c r="Z45" s="177"/>
      <c r="AA45" s="222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</row>
    <row r="46" spans="1:57" ht="14.25" customHeight="1">
      <c r="A46" s="158">
        <v>41</v>
      </c>
      <c r="B46" s="97"/>
      <c r="C46" s="130" t="s">
        <v>394</v>
      </c>
      <c r="D46" s="212" t="s">
        <v>427</v>
      </c>
      <c r="E46" s="103" t="s">
        <v>34</v>
      </c>
      <c r="F46" s="103" t="s">
        <v>466</v>
      </c>
      <c r="G46" s="88" t="s">
        <v>467</v>
      </c>
      <c r="H46" s="213">
        <v>1</v>
      </c>
      <c r="I46" s="213" t="s">
        <v>562</v>
      </c>
      <c r="J46" s="176">
        <v>47</v>
      </c>
      <c r="K46" s="62" t="s">
        <v>2193</v>
      </c>
      <c r="L46" s="106"/>
      <c r="M46" s="106"/>
      <c r="N46" s="106"/>
      <c r="O46" s="106"/>
      <c r="P46" s="106">
        <v>47</v>
      </c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</row>
    <row r="47" spans="1:57" ht="14.25" customHeight="1">
      <c r="A47" s="158">
        <v>42</v>
      </c>
      <c r="B47" s="97"/>
      <c r="C47" s="130" t="s">
        <v>394</v>
      </c>
      <c r="D47" s="212" t="s">
        <v>425</v>
      </c>
      <c r="E47" s="103" t="s">
        <v>34</v>
      </c>
      <c r="F47" s="103" t="s">
        <v>466</v>
      </c>
      <c r="G47" s="88" t="s">
        <v>467</v>
      </c>
      <c r="H47" s="213">
        <v>1</v>
      </c>
      <c r="I47" s="213" t="s">
        <v>557</v>
      </c>
      <c r="J47" s="176">
        <v>46</v>
      </c>
      <c r="K47" s="158" t="s">
        <v>2167</v>
      </c>
      <c r="L47" s="222"/>
      <c r="M47" s="222"/>
      <c r="N47" s="222"/>
      <c r="O47" s="222"/>
      <c r="P47" s="222"/>
      <c r="Q47" s="222"/>
      <c r="R47" s="222">
        <v>46</v>
      </c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</row>
    <row r="48" spans="1:57" ht="14.25" customHeight="1">
      <c r="A48" s="158">
        <v>43</v>
      </c>
      <c r="B48" s="196"/>
      <c r="C48" s="98" t="s">
        <v>1183</v>
      </c>
      <c r="D48" s="93" t="s">
        <v>187</v>
      </c>
      <c r="E48" s="103" t="s">
        <v>34</v>
      </c>
      <c r="F48" s="192" t="s">
        <v>37</v>
      </c>
      <c r="G48" s="103" t="s">
        <v>974</v>
      </c>
      <c r="H48" s="112">
        <v>1</v>
      </c>
      <c r="I48" s="112" t="s">
        <v>557</v>
      </c>
      <c r="J48" s="112">
        <v>46</v>
      </c>
      <c r="K48" s="51" t="s">
        <v>2246</v>
      </c>
      <c r="L48" s="222"/>
      <c r="M48" s="226"/>
      <c r="N48" s="222"/>
      <c r="O48" s="226"/>
      <c r="P48" s="222"/>
      <c r="Q48" s="226"/>
      <c r="R48" s="222">
        <v>46</v>
      </c>
      <c r="S48" s="226"/>
      <c r="T48" s="222"/>
      <c r="U48" s="226"/>
      <c r="V48" s="222"/>
      <c r="W48" s="226"/>
      <c r="X48" s="222"/>
      <c r="Y48" s="226"/>
      <c r="Z48" s="222"/>
      <c r="AA48" s="226"/>
      <c r="AB48" s="222"/>
      <c r="AC48" s="226"/>
      <c r="AD48" s="222"/>
      <c r="AE48" s="226"/>
      <c r="AF48" s="222"/>
      <c r="AG48" s="226"/>
      <c r="AH48" s="222"/>
      <c r="AI48" s="226"/>
      <c r="AJ48" s="222"/>
      <c r="AK48" s="226"/>
      <c r="AL48" s="222"/>
      <c r="AM48" s="226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</row>
    <row r="49" spans="1:57" ht="14.25" customHeight="1">
      <c r="A49" s="158">
        <v>44</v>
      </c>
      <c r="B49" s="196"/>
      <c r="C49" s="98" t="s">
        <v>1183</v>
      </c>
      <c r="D49" s="93" t="s">
        <v>1127</v>
      </c>
      <c r="E49" s="192" t="s">
        <v>34</v>
      </c>
      <c r="F49" s="192" t="s">
        <v>36</v>
      </c>
      <c r="G49" s="103" t="s">
        <v>980</v>
      </c>
      <c r="H49" s="112">
        <v>4</v>
      </c>
      <c r="I49" s="112" t="s">
        <v>1988</v>
      </c>
      <c r="J49" s="112">
        <v>32</v>
      </c>
      <c r="K49" s="158" t="s">
        <v>2246</v>
      </c>
      <c r="L49" s="226"/>
      <c r="M49" s="222"/>
      <c r="N49" s="226"/>
      <c r="O49" s="222"/>
      <c r="P49" s="226"/>
      <c r="Q49" s="222"/>
      <c r="R49" s="226">
        <v>32</v>
      </c>
      <c r="S49" s="222"/>
      <c r="T49" s="226">
        <v>32</v>
      </c>
      <c r="U49" s="222"/>
      <c r="V49" s="226">
        <v>32</v>
      </c>
      <c r="W49" s="222"/>
      <c r="X49" s="226">
        <v>32</v>
      </c>
      <c r="Y49" s="222"/>
      <c r="Z49" s="226"/>
      <c r="AA49" s="222"/>
      <c r="AB49" s="226"/>
      <c r="AC49" s="222"/>
      <c r="AD49" s="226"/>
      <c r="AE49" s="222"/>
      <c r="AF49" s="226"/>
      <c r="AG49" s="222"/>
      <c r="AH49" s="226"/>
      <c r="AI49" s="222"/>
      <c r="AJ49" s="226"/>
      <c r="AK49" s="222"/>
      <c r="AL49" s="226"/>
      <c r="AM49" s="222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</row>
    <row r="50" spans="1:57" ht="14.25" customHeight="1">
      <c r="A50" s="158">
        <v>45</v>
      </c>
      <c r="B50" s="196"/>
      <c r="C50" s="98" t="s">
        <v>1345</v>
      </c>
      <c r="D50" s="130" t="s">
        <v>1323</v>
      </c>
      <c r="E50" s="103" t="s">
        <v>34</v>
      </c>
      <c r="F50" s="103" t="s">
        <v>91</v>
      </c>
      <c r="G50" s="103" t="s">
        <v>1386</v>
      </c>
      <c r="H50" s="176">
        <v>2</v>
      </c>
      <c r="I50" s="176" t="s">
        <v>1444</v>
      </c>
      <c r="J50" s="176">
        <v>40</v>
      </c>
      <c r="K50" s="51" t="s">
        <v>2246</v>
      </c>
      <c r="L50" s="177"/>
      <c r="M50" s="226"/>
      <c r="N50" s="177"/>
      <c r="O50" s="226"/>
      <c r="P50" s="177"/>
      <c r="Q50" s="226"/>
      <c r="R50" s="177">
        <v>48</v>
      </c>
      <c r="S50" s="226"/>
      <c r="T50" s="177">
        <v>48</v>
      </c>
      <c r="U50" s="226"/>
      <c r="V50" s="177"/>
      <c r="W50" s="226"/>
      <c r="X50" s="226"/>
      <c r="Y50" s="226"/>
      <c r="Z50" s="226"/>
      <c r="AA50" s="226"/>
      <c r="AB50" s="226"/>
      <c r="AC50" s="226"/>
      <c r="AD50" s="226"/>
      <c r="AE50" s="226"/>
      <c r="AF50" s="177"/>
      <c r="AG50" s="226"/>
      <c r="AH50" s="177"/>
      <c r="AI50" s="226"/>
      <c r="AJ50" s="177"/>
      <c r="AK50" s="226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</row>
    <row r="51" spans="1:57" ht="14.25" customHeight="1">
      <c r="A51" s="158">
        <v>46</v>
      </c>
      <c r="B51" s="196"/>
      <c r="C51" s="98" t="s">
        <v>1345</v>
      </c>
      <c r="D51" s="130" t="s">
        <v>1325</v>
      </c>
      <c r="E51" s="103" t="s">
        <v>34</v>
      </c>
      <c r="F51" s="103" t="s">
        <v>91</v>
      </c>
      <c r="G51" s="103" t="s">
        <v>1388</v>
      </c>
      <c r="H51" s="176">
        <v>2</v>
      </c>
      <c r="I51" s="176" t="s">
        <v>1446</v>
      </c>
      <c r="J51" s="176">
        <v>35</v>
      </c>
      <c r="K51" s="158" t="s">
        <v>2246</v>
      </c>
      <c r="L51" s="177"/>
      <c r="M51" s="177"/>
      <c r="N51" s="177"/>
      <c r="O51" s="177"/>
      <c r="P51" s="177"/>
      <c r="Q51" s="177"/>
      <c r="R51" s="177">
        <v>42</v>
      </c>
      <c r="S51" s="177"/>
      <c r="T51" s="177">
        <v>42</v>
      </c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</row>
    <row r="52" spans="1:57" ht="14.25" customHeight="1">
      <c r="A52" s="158">
        <v>47</v>
      </c>
      <c r="B52" s="97"/>
      <c r="C52" s="130" t="s">
        <v>394</v>
      </c>
      <c r="D52" s="212" t="s">
        <v>427</v>
      </c>
      <c r="E52" s="103" t="s">
        <v>34</v>
      </c>
      <c r="F52" s="103" t="s">
        <v>36</v>
      </c>
      <c r="G52" s="88" t="s">
        <v>468</v>
      </c>
      <c r="H52" s="213">
        <v>2</v>
      </c>
      <c r="I52" s="213" t="s">
        <v>1989</v>
      </c>
      <c r="J52" s="176">
        <v>47</v>
      </c>
      <c r="K52" s="51" t="s">
        <v>2180</v>
      </c>
      <c r="L52" s="177"/>
      <c r="M52" s="177"/>
      <c r="N52" s="177"/>
      <c r="O52" s="177"/>
      <c r="P52" s="177"/>
      <c r="Q52" s="177"/>
      <c r="R52" s="177"/>
      <c r="S52" s="177">
        <v>47</v>
      </c>
      <c r="T52" s="177"/>
      <c r="U52" s="177">
        <v>47</v>
      </c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</row>
    <row r="53" spans="1:57" ht="14.25" customHeight="1">
      <c r="A53" s="158">
        <v>48</v>
      </c>
      <c r="B53" s="196"/>
      <c r="C53" s="98" t="s">
        <v>1183</v>
      </c>
      <c r="D53" s="93" t="s">
        <v>188</v>
      </c>
      <c r="E53" s="103" t="s">
        <v>34</v>
      </c>
      <c r="F53" s="192" t="s">
        <v>37</v>
      </c>
      <c r="G53" s="103" t="s">
        <v>974</v>
      </c>
      <c r="H53" s="112">
        <v>1</v>
      </c>
      <c r="I53" s="112" t="s">
        <v>532</v>
      </c>
      <c r="J53" s="112">
        <v>42</v>
      </c>
      <c r="K53" s="158" t="s">
        <v>2244</v>
      </c>
      <c r="L53" s="177"/>
      <c r="M53" s="177"/>
      <c r="N53" s="177"/>
      <c r="O53" s="177"/>
      <c r="P53" s="177"/>
      <c r="Q53" s="177"/>
      <c r="R53" s="177"/>
      <c r="S53" s="177">
        <v>42</v>
      </c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</row>
    <row r="54" spans="1:57" ht="14.25" customHeight="1">
      <c r="A54" s="158">
        <v>49</v>
      </c>
      <c r="B54" s="196"/>
      <c r="C54" s="98" t="s">
        <v>1345</v>
      </c>
      <c r="D54" s="130" t="s">
        <v>1326</v>
      </c>
      <c r="E54" s="103" t="s">
        <v>34</v>
      </c>
      <c r="F54" s="103" t="s">
        <v>91</v>
      </c>
      <c r="G54" s="103" t="s">
        <v>1388</v>
      </c>
      <c r="H54" s="176">
        <v>2</v>
      </c>
      <c r="I54" s="176" t="s">
        <v>1448</v>
      </c>
      <c r="J54" s="176">
        <v>32</v>
      </c>
      <c r="K54" s="51" t="s">
        <v>2244</v>
      </c>
      <c r="L54" s="177"/>
      <c r="M54" s="177"/>
      <c r="N54" s="177"/>
      <c r="O54" s="177"/>
      <c r="P54" s="177"/>
      <c r="Q54" s="177"/>
      <c r="R54" s="177"/>
      <c r="S54" s="177">
        <v>38.4</v>
      </c>
      <c r="T54" s="177"/>
      <c r="U54" s="177">
        <v>38.4</v>
      </c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</row>
    <row r="55" spans="1:57" ht="14.25" customHeight="1">
      <c r="A55" s="158">
        <v>50</v>
      </c>
      <c r="B55" s="196"/>
      <c r="C55" s="98" t="s">
        <v>1345</v>
      </c>
      <c r="D55" s="130" t="s">
        <v>1327</v>
      </c>
      <c r="E55" s="103" t="s">
        <v>34</v>
      </c>
      <c r="F55" s="103" t="s">
        <v>91</v>
      </c>
      <c r="G55" s="103" t="s">
        <v>1388</v>
      </c>
      <c r="H55" s="176">
        <v>2</v>
      </c>
      <c r="I55" s="176" t="s">
        <v>1448</v>
      </c>
      <c r="J55" s="176">
        <v>38</v>
      </c>
      <c r="K55" s="51" t="s">
        <v>2244</v>
      </c>
      <c r="L55" s="177"/>
      <c r="M55" s="177"/>
      <c r="N55" s="177"/>
      <c r="O55" s="177"/>
      <c r="P55" s="177"/>
      <c r="Q55" s="177"/>
      <c r="R55" s="177"/>
      <c r="S55" s="177">
        <v>45.6</v>
      </c>
      <c r="T55" s="177"/>
      <c r="U55" s="177">
        <v>45.6</v>
      </c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</row>
    <row r="56" spans="1:57" ht="14.25" customHeight="1">
      <c r="A56" s="158">
        <v>51</v>
      </c>
      <c r="B56" s="97"/>
      <c r="C56" s="130" t="s">
        <v>394</v>
      </c>
      <c r="D56" s="212" t="s">
        <v>426</v>
      </c>
      <c r="E56" s="103" t="s">
        <v>34</v>
      </c>
      <c r="F56" s="103" t="s">
        <v>466</v>
      </c>
      <c r="G56" s="88" t="s">
        <v>467</v>
      </c>
      <c r="H56" s="213">
        <v>1</v>
      </c>
      <c r="I56" s="213" t="s">
        <v>544</v>
      </c>
      <c r="J56" s="176">
        <v>52</v>
      </c>
      <c r="K56" s="158" t="s">
        <v>2189</v>
      </c>
      <c r="L56" s="222"/>
      <c r="M56" s="222"/>
      <c r="N56" s="177"/>
      <c r="O56" s="177"/>
      <c r="P56" s="177"/>
      <c r="Q56" s="177"/>
      <c r="R56" s="177"/>
      <c r="S56" s="177"/>
      <c r="T56" s="177">
        <v>52</v>
      </c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</row>
    <row r="57" spans="1:57" ht="14.25" customHeight="1">
      <c r="A57" s="158">
        <v>52</v>
      </c>
      <c r="B57" s="97"/>
      <c r="C57" s="98" t="s">
        <v>1183</v>
      </c>
      <c r="D57" s="93" t="s">
        <v>191</v>
      </c>
      <c r="E57" s="103" t="s">
        <v>34</v>
      </c>
      <c r="F57" s="103" t="s">
        <v>91</v>
      </c>
      <c r="G57" s="103" t="s">
        <v>969</v>
      </c>
      <c r="H57" s="112">
        <v>3</v>
      </c>
      <c r="I57" s="112" t="s">
        <v>563</v>
      </c>
      <c r="J57" s="112">
        <v>43</v>
      </c>
      <c r="K57" s="158" t="s">
        <v>2236</v>
      </c>
      <c r="L57" s="177"/>
      <c r="M57" s="177"/>
      <c r="N57" s="177"/>
      <c r="O57" s="177"/>
      <c r="P57" s="177"/>
      <c r="Q57" s="177"/>
      <c r="R57" s="177"/>
      <c r="S57" s="177"/>
      <c r="T57" s="177">
        <v>43</v>
      </c>
      <c r="U57" s="177"/>
      <c r="V57" s="177">
        <v>43</v>
      </c>
      <c r="W57" s="177"/>
      <c r="X57" s="177">
        <v>43</v>
      </c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</row>
    <row r="58" spans="1:57" ht="14.25" customHeight="1">
      <c r="A58" s="158">
        <v>53</v>
      </c>
      <c r="B58" s="97"/>
      <c r="C58" s="98" t="s">
        <v>1183</v>
      </c>
      <c r="D58" s="93" t="s">
        <v>2273</v>
      </c>
      <c r="E58" s="103" t="s">
        <v>34</v>
      </c>
      <c r="F58" s="103" t="s">
        <v>12</v>
      </c>
      <c r="G58" s="103" t="s">
        <v>966</v>
      </c>
      <c r="H58" s="112">
        <v>3</v>
      </c>
      <c r="I58" s="112" t="s">
        <v>563</v>
      </c>
      <c r="J58" s="112">
        <v>44</v>
      </c>
      <c r="K58" s="158" t="s">
        <v>2236</v>
      </c>
      <c r="L58" s="222"/>
      <c r="M58" s="222"/>
      <c r="N58" s="177"/>
      <c r="O58" s="177"/>
      <c r="P58" s="177"/>
      <c r="Q58" s="177"/>
      <c r="R58" s="177"/>
      <c r="S58" s="177"/>
      <c r="T58" s="177">
        <v>44</v>
      </c>
      <c r="U58" s="177"/>
      <c r="V58" s="177">
        <v>44</v>
      </c>
      <c r="W58" s="177"/>
      <c r="X58" s="177">
        <v>44</v>
      </c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</row>
    <row r="59" spans="1:57" ht="14.25" customHeight="1">
      <c r="A59" s="158">
        <v>54</v>
      </c>
      <c r="B59" s="196"/>
      <c r="C59" s="98" t="s">
        <v>1183</v>
      </c>
      <c r="D59" s="93" t="s">
        <v>2274</v>
      </c>
      <c r="E59" s="103" t="s">
        <v>34</v>
      </c>
      <c r="F59" s="103" t="s">
        <v>12</v>
      </c>
      <c r="G59" s="103" t="s">
        <v>966</v>
      </c>
      <c r="H59" s="112">
        <v>3</v>
      </c>
      <c r="I59" s="112" t="s">
        <v>563</v>
      </c>
      <c r="J59" s="112">
        <v>32</v>
      </c>
      <c r="K59" s="158" t="s">
        <v>2236</v>
      </c>
      <c r="L59" s="177"/>
      <c r="M59" s="177"/>
      <c r="N59" s="177"/>
      <c r="O59" s="177"/>
      <c r="P59" s="177"/>
      <c r="Q59" s="177"/>
      <c r="R59" s="177"/>
      <c r="S59" s="177"/>
      <c r="T59" s="177">
        <v>32</v>
      </c>
      <c r="U59" s="177"/>
      <c r="V59" s="177">
        <v>32</v>
      </c>
      <c r="W59" s="177"/>
      <c r="X59" s="177">
        <v>32</v>
      </c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</row>
    <row r="60" spans="1:57" ht="14.25" customHeight="1">
      <c r="A60" s="158">
        <v>55</v>
      </c>
      <c r="B60" s="196"/>
      <c r="C60" s="98" t="s">
        <v>1183</v>
      </c>
      <c r="D60" s="93" t="s">
        <v>185</v>
      </c>
      <c r="E60" s="103" t="s">
        <v>34</v>
      </c>
      <c r="F60" s="192" t="s">
        <v>37</v>
      </c>
      <c r="G60" s="103" t="s">
        <v>974</v>
      </c>
      <c r="H60" s="112">
        <v>1</v>
      </c>
      <c r="I60" s="112" t="s">
        <v>544</v>
      </c>
      <c r="J60" s="112">
        <v>44</v>
      </c>
      <c r="K60" s="158" t="s">
        <v>2236</v>
      </c>
      <c r="L60" s="222"/>
      <c r="M60" s="222"/>
      <c r="N60" s="177"/>
      <c r="O60" s="177"/>
      <c r="P60" s="177"/>
      <c r="Q60" s="177"/>
      <c r="R60" s="177"/>
      <c r="S60" s="177"/>
      <c r="T60" s="177">
        <v>44</v>
      </c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</row>
    <row r="61" spans="1:57" ht="14.25" customHeight="1">
      <c r="A61" s="158">
        <v>56</v>
      </c>
      <c r="B61" s="97"/>
      <c r="C61" s="130" t="s">
        <v>394</v>
      </c>
      <c r="D61" s="212" t="s">
        <v>424</v>
      </c>
      <c r="E61" s="103" t="s">
        <v>34</v>
      </c>
      <c r="F61" s="103" t="s">
        <v>466</v>
      </c>
      <c r="G61" s="88" t="s">
        <v>467</v>
      </c>
      <c r="H61" s="213">
        <v>1</v>
      </c>
      <c r="I61" s="213" t="s">
        <v>521</v>
      </c>
      <c r="J61" s="176">
        <v>30</v>
      </c>
      <c r="K61" s="158" t="s">
        <v>2177</v>
      </c>
      <c r="L61" s="222"/>
      <c r="M61" s="222"/>
      <c r="N61" s="177"/>
      <c r="O61" s="177"/>
      <c r="P61" s="177"/>
      <c r="Q61" s="177"/>
      <c r="R61" s="177"/>
      <c r="S61" s="177"/>
      <c r="T61" s="177"/>
      <c r="U61" s="177">
        <v>30</v>
      </c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</row>
    <row r="62" spans="1:57" ht="14.25" customHeight="1">
      <c r="A62" s="158">
        <v>57</v>
      </c>
      <c r="B62" s="97"/>
      <c r="C62" s="98" t="s">
        <v>1183</v>
      </c>
      <c r="D62" s="93" t="s">
        <v>190</v>
      </c>
      <c r="E62" s="103" t="s">
        <v>34</v>
      </c>
      <c r="F62" s="103" t="s">
        <v>91</v>
      </c>
      <c r="G62" s="103" t="s">
        <v>969</v>
      </c>
      <c r="H62" s="112">
        <v>3</v>
      </c>
      <c r="I62" s="112" t="s">
        <v>564</v>
      </c>
      <c r="J62" s="112">
        <v>44</v>
      </c>
      <c r="K62" s="158" t="s">
        <v>2237</v>
      </c>
      <c r="L62" s="222"/>
      <c r="M62" s="222"/>
      <c r="N62" s="177"/>
      <c r="O62" s="222"/>
      <c r="P62" s="177"/>
      <c r="Q62" s="222"/>
      <c r="R62" s="177"/>
      <c r="S62" s="222"/>
      <c r="T62" s="177"/>
      <c r="U62" s="222">
        <v>44</v>
      </c>
      <c r="V62" s="177"/>
      <c r="W62" s="222">
        <v>44</v>
      </c>
      <c r="X62" s="177"/>
      <c r="Y62" s="222">
        <v>44</v>
      </c>
      <c r="Z62" s="177"/>
      <c r="AA62" s="222"/>
      <c r="AB62" s="177"/>
      <c r="AC62" s="222"/>
      <c r="AD62" s="177"/>
      <c r="AE62" s="222"/>
      <c r="AF62" s="177"/>
      <c r="AG62" s="222"/>
      <c r="AH62" s="177"/>
      <c r="AI62" s="222"/>
      <c r="AJ62" s="177"/>
      <c r="AK62" s="222"/>
      <c r="AL62" s="177"/>
      <c r="AM62" s="222"/>
      <c r="AN62" s="177"/>
      <c r="AO62" s="222"/>
      <c r="AP62" s="177"/>
      <c r="AQ62" s="222"/>
      <c r="AR62" s="177"/>
      <c r="AS62" s="222"/>
      <c r="AT62" s="177"/>
      <c r="AU62" s="222"/>
      <c r="AV62" s="177"/>
      <c r="AW62" s="222"/>
      <c r="AX62" s="177"/>
      <c r="AY62" s="177"/>
      <c r="AZ62" s="177"/>
      <c r="BA62" s="177"/>
      <c r="BB62" s="177"/>
      <c r="BC62" s="177"/>
      <c r="BD62" s="177"/>
      <c r="BE62" s="177"/>
    </row>
    <row r="63" spans="1:57" ht="14.25" customHeight="1">
      <c r="A63" s="158">
        <v>58</v>
      </c>
      <c r="B63" s="97"/>
      <c r="C63" s="98" t="s">
        <v>1183</v>
      </c>
      <c r="D63" s="93" t="s">
        <v>2277</v>
      </c>
      <c r="E63" s="103" t="s">
        <v>34</v>
      </c>
      <c r="F63" s="103" t="s">
        <v>12</v>
      </c>
      <c r="G63" s="103" t="s">
        <v>966</v>
      </c>
      <c r="H63" s="112">
        <v>3</v>
      </c>
      <c r="I63" s="112" t="s">
        <v>564</v>
      </c>
      <c r="J63" s="112">
        <v>39</v>
      </c>
      <c r="K63" s="158" t="s">
        <v>2237</v>
      </c>
      <c r="L63" s="222"/>
      <c r="M63" s="222"/>
      <c r="N63" s="177"/>
      <c r="O63" s="177"/>
      <c r="P63" s="177"/>
      <c r="Q63" s="177"/>
      <c r="R63" s="177"/>
      <c r="S63" s="177"/>
      <c r="T63" s="177"/>
      <c r="U63" s="177">
        <v>39</v>
      </c>
      <c r="V63" s="177"/>
      <c r="W63" s="177">
        <v>39</v>
      </c>
      <c r="X63" s="177"/>
      <c r="Y63" s="177">
        <v>39</v>
      </c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</row>
    <row r="64" spans="1:57" ht="14.25" customHeight="1">
      <c r="A64" s="158">
        <v>59</v>
      </c>
      <c r="B64" s="196"/>
      <c r="C64" s="98" t="s">
        <v>1183</v>
      </c>
      <c r="D64" s="93" t="s">
        <v>2278</v>
      </c>
      <c r="E64" s="103" t="s">
        <v>34</v>
      </c>
      <c r="F64" s="103" t="s">
        <v>12</v>
      </c>
      <c r="G64" s="103" t="s">
        <v>966</v>
      </c>
      <c r="H64" s="112">
        <v>3</v>
      </c>
      <c r="I64" s="112" t="s">
        <v>564</v>
      </c>
      <c r="J64" s="112">
        <v>44</v>
      </c>
      <c r="K64" s="158" t="s">
        <v>2237</v>
      </c>
      <c r="L64" s="222"/>
      <c r="M64" s="222"/>
      <c r="N64" s="177"/>
      <c r="O64" s="177"/>
      <c r="P64" s="177"/>
      <c r="Q64" s="177"/>
      <c r="R64" s="177"/>
      <c r="S64" s="177"/>
      <c r="T64" s="177"/>
      <c r="U64" s="177">
        <v>44</v>
      </c>
      <c r="V64" s="177"/>
      <c r="W64" s="177">
        <v>44</v>
      </c>
      <c r="X64" s="177"/>
      <c r="Y64" s="177">
        <v>44</v>
      </c>
      <c r="Z64" s="177"/>
      <c r="AA64" s="177"/>
      <c r="AB64" s="177"/>
      <c r="AC64" s="177"/>
      <c r="AD64" s="177"/>
      <c r="AE64" s="177"/>
      <c r="AF64" s="177"/>
      <c r="AG64" s="177"/>
      <c r="AH64" s="22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</row>
    <row r="65" spans="1:57" ht="14.25" customHeight="1">
      <c r="A65" s="158">
        <v>60</v>
      </c>
      <c r="B65" s="196"/>
      <c r="C65" s="98" t="s">
        <v>1183</v>
      </c>
      <c r="D65" s="93" t="s">
        <v>186</v>
      </c>
      <c r="E65" s="103" t="s">
        <v>34</v>
      </c>
      <c r="F65" s="192" t="s">
        <v>37</v>
      </c>
      <c r="G65" s="103" t="s">
        <v>974</v>
      </c>
      <c r="H65" s="112">
        <v>1</v>
      </c>
      <c r="I65" s="112" t="s">
        <v>521</v>
      </c>
      <c r="J65" s="112">
        <v>44</v>
      </c>
      <c r="K65" s="158" t="s">
        <v>2237</v>
      </c>
      <c r="L65" s="222"/>
      <c r="M65" s="222"/>
      <c r="N65" s="177"/>
      <c r="O65" s="177"/>
      <c r="P65" s="177"/>
      <c r="Q65" s="177"/>
      <c r="R65" s="177"/>
      <c r="S65" s="177"/>
      <c r="T65" s="177"/>
      <c r="U65" s="177">
        <v>44</v>
      </c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22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</row>
    <row r="66" spans="1:57" ht="14.25" customHeight="1">
      <c r="A66" s="158">
        <v>61</v>
      </c>
      <c r="B66" s="97"/>
      <c r="C66" s="130" t="s">
        <v>394</v>
      </c>
      <c r="D66" s="212" t="s">
        <v>423</v>
      </c>
      <c r="E66" s="103" t="s">
        <v>34</v>
      </c>
      <c r="F66" s="103" t="s">
        <v>466</v>
      </c>
      <c r="G66" s="88" t="s">
        <v>467</v>
      </c>
      <c r="H66" s="213">
        <v>1</v>
      </c>
      <c r="I66" s="213" t="s">
        <v>559</v>
      </c>
      <c r="J66" s="176">
        <v>47</v>
      </c>
      <c r="K66" s="51" t="s">
        <v>2168</v>
      </c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>
        <v>47</v>
      </c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</row>
    <row r="67" spans="1:57" s="160" customFormat="1" ht="14.25" customHeight="1">
      <c r="A67" s="158">
        <v>62</v>
      </c>
      <c r="B67" s="196"/>
      <c r="C67" s="98" t="s">
        <v>1183</v>
      </c>
      <c r="D67" s="93" t="s">
        <v>1121</v>
      </c>
      <c r="E67" s="103" t="s">
        <v>34</v>
      </c>
      <c r="F67" s="214" t="s">
        <v>352</v>
      </c>
      <c r="G67" s="103" t="s">
        <v>973</v>
      </c>
      <c r="H67" s="112">
        <v>1</v>
      </c>
      <c r="I67" s="112" t="s">
        <v>1245</v>
      </c>
      <c r="J67" s="112">
        <v>37</v>
      </c>
      <c r="K67" s="51" t="s">
        <v>2242</v>
      </c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>
        <v>37</v>
      </c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</row>
    <row r="68" spans="1:57" ht="14.25" customHeight="1">
      <c r="A68" s="158">
        <v>63</v>
      </c>
      <c r="B68" s="196"/>
      <c r="C68" s="98" t="s">
        <v>1345</v>
      </c>
      <c r="D68" s="130" t="s">
        <v>1325</v>
      </c>
      <c r="E68" s="103" t="s">
        <v>34</v>
      </c>
      <c r="F68" s="103" t="s">
        <v>12</v>
      </c>
      <c r="G68" s="103" t="s">
        <v>1389</v>
      </c>
      <c r="H68" s="176">
        <v>4</v>
      </c>
      <c r="I68" s="176" t="s">
        <v>1447</v>
      </c>
      <c r="J68" s="176">
        <v>35</v>
      </c>
      <c r="K68" s="51" t="s">
        <v>2242</v>
      </c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>
        <v>42</v>
      </c>
      <c r="W68" s="177"/>
      <c r="X68" s="177"/>
      <c r="Y68" s="177"/>
      <c r="Z68" s="177">
        <v>42</v>
      </c>
      <c r="AA68" s="177"/>
      <c r="AB68" s="177">
        <v>42</v>
      </c>
      <c r="AC68" s="177"/>
      <c r="AD68" s="177">
        <v>42</v>
      </c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</row>
    <row r="69" spans="1:57" s="160" customFormat="1" ht="14.25" customHeight="1">
      <c r="A69" s="158">
        <v>64</v>
      </c>
      <c r="B69" s="196"/>
      <c r="C69" s="98" t="s">
        <v>1183</v>
      </c>
      <c r="D69" s="93" t="s">
        <v>1122</v>
      </c>
      <c r="E69" s="103" t="s">
        <v>34</v>
      </c>
      <c r="F69" s="103" t="s">
        <v>466</v>
      </c>
      <c r="G69" s="103" t="s">
        <v>973</v>
      </c>
      <c r="H69" s="112">
        <v>1</v>
      </c>
      <c r="I69" s="112" t="s">
        <v>1246</v>
      </c>
      <c r="J69" s="112">
        <v>39</v>
      </c>
      <c r="K69" s="51" t="s">
        <v>2245</v>
      </c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>
        <v>39</v>
      </c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</row>
    <row r="70" spans="1:57" ht="14.25" customHeight="1">
      <c r="A70" s="158">
        <v>65</v>
      </c>
      <c r="B70" s="97"/>
      <c r="C70" s="130" t="s">
        <v>394</v>
      </c>
      <c r="D70" s="212" t="s">
        <v>423</v>
      </c>
      <c r="E70" s="103" t="s">
        <v>34</v>
      </c>
      <c r="F70" s="103" t="s">
        <v>37</v>
      </c>
      <c r="G70" s="88" t="s">
        <v>468</v>
      </c>
      <c r="H70" s="213">
        <v>2</v>
      </c>
      <c r="I70" s="213" t="s">
        <v>573</v>
      </c>
      <c r="J70" s="176">
        <v>47</v>
      </c>
      <c r="K70" s="51" t="s">
        <v>2170</v>
      </c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>
        <v>47</v>
      </c>
      <c r="Y70" s="177"/>
      <c r="Z70" s="177">
        <v>47</v>
      </c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</row>
    <row r="71" spans="1:57" ht="14.25" customHeight="1">
      <c r="A71" s="158">
        <v>66</v>
      </c>
      <c r="B71" s="196"/>
      <c r="C71" s="98" t="s">
        <v>1476</v>
      </c>
      <c r="D71" s="130" t="s">
        <v>1473</v>
      </c>
      <c r="E71" s="103" t="s">
        <v>34</v>
      </c>
      <c r="F71" s="103" t="s">
        <v>12</v>
      </c>
      <c r="G71" s="88" t="s">
        <v>1474</v>
      </c>
      <c r="H71" s="176">
        <v>2</v>
      </c>
      <c r="I71" s="176" t="s">
        <v>1475</v>
      </c>
      <c r="J71" s="177">
        <v>29</v>
      </c>
      <c r="K71" s="51" t="s">
        <v>2243</v>
      </c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>
        <v>29</v>
      </c>
      <c r="Y71" s="177">
        <v>29</v>
      </c>
      <c r="Z71" s="177">
        <v>29</v>
      </c>
      <c r="AA71" s="177">
        <v>29</v>
      </c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</row>
    <row r="72" spans="1:57" ht="14.25" customHeight="1">
      <c r="A72" s="158">
        <v>67</v>
      </c>
      <c r="B72" s="97"/>
      <c r="C72" s="98" t="s">
        <v>1183</v>
      </c>
      <c r="D72" s="93" t="s">
        <v>2269</v>
      </c>
      <c r="E72" s="103" t="s">
        <v>34</v>
      </c>
      <c r="F72" s="103" t="s">
        <v>91</v>
      </c>
      <c r="G72" s="103" t="s">
        <v>968</v>
      </c>
      <c r="H72" s="112">
        <v>3</v>
      </c>
      <c r="I72" s="112" t="s">
        <v>578</v>
      </c>
      <c r="J72" s="112">
        <v>32</v>
      </c>
      <c r="K72" s="51" t="s">
        <v>2238</v>
      </c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>
        <v>32</v>
      </c>
      <c r="AA72" s="177"/>
      <c r="AB72" s="177">
        <v>32</v>
      </c>
      <c r="AC72" s="177"/>
      <c r="AD72" s="177">
        <v>32</v>
      </c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</row>
    <row r="73" spans="1:57" ht="14.25" customHeight="1">
      <c r="A73" s="158">
        <v>68</v>
      </c>
      <c r="B73" s="196"/>
      <c r="C73" s="98" t="s">
        <v>1183</v>
      </c>
      <c r="D73" s="93" t="s">
        <v>2279</v>
      </c>
      <c r="E73" s="103" t="s">
        <v>34</v>
      </c>
      <c r="F73" s="103" t="s">
        <v>12</v>
      </c>
      <c r="G73" s="103" t="s">
        <v>951</v>
      </c>
      <c r="H73" s="112">
        <v>6</v>
      </c>
      <c r="I73" s="112" t="s">
        <v>2280</v>
      </c>
      <c r="J73" s="112">
        <v>32</v>
      </c>
      <c r="K73" s="51" t="s">
        <v>2238</v>
      </c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>
        <v>32</v>
      </c>
      <c r="AA73" s="177"/>
      <c r="AB73" s="177">
        <v>32</v>
      </c>
      <c r="AC73" s="177"/>
      <c r="AD73" s="177">
        <v>32</v>
      </c>
      <c r="AE73" s="177"/>
      <c r="AF73" s="177">
        <v>32</v>
      </c>
      <c r="AG73" s="177"/>
      <c r="AH73" s="177">
        <v>32</v>
      </c>
      <c r="AI73" s="177"/>
      <c r="AJ73" s="177">
        <v>32</v>
      </c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</row>
    <row r="74" spans="1:57" ht="14.25" customHeight="1">
      <c r="A74" s="158">
        <v>69</v>
      </c>
      <c r="B74" s="196"/>
      <c r="C74" s="98" t="s">
        <v>1345</v>
      </c>
      <c r="D74" s="130" t="s">
        <v>1324</v>
      </c>
      <c r="E74" s="103" t="s">
        <v>34</v>
      </c>
      <c r="F74" s="103" t="s">
        <v>12</v>
      </c>
      <c r="G74" s="103" t="s">
        <v>1387</v>
      </c>
      <c r="H74" s="176">
        <v>2</v>
      </c>
      <c r="I74" s="176" t="s">
        <v>1445</v>
      </c>
      <c r="J74" s="176">
        <v>40</v>
      </c>
      <c r="K74" s="51" t="s">
        <v>2238</v>
      </c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>
        <v>48</v>
      </c>
      <c r="AA74" s="177"/>
      <c r="AB74" s="177">
        <v>48</v>
      </c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</row>
    <row r="75" spans="1:57" ht="14.25" customHeight="1">
      <c r="A75" s="158">
        <v>70</v>
      </c>
      <c r="B75" s="97"/>
      <c r="C75" s="98" t="s">
        <v>1183</v>
      </c>
      <c r="D75" s="93" t="s">
        <v>2281</v>
      </c>
      <c r="E75" s="103" t="s">
        <v>34</v>
      </c>
      <c r="F75" s="103" t="s">
        <v>12</v>
      </c>
      <c r="G75" s="103" t="s">
        <v>951</v>
      </c>
      <c r="H75" s="112">
        <v>6</v>
      </c>
      <c r="I75" s="112" t="s">
        <v>2282</v>
      </c>
      <c r="J75" s="112">
        <v>37</v>
      </c>
      <c r="K75" s="51" t="s">
        <v>2239</v>
      </c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>
        <v>37</v>
      </c>
      <c r="AB75" s="177"/>
      <c r="AC75" s="177">
        <v>37</v>
      </c>
      <c r="AD75" s="177"/>
      <c r="AE75" s="177">
        <v>37</v>
      </c>
      <c r="AF75" s="177"/>
      <c r="AG75" s="177">
        <v>37</v>
      </c>
      <c r="AH75" s="177"/>
      <c r="AI75" s="177">
        <v>37</v>
      </c>
      <c r="AJ75" s="177"/>
      <c r="AK75" s="177">
        <v>37</v>
      </c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</row>
    <row r="76" spans="1:57" ht="14.25" customHeight="1">
      <c r="A76" s="158">
        <v>71</v>
      </c>
      <c r="B76" s="97"/>
      <c r="C76" s="98" t="s">
        <v>1183</v>
      </c>
      <c r="D76" s="93" t="s">
        <v>2268</v>
      </c>
      <c r="E76" s="103" t="s">
        <v>34</v>
      </c>
      <c r="F76" s="103" t="s">
        <v>91</v>
      </c>
      <c r="G76" s="103" t="s">
        <v>968</v>
      </c>
      <c r="H76" s="112">
        <v>3</v>
      </c>
      <c r="I76" s="112" t="s">
        <v>580</v>
      </c>
      <c r="J76" s="112">
        <v>31</v>
      </c>
      <c r="K76" s="51" t="s">
        <v>2239</v>
      </c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>
        <v>31</v>
      </c>
      <c r="AB76" s="177"/>
      <c r="AC76" s="177">
        <v>31</v>
      </c>
      <c r="AD76" s="177"/>
      <c r="AE76" s="177">
        <v>31</v>
      </c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</row>
    <row r="77" spans="1:57" ht="14.25" customHeight="1">
      <c r="A77" s="158">
        <v>72</v>
      </c>
      <c r="B77" s="196"/>
      <c r="C77" s="98" t="s">
        <v>1183</v>
      </c>
      <c r="D77" s="93" t="s">
        <v>2283</v>
      </c>
      <c r="E77" s="103" t="s">
        <v>34</v>
      </c>
      <c r="F77" s="103" t="s">
        <v>12</v>
      </c>
      <c r="G77" s="103" t="s">
        <v>951</v>
      </c>
      <c r="H77" s="112">
        <v>6</v>
      </c>
      <c r="I77" s="112" t="s">
        <v>2282</v>
      </c>
      <c r="J77" s="112">
        <v>29</v>
      </c>
      <c r="K77" s="51" t="s">
        <v>2239</v>
      </c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>
        <v>29</v>
      </c>
      <c r="AB77" s="177"/>
      <c r="AC77" s="177">
        <v>29</v>
      </c>
      <c r="AD77" s="177"/>
      <c r="AE77" s="177">
        <v>29</v>
      </c>
      <c r="AF77" s="177"/>
      <c r="AG77" s="177">
        <v>29</v>
      </c>
      <c r="AH77" s="177"/>
      <c r="AI77" s="177">
        <v>29</v>
      </c>
      <c r="AJ77" s="177"/>
      <c r="AK77" s="177">
        <v>29</v>
      </c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</row>
    <row r="78" spans="1:57" ht="14.25" customHeight="1">
      <c r="A78" s="158">
        <v>73</v>
      </c>
      <c r="B78" s="196"/>
      <c r="C78" s="98" t="s">
        <v>1183</v>
      </c>
      <c r="D78" s="93" t="s">
        <v>1127</v>
      </c>
      <c r="E78" s="192" t="s">
        <v>34</v>
      </c>
      <c r="F78" s="192" t="s">
        <v>36</v>
      </c>
      <c r="G78" s="103" t="s">
        <v>979</v>
      </c>
      <c r="H78" s="112">
        <v>3</v>
      </c>
      <c r="I78" s="112" t="s">
        <v>580</v>
      </c>
      <c r="J78" s="112">
        <v>32</v>
      </c>
      <c r="K78" s="51" t="s">
        <v>2239</v>
      </c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>
        <v>32</v>
      </c>
      <c r="AB78" s="177"/>
      <c r="AC78" s="177">
        <v>32</v>
      </c>
      <c r="AD78" s="177"/>
      <c r="AE78" s="177">
        <v>32</v>
      </c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</row>
    <row r="79" spans="1:57" ht="14.25" customHeight="1">
      <c r="A79" s="158">
        <v>74</v>
      </c>
      <c r="B79" s="97"/>
      <c r="C79" s="130" t="s">
        <v>394</v>
      </c>
      <c r="D79" s="212" t="s">
        <v>425</v>
      </c>
      <c r="E79" s="103" t="s">
        <v>34</v>
      </c>
      <c r="F79" s="103" t="s">
        <v>36</v>
      </c>
      <c r="G79" s="88" t="s">
        <v>468</v>
      </c>
      <c r="H79" s="213">
        <v>2</v>
      </c>
      <c r="I79" s="213" t="s">
        <v>572</v>
      </c>
      <c r="J79" s="176">
        <v>46</v>
      </c>
      <c r="K79" s="51" t="s">
        <v>2192</v>
      </c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>
        <v>46</v>
      </c>
      <c r="AE79" s="177"/>
      <c r="AF79" s="177">
        <v>46</v>
      </c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</row>
    <row r="80" spans="1:57" s="160" customFormat="1" ht="14.25" customHeight="1">
      <c r="A80" s="158">
        <v>75</v>
      </c>
      <c r="B80" s="196"/>
      <c r="C80" s="98" t="s">
        <v>1183</v>
      </c>
      <c r="D80" s="93" t="s">
        <v>189</v>
      </c>
      <c r="E80" s="103" t="s">
        <v>34</v>
      </c>
      <c r="F80" s="103" t="s">
        <v>37</v>
      </c>
      <c r="G80" s="103" t="s">
        <v>974</v>
      </c>
      <c r="H80" s="112">
        <v>1</v>
      </c>
      <c r="I80" s="112" t="s">
        <v>1211</v>
      </c>
      <c r="J80" s="112">
        <v>44</v>
      </c>
      <c r="K80" s="51" t="s">
        <v>2250</v>
      </c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>
        <v>44</v>
      </c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</row>
    <row r="81" spans="1:57" s="160" customFormat="1" ht="14.25" customHeight="1">
      <c r="A81" s="158">
        <v>76</v>
      </c>
      <c r="B81" s="97"/>
      <c r="C81" s="130" t="s">
        <v>394</v>
      </c>
      <c r="D81" s="212" t="s">
        <v>229</v>
      </c>
      <c r="E81" s="103" t="s">
        <v>34</v>
      </c>
      <c r="F81" s="103" t="s">
        <v>37</v>
      </c>
      <c r="G81" s="88" t="s">
        <v>477</v>
      </c>
      <c r="H81" s="213">
        <v>2</v>
      </c>
      <c r="I81" s="213" t="s">
        <v>582</v>
      </c>
      <c r="J81" s="176">
        <v>33</v>
      </c>
      <c r="K81" s="51" t="s">
        <v>2179</v>
      </c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>
        <v>33</v>
      </c>
      <c r="AF81" s="177"/>
      <c r="AG81" s="177">
        <v>33</v>
      </c>
      <c r="AH81" s="177"/>
      <c r="AI81" s="177"/>
      <c r="AJ81" s="177"/>
      <c r="AK81" s="177"/>
      <c r="AL81" s="106"/>
      <c r="AM81" s="106"/>
      <c r="AN81" s="106"/>
      <c r="AO81" s="106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</row>
    <row r="82" spans="1:57" ht="14.25" customHeight="1">
      <c r="A82" s="158">
        <v>77</v>
      </c>
      <c r="B82" s="97"/>
      <c r="C82" s="98" t="s">
        <v>1183</v>
      </c>
      <c r="D82" s="93" t="s">
        <v>1162</v>
      </c>
      <c r="E82" s="103" t="s">
        <v>34</v>
      </c>
      <c r="F82" s="103" t="s">
        <v>91</v>
      </c>
      <c r="G82" s="103" t="s">
        <v>968</v>
      </c>
      <c r="H82" s="112">
        <v>3</v>
      </c>
      <c r="I82" s="112" t="s">
        <v>571</v>
      </c>
      <c r="J82" s="112">
        <v>38</v>
      </c>
      <c r="K82" s="51" t="s">
        <v>2241</v>
      </c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>
        <v>38</v>
      </c>
      <c r="AG82" s="177"/>
      <c r="AH82" s="177">
        <v>38</v>
      </c>
      <c r="AI82" s="177"/>
      <c r="AJ82" s="177">
        <v>38</v>
      </c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</row>
    <row r="83" spans="1:57" ht="14.25" customHeight="1">
      <c r="A83" s="158">
        <v>78</v>
      </c>
      <c r="B83" s="97"/>
      <c r="C83" s="98" t="s">
        <v>1183</v>
      </c>
      <c r="D83" s="93" t="s">
        <v>1155</v>
      </c>
      <c r="E83" s="103" t="s">
        <v>34</v>
      </c>
      <c r="F83" s="103" t="s">
        <v>91</v>
      </c>
      <c r="G83" s="103" t="s">
        <v>968</v>
      </c>
      <c r="H83" s="112">
        <v>3</v>
      </c>
      <c r="I83" s="112" t="s">
        <v>579</v>
      </c>
      <c r="J83" s="112">
        <v>38</v>
      </c>
      <c r="K83" s="158" t="s">
        <v>2253</v>
      </c>
      <c r="L83" s="222"/>
      <c r="M83" s="222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>
        <v>38</v>
      </c>
      <c r="AH83" s="177"/>
      <c r="AI83" s="177">
        <v>38</v>
      </c>
      <c r="AJ83" s="177"/>
      <c r="AK83" s="177">
        <v>38</v>
      </c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</row>
    <row r="84" spans="1:57" ht="14.25" customHeight="1">
      <c r="A84" s="158">
        <v>79</v>
      </c>
      <c r="B84" s="97"/>
      <c r="C84" s="130" t="s">
        <v>394</v>
      </c>
      <c r="D84" s="212" t="s">
        <v>422</v>
      </c>
      <c r="E84" s="103" t="s">
        <v>34</v>
      </c>
      <c r="F84" s="103" t="s">
        <v>466</v>
      </c>
      <c r="G84" s="88" t="s">
        <v>467</v>
      </c>
      <c r="H84" s="213">
        <v>1</v>
      </c>
      <c r="I84" s="213" t="s">
        <v>566</v>
      </c>
      <c r="J84" s="176">
        <v>53</v>
      </c>
      <c r="K84" s="158" t="s">
        <v>2165</v>
      </c>
      <c r="L84" s="222"/>
      <c r="M84" s="222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>
        <v>53</v>
      </c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</row>
    <row r="85" spans="1:57" ht="14.25" customHeight="1">
      <c r="A85" s="158">
        <v>80</v>
      </c>
      <c r="B85" s="97"/>
      <c r="C85" s="98" t="s">
        <v>1183</v>
      </c>
      <c r="D85" s="93" t="s">
        <v>328</v>
      </c>
      <c r="E85" s="103" t="s">
        <v>34</v>
      </c>
      <c r="F85" s="103" t="s">
        <v>12</v>
      </c>
      <c r="G85" s="103" t="s">
        <v>950</v>
      </c>
      <c r="H85" s="112">
        <v>4</v>
      </c>
      <c r="I85" s="112" t="s">
        <v>508</v>
      </c>
      <c r="J85" s="112">
        <v>31</v>
      </c>
      <c r="K85" s="158" t="s">
        <v>2234</v>
      </c>
      <c r="L85" s="222"/>
      <c r="M85" s="222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>
        <v>31</v>
      </c>
      <c r="AI85" s="177"/>
      <c r="AJ85" s="177">
        <v>31</v>
      </c>
      <c r="AK85" s="177"/>
      <c r="AL85" s="177">
        <v>31</v>
      </c>
      <c r="AM85" s="177"/>
      <c r="AN85" s="177">
        <v>31</v>
      </c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</row>
    <row r="86" spans="1:57" ht="14.25" customHeight="1">
      <c r="A86" s="158">
        <v>81</v>
      </c>
      <c r="B86" s="97"/>
      <c r="C86" s="130" t="s">
        <v>394</v>
      </c>
      <c r="D86" s="212" t="s">
        <v>230</v>
      </c>
      <c r="E86" s="103" t="s">
        <v>34</v>
      </c>
      <c r="F86" s="103" t="s">
        <v>37</v>
      </c>
      <c r="G86" s="88" t="s">
        <v>477</v>
      </c>
      <c r="H86" s="213">
        <v>2</v>
      </c>
      <c r="I86" s="213" t="s">
        <v>583</v>
      </c>
      <c r="J86" s="176">
        <v>36</v>
      </c>
      <c r="K86" s="158" t="s">
        <v>2166</v>
      </c>
      <c r="L86" s="222"/>
      <c r="M86" s="222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>
        <v>36</v>
      </c>
      <c r="AJ86" s="177"/>
      <c r="AK86" s="177">
        <v>36</v>
      </c>
      <c r="AL86" s="106"/>
      <c r="AM86" s="106"/>
      <c r="AN86" s="106"/>
      <c r="AO86" s="106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</row>
    <row r="87" spans="1:57" ht="14.25" customHeight="1">
      <c r="A87" s="158">
        <v>82</v>
      </c>
      <c r="B87" s="97"/>
      <c r="C87" s="130" t="s">
        <v>394</v>
      </c>
      <c r="D87" s="212" t="s">
        <v>231</v>
      </c>
      <c r="E87" s="103" t="s">
        <v>34</v>
      </c>
      <c r="F87" s="103" t="s">
        <v>12</v>
      </c>
      <c r="G87" s="88" t="s">
        <v>482</v>
      </c>
      <c r="H87" s="213">
        <v>3</v>
      </c>
      <c r="I87" s="213" t="s">
        <v>586</v>
      </c>
      <c r="J87" s="176">
        <v>29</v>
      </c>
      <c r="K87" s="158" t="s">
        <v>2196</v>
      </c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>
        <v>29</v>
      </c>
      <c r="AK87" s="222"/>
      <c r="AL87" s="222">
        <v>29</v>
      </c>
      <c r="AM87" s="222"/>
      <c r="AN87" s="222">
        <v>29</v>
      </c>
      <c r="AO87" s="222"/>
      <c r="AP87" s="222"/>
      <c r="AQ87" s="222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</row>
    <row r="88" spans="1:57" ht="14.25" customHeight="1">
      <c r="A88" s="158">
        <v>83</v>
      </c>
      <c r="B88" s="196"/>
      <c r="C88" s="98" t="s">
        <v>1345</v>
      </c>
      <c r="D88" s="130" t="s">
        <v>1328</v>
      </c>
      <c r="E88" s="103" t="s">
        <v>34</v>
      </c>
      <c r="F88" s="103" t="s">
        <v>91</v>
      </c>
      <c r="G88" s="103" t="s">
        <v>1388</v>
      </c>
      <c r="H88" s="176">
        <v>2</v>
      </c>
      <c r="I88" s="176" t="s">
        <v>1450</v>
      </c>
      <c r="J88" s="176">
        <v>44</v>
      </c>
      <c r="K88" s="158" t="s">
        <v>2247</v>
      </c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>
        <v>44</v>
      </c>
      <c r="AK88" s="222"/>
      <c r="AL88" s="222">
        <v>44</v>
      </c>
      <c r="AM88" s="222"/>
      <c r="AN88" s="222"/>
      <c r="AO88" s="222"/>
      <c r="AP88" s="222"/>
      <c r="AQ88" s="222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</row>
    <row r="89" spans="1:57" ht="14.25" customHeight="1">
      <c r="A89" s="158">
        <v>84</v>
      </c>
      <c r="B89" s="196"/>
      <c r="C89" s="98" t="s">
        <v>1345</v>
      </c>
      <c r="D89" s="130" t="s">
        <v>1329</v>
      </c>
      <c r="E89" s="103" t="s">
        <v>34</v>
      </c>
      <c r="F89" s="103" t="s">
        <v>91</v>
      </c>
      <c r="G89" s="103" t="s">
        <v>1388</v>
      </c>
      <c r="H89" s="176">
        <v>2</v>
      </c>
      <c r="I89" s="176" t="s">
        <v>1450</v>
      </c>
      <c r="J89" s="176">
        <v>44</v>
      </c>
      <c r="K89" s="158" t="s">
        <v>2247</v>
      </c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>
        <v>44</v>
      </c>
      <c r="AK89" s="222"/>
      <c r="AL89" s="222">
        <v>44</v>
      </c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177"/>
      <c r="AY89" s="177"/>
      <c r="AZ89" s="177"/>
      <c r="BA89" s="177"/>
      <c r="BB89" s="177"/>
      <c r="BC89" s="177"/>
      <c r="BD89" s="177"/>
      <c r="BE89" s="177"/>
    </row>
    <row r="90" spans="1:57" ht="14.25" customHeight="1">
      <c r="A90" s="158">
        <v>85</v>
      </c>
      <c r="B90" s="196"/>
      <c r="C90" s="130" t="s">
        <v>394</v>
      </c>
      <c r="D90" s="212" t="s">
        <v>232</v>
      </c>
      <c r="E90" s="103" t="s">
        <v>34</v>
      </c>
      <c r="F90" s="103" t="s">
        <v>12</v>
      </c>
      <c r="G90" s="88" t="s">
        <v>482</v>
      </c>
      <c r="H90" s="213">
        <v>3</v>
      </c>
      <c r="I90" s="213" t="s">
        <v>587</v>
      </c>
      <c r="J90" s="176">
        <v>33</v>
      </c>
      <c r="K90" s="158" t="s">
        <v>2197</v>
      </c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>
        <v>33</v>
      </c>
      <c r="AL90" s="222"/>
      <c r="AM90" s="222">
        <v>33</v>
      </c>
      <c r="AN90" s="222"/>
      <c r="AO90" s="222">
        <v>33</v>
      </c>
      <c r="AP90" s="222"/>
      <c r="AQ90" s="222"/>
      <c r="AR90" s="222"/>
      <c r="AS90" s="222"/>
      <c r="AT90" s="222"/>
      <c r="AU90" s="222"/>
      <c r="AV90" s="222"/>
      <c r="AW90" s="222"/>
      <c r="AX90" s="177"/>
      <c r="AY90" s="177"/>
      <c r="AZ90" s="177"/>
      <c r="BA90" s="177"/>
      <c r="BB90" s="177"/>
      <c r="BC90" s="177"/>
      <c r="BD90" s="177"/>
      <c r="BE90" s="177"/>
    </row>
    <row r="91" spans="1:57" ht="14.25" customHeight="1">
      <c r="A91" s="158">
        <v>86</v>
      </c>
      <c r="B91" s="196"/>
      <c r="C91" s="98" t="s">
        <v>1345</v>
      </c>
      <c r="D91" s="130" t="s">
        <v>1330</v>
      </c>
      <c r="E91" s="103" t="s">
        <v>34</v>
      </c>
      <c r="F91" s="103" t="s">
        <v>91</v>
      </c>
      <c r="G91" s="103" t="s">
        <v>1388</v>
      </c>
      <c r="H91" s="176">
        <v>2</v>
      </c>
      <c r="I91" s="176" t="s">
        <v>1451</v>
      </c>
      <c r="J91" s="176">
        <v>46</v>
      </c>
      <c r="K91" s="158" t="s">
        <v>2248</v>
      </c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>
        <v>46</v>
      </c>
      <c r="AL91" s="177"/>
      <c r="AM91" s="177">
        <v>46</v>
      </c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</row>
    <row r="92" spans="1:57" ht="14.25" customHeight="1">
      <c r="A92" s="158">
        <v>87</v>
      </c>
      <c r="B92" s="196"/>
      <c r="C92" s="98" t="s">
        <v>1345</v>
      </c>
      <c r="D92" s="130" t="s">
        <v>1331</v>
      </c>
      <c r="E92" s="103" t="s">
        <v>34</v>
      </c>
      <c r="F92" s="103" t="s">
        <v>91</v>
      </c>
      <c r="G92" s="103" t="s">
        <v>1388</v>
      </c>
      <c r="H92" s="176">
        <v>2</v>
      </c>
      <c r="I92" s="176" t="s">
        <v>1451</v>
      </c>
      <c r="J92" s="176">
        <v>46</v>
      </c>
      <c r="K92" s="51" t="s">
        <v>2248</v>
      </c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>
        <v>46</v>
      </c>
      <c r="AL92" s="177"/>
      <c r="AM92" s="177">
        <v>46</v>
      </c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</row>
    <row r="93" spans="1:57" ht="14.25" customHeight="1">
      <c r="A93" s="158">
        <v>88</v>
      </c>
      <c r="B93" s="196"/>
      <c r="C93" s="98" t="s">
        <v>1183</v>
      </c>
      <c r="D93" s="93" t="s">
        <v>2284</v>
      </c>
      <c r="E93" s="103" t="s">
        <v>34</v>
      </c>
      <c r="F93" s="103" t="s">
        <v>91</v>
      </c>
      <c r="G93" s="103" t="s">
        <v>968</v>
      </c>
      <c r="H93" s="112">
        <v>4</v>
      </c>
      <c r="I93" s="112" t="s">
        <v>1238</v>
      </c>
      <c r="J93" s="112">
        <v>37</v>
      </c>
      <c r="K93" s="158" t="s">
        <v>2229</v>
      </c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>
        <v>37</v>
      </c>
      <c r="AM93" s="177"/>
      <c r="AN93" s="177">
        <v>37</v>
      </c>
      <c r="AO93" s="177"/>
      <c r="AP93" s="177">
        <v>37</v>
      </c>
      <c r="AQ93" s="177"/>
      <c r="AR93" s="177">
        <v>37</v>
      </c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</row>
    <row r="94" spans="1:57" ht="14.25" customHeight="1">
      <c r="A94" s="158">
        <v>89</v>
      </c>
      <c r="B94" s="97"/>
      <c r="C94" s="98" t="s">
        <v>1183</v>
      </c>
      <c r="D94" s="93" t="s">
        <v>2285</v>
      </c>
      <c r="E94" s="103" t="s">
        <v>34</v>
      </c>
      <c r="F94" s="103" t="s">
        <v>91</v>
      </c>
      <c r="G94" s="103" t="s">
        <v>970</v>
      </c>
      <c r="H94" s="112">
        <v>4</v>
      </c>
      <c r="I94" s="112" t="s">
        <v>1238</v>
      </c>
      <c r="J94" s="112">
        <v>14</v>
      </c>
      <c r="K94" s="158" t="s">
        <v>2229</v>
      </c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>
        <v>14</v>
      </c>
      <c r="AM94" s="177"/>
      <c r="AN94" s="177">
        <v>14</v>
      </c>
      <c r="AO94" s="177"/>
      <c r="AP94" s="177">
        <v>14</v>
      </c>
      <c r="AQ94" s="177"/>
      <c r="AR94" s="177">
        <v>14</v>
      </c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</row>
    <row r="95" spans="1:57" ht="14.25" customHeight="1">
      <c r="A95" s="158">
        <v>90</v>
      </c>
      <c r="B95" s="196"/>
      <c r="C95" s="98" t="s">
        <v>1183</v>
      </c>
      <c r="D95" s="93" t="s">
        <v>2286</v>
      </c>
      <c r="E95" s="103" t="s">
        <v>34</v>
      </c>
      <c r="F95" s="103" t="s">
        <v>12</v>
      </c>
      <c r="G95" s="103" t="s">
        <v>970</v>
      </c>
      <c r="H95" s="112">
        <v>4</v>
      </c>
      <c r="I95" s="112" t="s">
        <v>1238</v>
      </c>
      <c r="J95" s="112">
        <v>25</v>
      </c>
      <c r="K95" s="51" t="s">
        <v>2229</v>
      </c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>
        <v>25</v>
      </c>
      <c r="AM95" s="177"/>
      <c r="AN95" s="177">
        <v>25</v>
      </c>
      <c r="AO95" s="177"/>
      <c r="AP95" s="177">
        <v>25</v>
      </c>
      <c r="AQ95" s="177"/>
      <c r="AR95" s="177">
        <v>25</v>
      </c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</row>
    <row r="96" spans="1:57" ht="14.25" customHeight="1">
      <c r="A96" s="158">
        <v>91</v>
      </c>
      <c r="B96" s="196"/>
      <c r="C96" s="98" t="s">
        <v>1183</v>
      </c>
      <c r="D96" s="93" t="s">
        <v>1174</v>
      </c>
      <c r="E96" s="103" t="s">
        <v>34</v>
      </c>
      <c r="F96" s="103" t="s">
        <v>36</v>
      </c>
      <c r="G96" s="103" t="s">
        <v>344</v>
      </c>
      <c r="H96" s="112">
        <v>2</v>
      </c>
      <c r="I96" s="112" t="s">
        <v>1230</v>
      </c>
      <c r="J96" s="112">
        <v>29</v>
      </c>
      <c r="K96" s="51" t="s">
        <v>2229</v>
      </c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>
        <v>29</v>
      </c>
      <c r="AM96" s="177"/>
      <c r="AN96" s="177">
        <v>29</v>
      </c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</row>
    <row r="97" spans="1:57" ht="14.25" customHeight="1">
      <c r="A97" s="158">
        <v>92</v>
      </c>
      <c r="B97" s="196"/>
      <c r="C97" s="98" t="s">
        <v>1183</v>
      </c>
      <c r="D97" s="93" t="s">
        <v>1108</v>
      </c>
      <c r="E97" s="103" t="s">
        <v>34</v>
      </c>
      <c r="F97" s="103" t="s">
        <v>91</v>
      </c>
      <c r="G97" s="103" t="s">
        <v>967</v>
      </c>
      <c r="H97" s="112">
        <v>3</v>
      </c>
      <c r="I97" s="112" t="s">
        <v>584</v>
      </c>
      <c r="J97" s="112">
        <v>17</v>
      </c>
      <c r="K97" s="51" t="s">
        <v>2230</v>
      </c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>
        <v>17</v>
      </c>
      <c r="AN97" s="177"/>
      <c r="AO97" s="177">
        <v>17</v>
      </c>
      <c r="AP97" s="177"/>
      <c r="AQ97" s="177">
        <v>17</v>
      </c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</row>
    <row r="98" spans="1:57" ht="14.25" customHeight="1">
      <c r="A98" s="158">
        <v>93</v>
      </c>
      <c r="B98" s="97"/>
      <c r="C98" s="98" t="s">
        <v>1183</v>
      </c>
      <c r="D98" s="93" t="s">
        <v>2287</v>
      </c>
      <c r="E98" s="103" t="s">
        <v>34</v>
      </c>
      <c r="F98" s="103" t="s">
        <v>91</v>
      </c>
      <c r="G98" s="103" t="s">
        <v>968</v>
      </c>
      <c r="H98" s="112">
        <v>4</v>
      </c>
      <c r="I98" s="112" t="s">
        <v>1239</v>
      </c>
      <c r="J98" s="112">
        <v>37</v>
      </c>
      <c r="K98" s="51" t="s">
        <v>2230</v>
      </c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>
        <v>37</v>
      </c>
      <c r="AN98" s="177"/>
      <c r="AO98" s="177">
        <v>37</v>
      </c>
      <c r="AP98" s="177"/>
      <c r="AQ98" s="177">
        <v>37</v>
      </c>
      <c r="AR98" s="177"/>
      <c r="AS98" s="177">
        <v>37</v>
      </c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</row>
    <row r="99" spans="1:57" ht="14.25" customHeight="1">
      <c r="A99" s="158">
        <v>94</v>
      </c>
      <c r="B99" s="196"/>
      <c r="C99" s="98" t="s">
        <v>1183</v>
      </c>
      <c r="D99" s="93" t="s">
        <v>2053</v>
      </c>
      <c r="E99" s="103" t="s">
        <v>34</v>
      </c>
      <c r="F99" s="103" t="s">
        <v>12</v>
      </c>
      <c r="G99" s="103" t="s">
        <v>967</v>
      </c>
      <c r="H99" s="112">
        <v>3</v>
      </c>
      <c r="I99" s="112" t="s">
        <v>584</v>
      </c>
      <c r="J99" s="112">
        <v>20</v>
      </c>
      <c r="K99" s="51" t="s">
        <v>2230</v>
      </c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>
        <v>20</v>
      </c>
      <c r="AN99" s="177"/>
      <c r="AO99" s="177">
        <v>20</v>
      </c>
      <c r="AP99" s="177"/>
      <c r="AQ99" s="177">
        <v>20</v>
      </c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</row>
    <row r="100" spans="1:57" ht="14.25" customHeight="1">
      <c r="A100" s="158">
        <v>95</v>
      </c>
      <c r="B100" s="196"/>
      <c r="C100" s="130" t="s">
        <v>394</v>
      </c>
      <c r="D100" s="212" t="s">
        <v>217</v>
      </c>
      <c r="E100" s="103" t="s">
        <v>34</v>
      </c>
      <c r="F100" s="103" t="s">
        <v>91</v>
      </c>
      <c r="G100" s="88" t="s">
        <v>483</v>
      </c>
      <c r="H100" s="213">
        <v>2</v>
      </c>
      <c r="I100" s="213" t="s">
        <v>577</v>
      </c>
      <c r="J100" s="176">
        <v>30</v>
      </c>
      <c r="K100" s="51" t="s">
        <v>2173</v>
      </c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177"/>
      <c r="AH100" s="222"/>
      <c r="AI100" s="177"/>
      <c r="AJ100" s="177"/>
      <c r="AK100" s="177"/>
      <c r="AL100" s="177"/>
      <c r="AM100" s="177"/>
      <c r="AN100" s="177">
        <v>30</v>
      </c>
      <c r="AO100" s="177"/>
      <c r="AP100" s="177">
        <v>30</v>
      </c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</row>
    <row r="101" spans="1:57" ht="14.25" customHeight="1">
      <c r="A101" s="158">
        <v>96</v>
      </c>
      <c r="B101" s="196"/>
      <c r="C101" s="98" t="s">
        <v>1345</v>
      </c>
      <c r="D101" s="93" t="s">
        <v>1322</v>
      </c>
      <c r="E101" s="103" t="s">
        <v>34</v>
      </c>
      <c r="F101" s="103" t="s">
        <v>37</v>
      </c>
      <c r="G101" s="217" t="s">
        <v>1384</v>
      </c>
      <c r="H101" s="112">
        <v>2</v>
      </c>
      <c r="I101" s="112" t="s">
        <v>1442</v>
      </c>
      <c r="J101" s="112">
        <v>45</v>
      </c>
      <c r="K101" s="158" t="s">
        <v>2231</v>
      </c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>
        <v>45</v>
      </c>
      <c r="AO101" s="177">
        <v>18</v>
      </c>
      <c r="AP101" s="177">
        <v>45</v>
      </c>
      <c r="AQ101" s="177">
        <v>18</v>
      </c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</row>
    <row r="102" spans="1:57" ht="14.25" customHeight="1">
      <c r="A102" s="158">
        <v>97</v>
      </c>
      <c r="B102" s="196"/>
      <c r="C102" s="98" t="s">
        <v>1345</v>
      </c>
      <c r="D102" s="130" t="s">
        <v>1332</v>
      </c>
      <c r="E102" s="103" t="s">
        <v>34</v>
      </c>
      <c r="F102" s="103" t="s">
        <v>91</v>
      </c>
      <c r="G102" s="103" t="s">
        <v>1388</v>
      </c>
      <c r="H102" s="176">
        <v>2</v>
      </c>
      <c r="I102" s="176" t="s">
        <v>1452</v>
      </c>
      <c r="J102" s="176">
        <v>47</v>
      </c>
      <c r="K102" s="158" t="s">
        <v>2251</v>
      </c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>
        <v>47</v>
      </c>
      <c r="AP102" s="177"/>
      <c r="AQ102" s="177">
        <v>47</v>
      </c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</row>
    <row r="103" spans="1:57" ht="14.25" customHeight="1">
      <c r="A103" s="158">
        <v>98</v>
      </c>
      <c r="B103" s="196"/>
      <c r="C103" s="130" t="s">
        <v>394</v>
      </c>
      <c r="D103" s="212" t="s">
        <v>231</v>
      </c>
      <c r="E103" s="103" t="s">
        <v>34</v>
      </c>
      <c r="F103" s="103" t="s">
        <v>91</v>
      </c>
      <c r="G103" s="88" t="s">
        <v>483</v>
      </c>
      <c r="H103" s="213">
        <v>2</v>
      </c>
      <c r="I103" s="213" t="s">
        <v>549</v>
      </c>
      <c r="J103" s="176">
        <v>29</v>
      </c>
      <c r="K103" s="158" t="s">
        <v>2184</v>
      </c>
      <c r="L103" s="222"/>
      <c r="M103" s="177"/>
      <c r="N103" s="222"/>
      <c r="O103" s="177"/>
      <c r="P103" s="222"/>
      <c r="Q103" s="177"/>
      <c r="R103" s="222"/>
      <c r="S103" s="177"/>
      <c r="T103" s="222"/>
      <c r="U103" s="177"/>
      <c r="V103" s="222"/>
      <c r="W103" s="177"/>
      <c r="X103" s="222"/>
      <c r="Y103" s="177"/>
      <c r="Z103" s="222"/>
      <c r="AA103" s="177"/>
      <c r="AB103" s="222"/>
      <c r="AC103" s="177"/>
      <c r="AD103" s="222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>
        <v>29</v>
      </c>
      <c r="AS103" s="177"/>
      <c r="AT103" s="177">
        <v>29</v>
      </c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</row>
    <row r="104" spans="1:57" ht="14.25" customHeight="1">
      <c r="A104" s="158">
        <v>99</v>
      </c>
      <c r="B104" s="196"/>
      <c r="C104" s="98" t="s">
        <v>1183</v>
      </c>
      <c r="D104" s="93" t="s">
        <v>199</v>
      </c>
      <c r="E104" s="103" t="s">
        <v>34</v>
      </c>
      <c r="F104" s="103" t="s">
        <v>91</v>
      </c>
      <c r="G104" s="103" t="s">
        <v>967</v>
      </c>
      <c r="H104" s="112">
        <v>3</v>
      </c>
      <c r="I104" s="112" t="s">
        <v>530</v>
      </c>
      <c r="J104" s="112">
        <v>19</v>
      </c>
      <c r="K104" s="158" t="s">
        <v>2227</v>
      </c>
      <c r="L104" s="222"/>
      <c r="M104" s="177"/>
      <c r="N104" s="222"/>
      <c r="O104" s="177"/>
      <c r="P104" s="222"/>
      <c r="Q104" s="177"/>
      <c r="R104" s="222"/>
      <c r="S104" s="177"/>
      <c r="T104" s="222"/>
      <c r="U104" s="177"/>
      <c r="V104" s="222"/>
      <c r="W104" s="177"/>
      <c r="X104" s="222"/>
      <c r="Y104" s="177"/>
      <c r="Z104" s="222"/>
      <c r="AA104" s="177"/>
      <c r="AB104" s="222"/>
      <c r="AC104" s="177"/>
      <c r="AD104" s="222"/>
      <c r="AE104" s="177"/>
      <c r="AF104" s="222"/>
      <c r="AG104" s="177"/>
      <c r="AH104" s="222"/>
      <c r="AI104" s="177"/>
      <c r="AJ104" s="222"/>
      <c r="AK104" s="177"/>
      <c r="AL104" s="222"/>
      <c r="AM104" s="177"/>
      <c r="AN104" s="222"/>
      <c r="AO104" s="177"/>
      <c r="AP104" s="222"/>
      <c r="AQ104" s="177"/>
      <c r="AR104" s="222">
        <v>19</v>
      </c>
      <c r="AS104" s="177"/>
      <c r="AT104" s="222">
        <v>19</v>
      </c>
      <c r="AU104" s="177"/>
      <c r="AV104" s="222">
        <v>19</v>
      </c>
      <c r="AW104" s="177"/>
      <c r="AX104" s="177"/>
      <c r="AY104" s="177"/>
      <c r="AZ104" s="177"/>
      <c r="BA104" s="177"/>
      <c r="BB104" s="177"/>
      <c r="BC104" s="177"/>
      <c r="BD104" s="177"/>
      <c r="BE104" s="177"/>
    </row>
    <row r="105" spans="1:57" ht="14.25" customHeight="1">
      <c r="A105" s="158">
        <v>100</v>
      </c>
      <c r="B105" s="196"/>
      <c r="C105" s="98" t="s">
        <v>1183</v>
      </c>
      <c r="D105" s="93" t="s">
        <v>1114</v>
      </c>
      <c r="E105" s="103" t="s">
        <v>34</v>
      </c>
      <c r="F105" s="103" t="s">
        <v>12</v>
      </c>
      <c r="G105" s="103" t="s">
        <v>967</v>
      </c>
      <c r="H105" s="112">
        <v>3</v>
      </c>
      <c r="I105" s="112" t="s">
        <v>530</v>
      </c>
      <c r="J105" s="112">
        <v>20</v>
      </c>
      <c r="K105" s="158" t="s">
        <v>2227</v>
      </c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177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>
        <v>20</v>
      </c>
      <c r="AS105" s="222"/>
      <c r="AT105" s="222">
        <v>20</v>
      </c>
      <c r="AU105" s="222"/>
      <c r="AV105" s="222">
        <v>20</v>
      </c>
      <c r="AW105" s="177"/>
      <c r="AX105" s="177"/>
      <c r="AY105" s="177"/>
      <c r="AZ105" s="177"/>
      <c r="BA105" s="177"/>
      <c r="BB105" s="177"/>
      <c r="BC105" s="177"/>
      <c r="BD105" s="177"/>
      <c r="BE105" s="177"/>
    </row>
    <row r="106" spans="1:57" ht="14.25" customHeight="1">
      <c r="A106" s="158">
        <v>101</v>
      </c>
      <c r="B106" s="196"/>
      <c r="C106" s="98" t="s">
        <v>1183</v>
      </c>
      <c r="D106" s="93" t="s">
        <v>191</v>
      </c>
      <c r="E106" s="103" t="s">
        <v>34</v>
      </c>
      <c r="F106" s="103" t="s">
        <v>36</v>
      </c>
      <c r="G106" s="103" t="s">
        <v>974</v>
      </c>
      <c r="H106" s="112">
        <v>1</v>
      </c>
      <c r="I106" s="112" t="s">
        <v>1247</v>
      </c>
      <c r="J106" s="112">
        <v>43</v>
      </c>
      <c r="K106" s="158" t="s">
        <v>2227</v>
      </c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222"/>
      <c r="AG106" s="177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>
        <v>43</v>
      </c>
      <c r="AS106" s="222"/>
      <c r="AT106" s="222"/>
      <c r="AU106" s="222"/>
      <c r="AV106" s="222"/>
      <c r="AW106" s="177"/>
      <c r="AX106" s="177"/>
      <c r="AY106" s="177"/>
      <c r="AZ106" s="177"/>
      <c r="BA106" s="177"/>
      <c r="BB106" s="177"/>
      <c r="BC106" s="177"/>
      <c r="BD106" s="177"/>
      <c r="BE106" s="177"/>
    </row>
    <row r="107" spans="1:57" ht="14.25" customHeight="1">
      <c r="A107" s="158">
        <v>102</v>
      </c>
      <c r="B107" s="97"/>
      <c r="C107" s="130" t="s">
        <v>394</v>
      </c>
      <c r="D107" s="212" t="s">
        <v>232</v>
      </c>
      <c r="E107" s="103" t="s">
        <v>34</v>
      </c>
      <c r="F107" s="103" t="s">
        <v>91</v>
      </c>
      <c r="G107" s="88" t="s">
        <v>483</v>
      </c>
      <c r="H107" s="213">
        <v>2</v>
      </c>
      <c r="I107" s="213" t="s">
        <v>574</v>
      </c>
      <c r="J107" s="176">
        <v>33</v>
      </c>
      <c r="K107" s="158" t="s">
        <v>2175</v>
      </c>
      <c r="L107" s="177"/>
      <c r="M107" s="222"/>
      <c r="N107" s="177"/>
      <c r="O107" s="222"/>
      <c r="P107" s="177"/>
      <c r="Q107" s="222"/>
      <c r="R107" s="177"/>
      <c r="S107" s="222"/>
      <c r="T107" s="177"/>
      <c r="U107" s="222"/>
      <c r="V107" s="177"/>
      <c r="W107" s="222"/>
      <c r="X107" s="177"/>
      <c r="Y107" s="222"/>
      <c r="Z107" s="177"/>
      <c r="AA107" s="222"/>
      <c r="AB107" s="177"/>
      <c r="AC107" s="222"/>
      <c r="AD107" s="177"/>
      <c r="AE107" s="222"/>
      <c r="AF107" s="177"/>
      <c r="AG107" s="222"/>
      <c r="AH107" s="177"/>
      <c r="AI107" s="222"/>
      <c r="AJ107" s="177"/>
      <c r="AK107" s="222"/>
      <c r="AL107" s="177"/>
      <c r="AM107" s="222"/>
      <c r="AN107" s="177"/>
      <c r="AO107" s="222"/>
      <c r="AP107" s="177"/>
      <c r="AQ107" s="222"/>
      <c r="AR107" s="177"/>
      <c r="AS107" s="222">
        <v>33</v>
      </c>
      <c r="AT107" s="177"/>
      <c r="AU107" s="222">
        <v>33</v>
      </c>
      <c r="AV107" s="222"/>
      <c r="AW107" s="222"/>
      <c r="AX107" s="177"/>
      <c r="AY107" s="177"/>
      <c r="AZ107" s="177"/>
      <c r="BA107" s="177"/>
      <c r="BB107" s="177"/>
      <c r="BC107" s="177"/>
      <c r="BD107" s="177"/>
      <c r="BE107" s="177"/>
    </row>
    <row r="108" spans="1:57" ht="14.25" customHeight="1">
      <c r="A108" s="158">
        <v>103</v>
      </c>
      <c r="B108" s="97"/>
      <c r="C108" s="98" t="s">
        <v>1183</v>
      </c>
      <c r="D108" s="93" t="s">
        <v>200</v>
      </c>
      <c r="E108" s="103" t="s">
        <v>34</v>
      </c>
      <c r="F108" s="103" t="s">
        <v>91</v>
      </c>
      <c r="G108" s="103" t="s">
        <v>967</v>
      </c>
      <c r="H108" s="112">
        <v>3</v>
      </c>
      <c r="I108" s="112" t="s">
        <v>526</v>
      </c>
      <c r="J108" s="112">
        <v>15</v>
      </c>
      <c r="K108" s="158" t="s">
        <v>2228</v>
      </c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>
        <v>15</v>
      </c>
      <c r="AT108" s="177"/>
      <c r="AU108" s="177">
        <v>15</v>
      </c>
      <c r="AV108" s="177"/>
      <c r="AW108" s="177">
        <v>15</v>
      </c>
      <c r="AX108" s="177"/>
      <c r="AY108" s="177"/>
      <c r="AZ108" s="177"/>
      <c r="BA108" s="177"/>
      <c r="BB108" s="177"/>
      <c r="BC108" s="177"/>
      <c r="BD108" s="177"/>
      <c r="BE108" s="177"/>
    </row>
    <row r="109" spans="1:57" ht="14.25" customHeight="1">
      <c r="A109" s="158">
        <v>104</v>
      </c>
      <c r="B109" s="196"/>
      <c r="C109" s="98" t="s">
        <v>1183</v>
      </c>
      <c r="D109" s="93" t="s">
        <v>1115</v>
      </c>
      <c r="E109" s="103" t="s">
        <v>34</v>
      </c>
      <c r="F109" s="103" t="s">
        <v>12</v>
      </c>
      <c r="G109" s="103" t="s">
        <v>967</v>
      </c>
      <c r="H109" s="112">
        <v>3</v>
      </c>
      <c r="I109" s="112" t="s">
        <v>526</v>
      </c>
      <c r="J109" s="112">
        <v>20</v>
      </c>
      <c r="K109" s="51" t="s">
        <v>2228</v>
      </c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>
        <v>20</v>
      </c>
      <c r="AT109" s="177"/>
      <c r="AU109" s="177">
        <v>20</v>
      </c>
      <c r="AV109" s="177"/>
      <c r="AW109" s="177">
        <v>20</v>
      </c>
      <c r="AX109" s="177"/>
      <c r="AY109" s="177"/>
      <c r="AZ109" s="177"/>
      <c r="BA109" s="177"/>
      <c r="BB109" s="177"/>
      <c r="BC109" s="177"/>
      <c r="BD109" s="177"/>
      <c r="BE109" s="177"/>
    </row>
    <row r="110" spans="1:57" ht="14.25" customHeight="1">
      <c r="A110" s="158">
        <v>105</v>
      </c>
      <c r="B110" s="196"/>
      <c r="C110" s="98" t="s">
        <v>1183</v>
      </c>
      <c r="D110" s="93" t="s">
        <v>190</v>
      </c>
      <c r="E110" s="103" t="s">
        <v>34</v>
      </c>
      <c r="F110" s="103" t="s">
        <v>36</v>
      </c>
      <c r="G110" s="103" t="s">
        <v>974</v>
      </c>
      <c r="H110" s="112">
        <v>1</v>
      </c>
      <c r="I110" s="112" t="s">
        <v>1248</v>
      </c>
      <c r="J110" s="112">
        <v>44</v>
      </c>
      <c r="K110" s="51" t="s">
        <v>2228</v>
      </c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>
        <v>44</v>
      </c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</row>
    <row r="111" spans="1:57" ht="14.25" customHeight="1">
      <c r="A111" s="158">
        <v>106</v>
      </c>
      <c r="B111" s="97"/>
      <c r="C111" s="130" t="s">
        <v>394</v>
      </c>
      <c r="D111" s="212" t="s">
        <v>427</v>
      </c>
      <c r="E111" s="103" t="s">
        <v>34</v>
      </c>
      <c r="F111" s="103" t="s">
        <v>36</v>
      </c>
      <c r="G111" s="88" t="s">
        <v>468</v>
      </c>
      <c r="H111" s="213">
        <v>1</v>
      </c>
      <c r="I111" s="213" t="s">
        <v>567</v>
      </c>
      <c r="J111" s="176">
        <v>47</v>
      </c>
      <c r="K111" s="51" t="s">
        <v>2163</v>
      </c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>
        <v>47</v>
      </c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</row>
    <row r="112" spans="1:57" ht="14.25" customHeight="1">
      <c r="A112" s="158">
        <v>107</v>
      </c>
      <c r="B112" s="196"/>
      <c r="C112" s="130" t="s">
        <v>394</v>
      </c>
      <c r="D112" s="212" t="s">
        <v>423</v>
      </c>
      <c r="E112" s="103" t="s">
        <v>34</v>
      </c>
      <c r="F112" s="103" t="s">
        <v>36</v>
      </c>
      <c r="G112" s="88" t="s">
        <v>468</v>
      </c>
      <c r="H112" s="213">
        <v>1</v>
      </c>
      <c r="I112" s="213" t="s">
        <v>568</v>
      </c>
      <c r="J112" s="176">
        <v>47</v>
      </c>
      <c r="K112" s="51" t="s">
        <v>2194</v>
      </c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>
        <v>47</v>
      </c>
      <c r="AW112" s="177"/>
      <c r="AX112" s="177"/>
      <c r="AY112" s="177"/>
      <c r="AZ112" s="177"/>
      <c r="BA112" s="177"/>
      <c r="BB112" s="177"/>
      <c r="BC112" s="177"/>
      <c r="BD112" s="177"/>
      <c r="BE112" s="177"/>
    </row>
    <row r="113" spans="1:57" ht="14.25" customHeight="1">
      <c r="A113" s="158">
        <v>108</v>
      </c>
      <c r="B113" s="97"/>
      <c r="C113" s="130" t="s">
        <v>394</v>
      </c>
      <c r="D113" s="212" t="s">
        <v>425</v>
      </c>
      <c r="E113" s="103" t="s">
        <v>34</v>
      </c>
      <c r="F113" s="103" t="s">
        <v>37</v>
      </c>
      <c r="G113" s="88" t="s">
        <v>468</v>
      </c>
      <c r="H113" s="213">
        <v>1</v>
      </c>
      <c r="I113" s="213" t="s">
        <v>568</v>
      </c>
      <c r="J113" s="176">
        <v>46</v>
      </c>
      <c r="K113" s="51" t="s">
        <v>2194</v>
      </c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>
        <v>46</v>
      </c>
      <c r="AW113" s="177"/>
      <c r="AX113" s="177"/>
      <c r="AY113" s="177"/>
      <c r="AZ113" s="177"/>
      <c r="BA113" s="177"/>
      <c r="BB113" s="177"/>
      <c r="BC113" s="177"/>
      <c r="BD113" s="177"/>
      <c r="BE113" s="177"/>
    </row>
    <row r="114" spans="1:57" ht="14.25" customHeight="1">
      <c r="A114" s="158">
        <v>109</v>
      </c>
      <c r="B114" s="196"/>
      <c r="C114" s="130" t="s">
        <v>394</v>
      </c>
      <c r="D114" s="212" t="s">
        <v>232</v>
      </c>
      <c r="E114" s="103" t="s">
        <v>34</v>
      </c>
      <c r="F114" s="103" t="s">
        <v>12</v>
      </c>
      <c r="G114" s="88" t="s">
        <v>479</v>
      </c>
      <c r="H114" s="213">
        <v>1</v>
      </c>
      <c r="I114" s="213" t="s">
        <v>568</v>
      </c>
      <c r="J114" s="176">
        <v>33</v>
      </c>
      <c r="K114" s="51" t="s">
        <v>2194</v>
      </c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>
        <v>33</v>
      </c>
      <c r="AW114" s="177"/>
      <c r="AX114" s="177"/>
      <c r="AY114" s="177"/>
      <c r="AZ114" s="177"/>
      <c r="BA114" s="177"/>
      <c r="BB114" s="177"/>
      <c r="BC114" s="177"/>
      <c r="BD114" s="177"/>
      <c r="BE114" s="177"/>
    </row>
    <row r="115" spans="1:57" ht="14.25" customHeight="1">
      <c r="A115" s="158">
        <v>110</v>
      </c>
      <c r="B115" s="197"/>
      <c r="C115" s="108" t="s">
        <v>1345</v>
      </c>
      <c r="D115" s="93" t="s">
        <v>1342</v>
      </c>
      <c r="E115" s="103" t="s">
        <v>34</v>
      </c>
      <c r="F115" s="214" t="s">
        <v>351</v>
      </c>
      <c r="G115" s="103" t="s">
        <v>1395</v>
      </c>
      <c r="H115" s="112">
        <v>1</v>
      </c>
      <c r="I115" s="112" t="s">
        <v>1472</v>
      </c>
      <c r="J115" s="112">
        <v>45</v>
      </c>
      <c r="K115" s="62" t="s">
        <v>2255</v>
      </c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>
        <v>54</v>
      </c>
      <c r="AW115" s="106"/>
      <c r="AX115" s="106"/>
      <c r="AY115" s="106"/>
      <c r="AZ115" s="106"/>
      <c r="BA115" s="106"/>
      <c r="BB115" s="106"/>
      <c r="BC115" s="106"/>
      <c r="BD115" s="106"/>
      <c r="BE115" s="106"/>
    </row>
    <row r="116" spans="1:57" ht="14.25" customHeight="1">
      <c r="A116" s="158">
        <v>111</v>
      </c>
      <c r="B116" s="197"/>
      <c r="C116" s="108" t="s">
        <v>1345</v>
      </c>
      <c r="D116" s="93" t="s">
        <v>1342</v>
      </c>
      <c r="E116" s="214" t="s">
        <v>34</v>
      </c>
      <c r="F116" s="214" t="s">
        <v>37</v>
      </c>
      <c r="G116" s="103" t="s">
        <v>1395</v>
      </c>
      <c r="H116" s="112">
        <v>1</v>
      </c>
      <c r="I116" s="112" t="s">
        <v>1472</v>
      </c>
      <c r="J116" s="112">
        <v>45</v>
      </c>
      <c r="K116" s="62" t="s">
        <v>2255</v>
      </c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>
        <v>54</v>
      </c>
      <c r="AW116" s="106"/>
      <c r="AX116" s="106"/>
      <c r="AY116" s="106"/>
      <c r="AZ116" s="106"/>
      <c r="BA116" s="106"/>
      <c r="BB116" s="106"/>
      <c r="BC116" s="106"/>
      <c r="BD116" s="106"/>
      <c r="BE116" s="106"/>
    </row>
    <row r="117" spans="1:57" s="160" customFormat="1" ht="14.25" customHeight="1">
      <c r="A117" s="158">
        <v>112</v>
      </c>
      <c r="B117" s="196"/>
      <c r="C117" s="130" t="s">
        <v>394</v>
      </c>
      <c r="D117" s="212" t="s">
        <v>231</v>
      </c>
      <c r="E117" s="103" t="s">
        <v>34</v>
      </c>
      <c r="F117" s="103" t="s">
        <v>12</v>
      </c>
      <c r="G117" s="88" t="s">
        <v>479</v>
      </c>
      <c r="H117" s="213">
        <v>1</v>
      </c>
      <c r="I117" s="213" t="s">
        <v>541</v>
      </c>
      <c r="J117" s="176">
        <v>29</v>
      </c>
      <c r="K117" s="51" t="s">
        <v>2187</v>
      </c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>
        <v>29</v>
      </c>
      <c r="AX117" s="177"/>
      <c r="AY117" s="177"/>
      <c r="AZ117" s="177"/>
      <c r="BA117" s="177"/>
      <c r="BB117" s="177"/>
      <c r="BC117" s="177"/>
      <c r="BD117" s="177"/>
      <c r="BE117" s="177"/>
    </row>
    <row r="118" spans="1:57" s="160" customFormat="1" ht="14.25" customHeight="1">
      <c r="A118" s="158">
        <v>113</v>
      </c>
      <c r="B118" s="196"/>
      <c r="C118" s="98" t="s">
        <v>1183</v>
      </c>
      <c r="D118" s="93" t="s">
        <v>2288</v>
      </c>
      <c r="E118" s="103" t="s">
        <v>34</v>
      </c>
      <c r="F118" s="103" t="s">
        <v>36</v>
      </c>
      <c r="G118" s="103" t="s">
        <v>960</v>
      </c>
      <c r="H118" s="112">
        <v>1</v>
      </c>
      <c r="I118" s="112" t="s">
        <v>541</v>
      </c>
      <c r="J118" s="112">
        <v>39</v>
      </c>
      <c r="K118" s="51" t="s">
        <v>2256</v>
      </c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>
        <v>39</v>
      </c>
      <c r="AX118" s="177"/>
      <c r="AY118" s="177"/>
      <c r="AZ118" s="177"/>
      <c r="BA118" s="177"/>
      <c r="BB118" s="177"/>
      <c r="BC118" s="177"/>
      <c r="BD118" s="177"/>
      <c r="BE118" s="177"/>
    </row>
    <row r="119" spans="1:57" s="160" customFormat="1" ht="14.25" customHeight="1">
      <c r="A119" s="262" t="s">
        <v>2348</v>
      </c>
      <c r="B119" s="275"/>
      <c r="C119" s="275"/>
      <c r="D119" s="275"/>
      <c r="E119" s="275"/>
      <c r="F119" s="275"/>
      <c r="G119" s="275"/>
      <c r="H119" s="263"/>
      <c r="I119" s="112"/>
      <c r="J119" s="112">
        <f>SUM(J36:J118)</f>
        <v>3059</v>
      </c>
      <c r="K119" s="112">
        <f t="shared" ref="K119:BE119" si="1">SUM(K36:K118)</f>
        <v>0</v>
      </c>
      <c r="L119" s="112">
        <f t="shared" si="1"/>
        <v>0</v>
      </c>
      <c r="M119" s="112">
        <f t="shared" si="1"/>
        <v>0</v>
      </c>
      <c r="N119" s="112">
        <f t="shared" si="1"/>
        <v>200.4</v>
      </c>
      <c r="O119" s="112">
        <f t="shared" si="1"/>
        <v>174.4</v>
      </c>
      <c r="P119" s="112">
        <f t="shared" si="1"/>
        <v>247.4</v>
      </c>
      <c r="Q119" s="112">
        <f t="shared" si="1"/>
        <v>174.4</v>
      </c>
      <c r="R119" s="112">
        <f t="shared" si="1"/>
        <v>349.4</v>
      </c>
      <c r="S119" s="112">
        <f t="shared" si="1"/>
        <v>315.40000000000003</v>
      </c>
      <c r="T119" s="112">
        <f t="shared" si="1"/>
        <v>396.4</v>
      </c>
      <c r="U119" s="112">
        <f t="shared" si="1"/>
        <v>391.4</v>
      </c>
      <c r="V119" s="112">
        <f t="shared" si="1"/>
        <v>303.39999999999998</v>
      </c>
      <c r="W119" s="112">
        <f t="shared" si="1"/>
        <v>192.4</v>
      </c>
      <c r="X119" s="112">
        <f t="shared" si="1"/>
        <v>253.4</v>
      </c>
      <c r="Y119" s="112">
        <f t="shared" si="1"/>
        <v>182.4</v>
      </c>
      <c r="Z119" s="112">
        <f t="shared" si="1"/>
        <v>256.39999999999998</v>
      </c>
      <c r="AA119" s="112">
        <f t="shared" si="1"/>
        <v>184.4</v>
      </c>
      <c r="AB119" s="112">
        <f t="shared" si="1"/>
        <v>180.4</v>
      </c>
      <c r="AC119" s="112">
        <f t="shared" si="1"/>
        <v>155.4</v>
      </c>
      <c r="AD119" s="112">
        <f t="shared" si="1"/>
        <v>222.4</v>
      </c>
      <c r="AE119" s="112">
        <f t="shared" si="1"/>
        <v>188.4</v>
      </c>
      <c r="AF119" s="112">
        <f t="shared" si="1"/>
        <v>116</v>
      </c>
      <c r="AG119" s="112">
        <f t="shared" si="1"/>
        <v>137</v>
      </c>
      <c r="AH119" s="112">
        <f t="shared" si="1"/>
        <v>154</v>
      </c>
      <c r="AI119" s="112">
        <f t="shared" si="1"/>
        <v>140</v>
      </c>
      <c r="AJ119" s="112">
        <f t="shared" si="1"/>
        <v>218</v>
      </c>
      <c r="AK119" s="112">
        <f t="shared" si="1"/>
        <v>265</v>
      </c>
      <c r="AL119" s="112">
        <f t="shared" si="1"/>
        <v>253</v>
      </c>
      <c r="AM119" s="112">
        <f t="shared" si="1"/>
        <v>199</v>
      </c>
      <c r="AN119" s="112">
        <f t="shared" si="1"/>
        <v>240</v>
      </c>
      <c r="AO119" s="112">
        <f t="shared" si="1"/>
        <v>172</v>
      </c>
      <c r="AP119" s="112">
        <f t="shared" si="1"/>
        <v>151</v>
      </c>
      <c r="AQ119" s="112">
        <f t="shared" si="1"/>
        <v>139</v>
      </c>
      <c r="AR119" s="112">
        <f t="shared" si="1"/>
        <v>187</v>
      </c>
      <c r="AS119" s="112">
        <f t="shared" si="1"/>
        <v>149</v>
      </c>
      <c r="AT119" s="112">
        <f t="shared" si="1"/>
        <v>115</v>
      </c>
      <c r="AU119" s="112">
        <f t="shared" si="1"/>
        <v>68</v>
      </c>
      <c r="AV119" s="112">
        <f t="shared" si="1"/>
        <v>273</v>
      </c>
      <c r="AW119" s="112">
        <f t="shared" si="1"/>
        <v>103</v>
      </c>
      <c r="AX119" s="112">
        <f t="shared" si="1"/>
        <v>0</v>
      </c>
      <c r="AY119" s="112">
        <f t="shared" si="1"/>
        <v>0</v>
      </c>
      <c r="AZ119" s="112">
        <f t="shared" si="1"/>
        <v>0</v>
      </c>
      <c r="BA119" s="112">
        <f t="shared" si="1"/>
        <v>0</v>
      </c>
      <c r="BB119" s="112">
        <f t="shared" si="1"/>
        <v>0</v>
      </c>
      <c r="BC119" s="112">
        <f t="shared" si="1"/>
        <v>0</v>
      </c>
      <c r="BD119" s="112">
        <f t="shared" si="1"/>
        <v>0</v>
      </c>
      <c r="BE119" s="112">
        <f t="shared" si="1"/>
        <v>0</v>
      </c>
    </row>
    <row r="120" spans="1:57" ht="14.25" customHeight="1">
      <c r="A120" s="158">
        <v>114</v>
      </c>
      <c r="B120" s="196"/>
      <c r="C120" s="98" t="s">
        <v>1183</v>
      </c>
      <c r="D120" s="93" t="s">
        <v>1128</v>
      </c>
      <c r="E120" s="192" t="s">
        <v>50</v>
      </c>
      <c r="F120" s="192" t="s">
        <v>147</v>
      </c>
      <c r="G120" s="103" t="s">
        <v>981</v>
      </c>
      <c r="H120" s="112">
        <v>2</v>
      </c>
      <c r="I120" s="112" t="s">
        <v>498</v>
      </c>
      <c r="J120" s="112">
        <v>32</v>
      </c>
      <c r="K120" s="51" t="s">
        <v>2226</v>
      </c>
      <c r="L120" s="177"/>
      <c r="M120" s="177"/>
      <c r="N120" s="177"/>
      <c r="O120" s="177">
        <v>32</v>
      </c>
      <c r="P120" s="177"/>
      <c r="Q120" s="177">
        <v>32</v>
      </c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</row>
    <row r="121" spans="1:57" ht="14.25" customHeight="1">
      <c r="A121" s="158">
        <v>115</v>
      </c>
      <c r="B121" s="198"/>
      <c r="C121" s="108" t="s">
        <v>1183</v>
      </c>
      <c r="D121" s="93" t="s">
        <v>2289</v>
      </c>
      <c r="E121" s="103" t="s">
        <v>50</v>
      </c>
      <c r="F121" s="103" t="s">
        <v>205</v>
      </c>
      <c r="G121" s="103" t="s">
        <v>941</v>
      </c>
      <c r="H121" s="112">
        <v>2</v>
      </c>
      <c r="I121" s="112" t="s">
        <v>503</v>
      </c>
      <c r="J121" s="112">
        <v>33</v>
      </c>
      <c r="K121" s="62" t="s">
        <v>2246</v>
      </c>
      <c r="L121" s="106"/>
      <c r="M121" s="106"/>
      <c r="N121" s="106"/>
      <c r="O121" s="106"/>
      <c r="P121" s="106"/>
      <c r="Q121" s="106"/>
      <c r="R121" s="106">
        <v>33</v>
      </c>
      <c r="S121" s="106"/>
      <c r="T121" s="106">
        <v>33</v>
      </c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</row>
    <row r="122" spans="1:57" ht="14.25" customHeight="1">
      <c r="A122" s="158">
        <v>116</v>
      </c>
      <c r="B122" s="196"/>
      <c r="C122" s="98" t="s">
        <v>1183</v>
      </c>
      <c r="D122" s="93" t="s">
        <v>1128</v>
      </c>
      <c r="E122" s="192" t="s">
        <v>50</v>
      </c>
      <c r="F122" s="192" t="s">
        <v>147</v>
      </c>
      <c r="G122" s="103" t="s">
        <v>980</v>
      </c>
      <c r="H122" s="112">
        <v>4</v>
      </c>
      <c r="I122" s="112" t="s">
        <v>1988</v>
      </c>
      <c r="J122" s="112">
        <v>32</v>
      </c>
      <c r="K122" s="51" t="s">
        <v>2254</v>
      </c>
      <c r="L122" s="177"/>
      <c r="M122" s="177"/>
      <c r="N122" s="177"/>
      <c r="O122" s="177"/>
      <c r="P122" s="177"/>
      <c r="Q122" s="177"/>
      <c r="R122" s="177">
        <v>32</v>
      </c>
      <c r="S122" s="177"/>
      <c r="T122" s="177">
        <v>32</v>
      </c>
      <c r="U122" s="177"/>
      <c r="V122" s="177">
        <v>32</v>
      </c>
      <c r="W122" s="177"/>
      <c r="X122" s="177">
        <v>32</v>
      </c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</row>
    <row r="123" spans="1:57" ht="14.25" customHeight="1">
      <c r="A123" s="158">
        <v>117</v>
      </c>
      <c r="B123" s="97"/>
      <c r="C123" s="98" t="s">
        <v>1183</v>
      </c>
      <c r="D123" s="93" t="s">
        <v>2290</v>
      </c>
      <c r="E123" s="103" t="s">
        <v>50</v>
      </c>
      <c r="F123" s="103" t="s">
        <v>205</v>
      </c>
      <c r="G123" s="103" t="s">
        <v>940</v>
      </c>
      <c r="H123" s="112">
        <v>1</v>
      </c>
      <c r="I123" s="112" t="s">
        <v>521</v>
      </c>
      <c r="J123" s="112">
        <v>30</v>
      </c>
      <c r="K123" s="51" t="s">
        <v>2237</v>
      </c>
      <c r="L123" s="177"/>
      <c r="M123" s="177"/>
      <c r="N123" s="177"/>
      <c r="O123" s="177"/>
      <c r="P123" s="177"/>
      <c r="Q123" s="177"/>
      <c r="R123" s="177"/>
      <c r="S123" s="177"/>
      <c r="T123" s="177"/>
      <c r="U123" s="177">
        <v>30</v>
      </c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</row>
    <row r="124" spans="1:57" ht="14.25" customHeight="1">
      <c r="A124" s="158">
        <v>118</v>
      </c>
      <c r="B124" s="198"/>
      <c r="C124" s="108" t="s">
        <v>1183</v>
      </c>
      <c r="D124" s="93" t="s">
        <v>2289</v>
      </c>
      <c r="E124" s="103" t="s">
        <v>50</v>
      </c>
      <c r="F124" s="103" t="s">
        <v>205</v>
      </c>
      <c r="G124" s="103" t="s">
        <v>942</v>
      </c>
      <c r="H124" s="112">
        <v>2</v>
      </c>
      <c r="I124" s="112" t="s">
        <v>890</v>
      </c>
      <c r="J124" s="112">
        <v>33</v>
      </c>
      <c r="K124" s="62" t="s">
        <v>2242</v>
      </c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>
        <v>33</v>
      </c>
      <c r="W124" s="106"/>
      <c r="X124" s="106">
        <v>33</v>
      </c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</row>
    <row r="125" spans="1:57" ht="14.25" customHeight="1">
      <c r="A125" s="158">
        <v>119</v>
      </c>
      <c r="B125" s="196"/>
      <c r="C125" s="98" t="s">
        <v>1183</v>
      </c>
      <c r="D125" s="93" t="s">
        <v>1128</v>
      </c>
      <c r="E125" s="192" t="s">
        <v>50</v>
      </c>
      <c r="F125" s="192" t="s">
        <v>147</v>
      </c>
      <c r="G125" s="103" t="s">
        <v>979</v>
      </c>
      <c r="H125" s="112">
        <v>3</v>
      </c>
      <c r="I125" s="112" t="s">
        <v>580</v>
      </c>
      <c r="J125" s="112">
        <v>32</v>
      </c>
      <c r="K125" s="51" t="s">
        <v>2239</v>
      </c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>
        <v>32</v>
      </c>
      <c r="AB125" s="177"/>
      <c r="AC125" s="177">
        <v>32</v>
      </c>
      <c r="AD125" s="177"/>
      <c r="AE125" s="177">
        <v>32</v>
      </c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</row>
    <row r="126" spans="1:57" ht="14.25" customHeight="1">
      <c r="A126" s="158">
        <v>120</v>
      </c>
      <c r="B126" s="97"/>
      <c r="C126" s="98" t="s">
        <v>1183</v>
      </c>
      <c r="D126" s="93" t="s">
        <v>2291</v>
      </c>
      <c r="E126" s="103" t="s">
        <v>50</v>
      </c>
      <c r="F126" s="103" t="s">
        <v>205</v>
      </c>
      <c r="G126" s="103" t="s">
        <v>940</v>
      </c>
      <c r="H126" s="112">
        <v>1</v>
      </c>
      <c r="I126" s="112" t="s">
        <v>1212</v>
      </c>
      <c r="J126" s="112">
        <v>35</v>
      </c>
      <c r="K126" s="51" t="s">
        <v>2250</v>
      </c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>
        <v>35</v>
      </c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</row>
    <row r="127" spans="1:57" ht="14.25" customHeight="1">
      <c r="A127" s="158">
        <v>121</v>
      </c>
      <c r="B127" s="97"/>
      <c r="C127" s="98" t="s">
        <v>1183</v>
      </c>
      <c r="D127" s="93" t="s">
        <v>2292</v>
      </c>
      <c r="E127" s="103" t="s">
        <v>50</v>
      </c>
      <c r="F127" s="103" t="s">
        <v>147</v>
      </c>
      <c r="G127" s="103" t="s">
        <v>944</v>
      </c>
      <c r="H127" s="112">
        <v>2</v>
      </c>
      <c r="I127" s="112" t="s">
        <v>1202</v>
      </c>
      <c r="J127" s="112">
        <v>41</v>
      </c>
      <c r="K127" s="51" t="s">
        <v>2234</v>
      </c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>
        <v>41</v>
      </c>
      <c r="AI127" s="177"/>
      <c r="AJ127" s="177">
        <v>41</v>
      </c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</row>
    <row r="128" spans="1:57" ht="14.25" customHeight="1">
      <c r="A128" s="158">
        <v>122</v>
      </c>
      <c r="B128" s="97"/>
      <c r="C128" s="98" t="s">
        <v>1183</v>
      </c>
      <c r="D128" s="93" t="s">
        <v>2293</v>
      </c>
      <c r="E128" s="103" t="s">
        <v>50</v>
      </c>
      <c r="F128" s="103" t="s">
        <v>147</v>
      </c>
      <c r="G128" s="103" t="s">
        <v>944</v>
      </c>
      <c r="H128" s="112">
        <v>2</v>
      </c>
      <c r="I128" s="112" t="s">
        <v>1203</v>
      </c>
      <c r="J128" s="112">
        <v>48</v>
      </c>
      <c r="K128" s="51" t="s">
        <v>2235</v>
      </c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>
        <v>48</v>
      </c>
      <c r="AJ128" s="177"/>
      <c r="AK128" s="177">
        <v>48</v>
      </c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</row>
    <row r="129" spans="1:57" ht="14.25" customHeight="1">
      <c r="A129" s="158">
        <v>123</v>
      </c>
      <c r="B129" s="198"/>
      <c r="C129" s="108" t="s">
        <v>1183</v>
      </c>
      <c r="D129" s="93" t="s">
        <v>2294</v>
      </c>
      <c r="E129" s="103" t="s">
        <v>50</v>
      </c>
      <c r="F129" s="103" t="s">
        <v>205</v>
      </c>
      <c r="G129" s="103" t="s">
        <v>943</v>
      </c>
      <c r="H129" s="112">
        <v>2</v>
      </c>
      <c r="I129" s="112" t="s">
        <v>1195</v>
      </c>
      <c r="J129" s="112">
        <v>12</v>
      </c>
      <c r="K129" s="62" t="s">
        <v>2247</v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>
        <v>12</v>
      </c>
      <c r="AK129" s="106"/>
      <c r="AL129" s="106">
        <v>12</v>
      </c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</row>
    <row r="130" spans="1:57" ht="14.25" customHeight="1">
      <c r="A130" s="158">
        <v>124</v>
      </c>
      <c r="B130" s="196"/>
      <c r="C130" s="98" t="s">
        <v>1183</v>
      </c>
      <c r="D130" s="93" t="s">
        <v>1155</v>
      </c>
      <c r="E130" s="103" t="s">
        <v>50</v>
      </c>
      <c r="F130" s="103" t="s">
        <v>147</v>
      </c>
      <c r="G130" s="103" t="s">
        <v>997</v>
      </c>
      <c r="H130" s="112">
        <v>2</v>
      </c>
      <c r="I130" s="112" t="s">
        <v>1230</v>
      </c>
      <c r="J130" s="112">
        <v>38</v>
      </c>
      <c r="K130" s="51" t="s">
        <v>2229</v>
      </c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>
        <v>38</v>
      </c>
      <c r="AM130" s="177"/>
      <c r="AN130" s="177">
        <v>38</v>
      </c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</row>
    <row r="131" spans="1:57" ht="14.25" customHeight="1">
      <c r="A131" s="158">
        <v>125</v>
      </c>
      <c r="B131" s="196"/>
      <c r="C131" s="98" t="s">
        <v>1183</v>
      </c>
      <c r="D131" s="93" t="s">
        <v>2295</v>
      </c>
      <c r="E131" s="103" t="s">
        <v>50</v>
      </c>
      <c r="F131" s="103" t="s">
        <v>147</v>
      </c>
      <c r="G131" s="103" t="s">
        <v>997</v>
      </c>
      <c r="H131" s="112">
        <v>2</v>
      </c>
      <c r="I131" s="112" t="s">
        <v>1198</v>
      </c>
      <c r="J131" s="112">
        <v>31</v>
      </c>
      <c r="K131" s="51" t="s">
        <v>2230</v>
      </c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>
        <v>31</v>
      </c>
      <c r="AN131" s="177"/>
      <c r="AO131" s="177">
        <v>31</v>
      </c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</row>
    <row r="132" spans="1:57" ht="14.25" customHeight="1">
      <c r="A132" s="158">
        <v>126</v>
      </c>
      <c r="B132" s="97"/>
      <c r="C132" s="98" t="s">
        <v>1183</v>
      </c>
      <c r="D132" s="93" t="s">
        <v>2296</v>
      </c>
      <c r="E132" s="103" t="s">
        <v>50</v>
      </c>
      <c r="F132" s="103" t="s">
        <v>147</v>
      </c>
      <c r="G132" s="103" t="s">
        <v>944</v>
      </c>
      <c r="H132" s="112">
        <v>2</v>
      </c>
      <c r="I132" s="112" t="s">
        <v>1189</v>
      </c>
      <c r="J132" s="112">
        <v>27</v>
      </c>
      <c r="K132" s="51" t="s">
        <v>2223</v>
      </c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>
        <v>27</v>
      </c>
      <c r="AQ132" s="177"/>
      <c r="AR132" s="177">
        <v>27</v>
      </c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</row>
    <row r="133" spans="1:57" ht="14.25" customHeight="1">
      <c r="A133" s="158">
        <v>127</v>
      </c>
      <c r="B133" s="97"/>
      <c r="C133" s="98" t="s">
        <v>1183</v>
      </c>
      <c r="D133" s="93" t="s">
        <v>2297</v>
      </c>
      <c r="E133" s="103" t="s">
        <v>50</v>
      </c>
      <c r="F133" s="103" t="s">
        <v>103</v>
      </c>
      <c r="G133" s="103" t="s">
        <v>946</v>
      </c>
      <c r="H133" s="112">
        <v>2</v>
      </c>
      <c r="I133" s="112" t="s">
        <v>1189</v>
      </c>
      <c r="J133" s="112">
        <v>25</v>
      </c>
      <c r="K133" s="51" t="s">
        <v>2223</v>
      </c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>
        <v>25</v>
      </c>
      <c r="AQ133" s="177"/>
      <c r="AR133" s="177">
        <v>25</v>
      </c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</row>
    <row r="134" spans="1:57" s="160" customFormat="1" ht="14.25" customHeight="1">
      <c r="A134" s="158">
        <v>128</v>
      </c>
      <c r="B134" s="97"/>
      <c r="C134" s="98" t="s">
        <v>1183</v>
      </c>
      <c r="D134" s="93" t="s">
        <v>2298</v>
      </c>
      <c r="E134" s="103" t="s">
        <v>50</v>
      </c>
      <c r="F134" s="103" t="s">
        <v>147</v>
      </c>
      <c r="G134" s="103" t="s">
        <v>944</v>
      </c>
      <c r="H134" s="112">
        <v>2</v>
      </c>
      <c r="I134" s="112" t="s">
        <v>499</v>
      </c>
      <c r="J134" s="112">
        <v>45</v>
      </c>
      <c r="K134" s="51" t="s">
        <v>2225</v>
      </c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>
        <v>45</v>
      </c>
      <c r="AU134" s="177"/>
      <c r="AV134" s="177">
        <v>45</v>
      </c>
      <c r="AW134" s="177"/>
      <c r="AX134" s="177"/>
      <c r="AY134" s="177"/>
      <c r="AZ134" s="177"/>
      <c r="BA134" s="177"/>
      <c r="BB134" s="177"/>
      <c r="BC134" s="177"/>
      <c r="BD134" s="177"/>
      <c r="BE134" s="177"/>
    </row>
    <row r="135" spans="1:57" s="160" customFormat="1" ht="14.25" customHeight="1">
      <c r="A135" s="158">
        <v>129</v>
      </c>
      <c r="B135" s="97"/>
      <c r="C135" s="98" t="s">
        <v>1183</v>
      </c>
      <c r="D135" s="93" t="s">
        <v>2299</v>
      </c>
      <c r="E135" s="103" t="s">
        <v>50</v>
      </c>
      <c r="F135" s="103" t="s">
        <v>147</v>
      </c>
      <c r="G135" s="103" t="s">
        <v>944</v>
      </c>
      <c r="H135" s="112">
        <v>2</v>
      </c>
      <c r="I135" s="112" t="s">
        <v>500</v>
      </c>
      <c r="J135" s="112">
        <v>45</v>
      </c>
      <c r="K135" s="51" t="s">
        <v>2219</v>
      </c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>
        <v>45</v>
      </c>
      <c r="AV135" s="177"/>
      <c r="AW135" s="177">
        <v>45</v>
      </c>
      <c r="AX135" s="177"/>
      <c r="AY135" s="177"/>
      <c r="AZ135" s="177"/>
      <c r="BA135" s="177"/>
      <c r="BB135" s="177"/>
      <c r="BC135" s="177"/>
      <c r="BD135" s="177"/>
      <c r="BE135" s="177"/>
    </row>
    <row r="136" spans="1:57" s="160" customFormat="1" ht="14.25" customHeight="1">
      <c r="A136" s="262" t="s">
        <v>2348</v>
      </c>
      <c r="B136" s="275"/>
      <c r="C136" s="275"/>
      <c r="D136" s="275"/>
      <c r="E136" s="275"/>
      <c r="F136" s="275"/>
      <c r="G136" s="275"/>
      <c r="H136" s="263"/>
      <c r="I136" s="112"/>
      <c r="J136" s="112">
        <f>SUM(J120:J135)</f>
        <v>539</v>
      </c>
      <c r="K136" s="112">
        <f t="shared" ref="K136:BE136" si="2">SUM(K120:K135)</f>
        <v>0</v>
      </c>
      <c r="L136" s="112">
        <f t="shared" si="2"/>
        <v>0</v>
      </c>
      <c r="M136" s="112">
        <f t="shared" si="2"/>
        <v>0</v>
      </c>
      <c r="N136" s="112">
        <f t="shared" si="2"/>
        <v>0</v>
      </c>
      <c r="O136" s="112">
        <f t="shared" si="2"/>
        <v>32</v>
      </c>
      <c r="P136" s="112">
        <f t="shared" si="2"/>
        <v>0</v>
      </c>
      <c r="Q136" s="112">
        <f t="shared" si="2"/>
        <v>32</v>
      </c>
      <c r="R136" s="112">
        <f t="shared" si="2"/>
        <v>65</v>
      </c>
      <c r="S136" s="112">
        <f t="shared" si="2"/>
        <v>0</v>
      </c>
      <c r="T136" s="112">
        <f t="shared" si="2"/>
        <v>65</v>
      </c>
      <c r="U136" s="112">
        <f t="shared" si="2"/>
        <v>30</v>
      </c>
      <c r="V136" s="112">
        <f t="shared" si="2"/>
        <v>65</v>
      </c>
      <c r="W136" s="112">
        <f t="shared" si="2"/>
        <v>0</v>
      </c>
      <c r="X136" s="112">
        <f t="shared" si="2"/>
        <v>65</v>
      </c>
      <c r="Y136" s="112">
        <f t="shared" si="2"/>
        <v>0</v>
      </c>
      <c r="Z136" s="112">
        <f t="shared" si="2"/>
        <v>0</v>
      </c>
      <c r="AA136" s="112">
        <f t="shared" si="2"/>
        <v>32</v>
      </c>
      <c r="AB136" s="112">
        <f t="shared" si="2"/>
        <v>0</v>
      </c>
      <c r="AC136" s="112">
        <f t="shared" si="2"/>
        <v>32</v>
      </c>
      <c r="AD136" s="112">
        <f t="shared" si="2"/>
        <v>35</v>
      </c>
      <c r="AE136" s="112">
        <f t="shared" si="2"/>
        <v>32</v>
      </c>
      <c r="AF136" s="112">
        <f t="shared" si="2"/>
        <v>0</v>
      </c>
      <c r="AG136" s="112">
        <f t="shared" si="2"/>
        <v>0</v>
      </c>
      <c r="AH136" s="112">
        <f t="shared" si="2"/>
        <v>41</v>
      </c>
      <c r="AI136" s="112">
        <f t="shared" si="2"/>
        <v>48</v>
      </c>
      <c r="AJ136" s="112">
        <f t="shared" si="2"/>
        <v>53</v>
      </c>
      <c r="AK136" s="112">
        <f t="shared" si="2"/>
        <v>48</v>
      </c>
      <c r="AL136" s="112">
        <f t="shared" si="2"/>
        <v>50</v>
      </c>
      <c r="AM136" s="112">
        <f t="shared" si="2"/>
        <v>31</v>
      </c>
      <c r="AN136" s="112">
        <f t="shared" si="2"/>
        <v>38</v>
      </c>
      <c r="AO136" s="112">
        <f t="shared" si="2"/>
        <v>31</v>
      </c>
      <c r="AP136" s="112">
        <f t="shared" si="2"/>
        <v>52</v>
      </c>
      <c r="AQ136" s="112">
        <f t="shared" si="2"/>
        <v>0</v>
      </c>
      <c r="AR136" s="112">
        <f t="shared" si="2"/>
        <v>52</v>
      </c>
      <c r="AS136" s="112">
        <f t="shared" si="2"/>
        <v>0</v>
      </c>
      <c r="AT136" s="112">
        <f t="shared" si="2"/>
        <v>45</v>
      </c>
      <c r="AU136" s="112">
        <f t="shared" si="2"/>
        <v>45</v>
      </c>
      <c r="AV136" s="112">
        <f t="shared" si="2"/>
        <v>45</v>
      </c>
      <c r="AW136" s="112">
        <f t="shared" si="2"/>
        <v>45</v>
      </c>
      <c r="AX136" s="112">
        <f t="shared" si="2"/>
        <v>0</v>
      </c>
      <c r="AY136" s="112">
        <f t="shared" si="2"/>
        <v>0</v>
      </c>
      <c r="AZ136" s="112">
        <f t="shared" si="2"/>
        <v>0</v>
      </c>
      <c r="BA136" s="112">
        <f t="shared" si="2"/>
        <v>0</v>
      </c>
      <c r="BB136" s="112">
        <f t="shared" si="2"/>
        <v>0</v>
      </c>
      <c r="BC136" s="112">
        <f t="shared" si="2"/>
        <v>0</v>
      </c>
      <c r="BD136" s="112">
        <f t="shared" si="2"/>
        <v>0</v>
      </c>
      <c r="BE136" s="112">
        <f t="shared" si="2"/>
        <v>0</v>
      </c>
    </row>
    <row r="137" spans="1:57" ht="14.25" customHeight="1">
      <c r="A137" s="158">
        <v>130</v>
      </c>
      <c r="B137" s="196"/>
      <c r="C137" s="98" t="s">
        <v>1183</v>
      </c>
      <c r="D137" s="93" t="s">
        <v>1020</v>
      </c>
      <c r="E137" s="103" t="s">
        <v>912</v>
      </c>
      <c r="F137" s="103" t="s">
        <v>2001</v>
      </c>
      <c r="G137" s="103" t="s">
        <v>900</v>
      </c>
      <c r="H137" s="112">
        <v>4</v>
      </c>
      <c r="I137" s="112" t="s">
        <v>1191</v>
      </c>
      <c r="J137" s="112">
        <v>51</v>
      </c>
      <c r="K137" s="51" t="s">
        <v>2222</v>
      </c>
      <c r="L137" s="177"/>
      <c r="M137" s="177"/>
      <c r="N137" s="177">
        <v>51</v>
      </c>
      <c r="O137" s="177"/>
      <c r="P137" s="177">
        <v>51</v>
      </c>
      <c r="Q137" s="177"/>
      <c r="R137" s="177">
        <v>51</v>
      </c>
      <c r="S137" s="177"/>
      <c r="T137" s="177">
        <v>51</v>
      </c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</row>
    <row r="138" spans="1:57" s="160" customFormat="1" ht="14.25" customHeight="1">
      <c r="A138" s="158">
        <v>131</v>
      </c>
      <c r="B138" s="97"/>
      <c r="C138" s="98" t="s">
        <v>1183</v>
      </c>
      <c r="D138" s="93" t="s">
        <v>2290</v>
      </c>
      <c r="E138" s="103" t="s">
        <v>912</v>
      </c>
      <c r="F138" s="103" t="s">
        <v>913</v>
      </c>
      <c r="G138" s="103" t="s">
        <v>914</v>
      </c>
      <c r="H138" s="112">
        <v>3</v>
      </c>
      <c r="I138" s="112" t="s">
        <v>531</v>
      </c>
      <c r="J138" s="112">
        <v>30</v>
      </c>
      <c r="K138" s="51" t="s">
        <v>2222</v>
      </c>
      <c r="L138" s="177"/>
      <c r="M138" s="177"/>
      <c r="N138" s="177">
        <v>30</v>
      </c>
      <c r="O138" s="177"/>
      <c r="P138" s="177">
        <v>30</v>
      </c>
      <c r="Q138" s="177"/>
      <c r="R138" s="177">
        <v>30</v>
      </c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</row>
    <row r="139" spans="1:57" ht="14.25" customHeight="1">
      <c r="A139" s="158">
        <v>132</v>
      </c>
      <c r="B139" s="196"/>
      <c r="C139" s="98" t="s">
        <v>1183</v>
      </c>
      <c r="D139" s="93" t="s">
        <v>1167</v>
      </c>
      <c r="E139" s="103" t="s">
        <v>912</v>
      </c>
      <c r="F139" s="103" t="s">
        <v>916</v>
      </c>
      <c r="G139" s="103" t="s">
        <v>997</v>
      </c>
      <c r="H139" s="112">
        <v>4</v>
      </c>
      <c r="I139" s="112" t="s">
        <v>1191</v>
      </c>
      <c r="J139" s="112">
        <v>31</v>
      </c>
      <c r="K139" s="51" t="s">
        <v>2222</v>
      </c>
      <c r="L139" s="177"/>
      <c r="M139" s="177"/>
      <c r="N139" s="177">
        <v>31</v>
      </c>
      <c r="O139" s="177"/>
      <c r="P139" s="177">
        <v>31</v>
      </c>
      <c r="Q139" s="177"/>
      <c r="R139" s="177">
        <v>31</v>
      </c>
      <c r="S139" s="177"/>
      <c r="T139" s="177">
        <v>31</v>
      </c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</row>
    <row r="140" spans="1:57" ht="14.25" customHeight="1">
      <c r="A140" s="158">
        <v>133</v>
      </c>
      <c r="B140" s="97"/>
      <c r="C140" s="98" t="s">
        <v>1183</v>
      </c>
      <c r="D140" s="93" t="s">
        <v>1021</v>
      </c>
      <c r="E140" s="103" t="s">
        <v>912</v>
      </c>
      <c r="F140" s="103" t="s">
        <v>2001</v>
      </c>
      <c r="G140" s="103" t="s">
        <v>900</v>
      </c>
      <c r="H140" s="112">
        <v>4</v>
      </c>
      <c r="I140" s="112" t="s">
        <v>1192</v>
      </c>
      <c r="J140" s="112">
        <v>30</v>
      </c>
      <c r="K140" s="51" t="s">
        <v>2226</v>
      </c>
      <c r="L140" s="177"/>
      <c r="M140" s="177"/>
      <c r="N140" s="177"/>
      <c r="O140" s="177">
        <v>30</v>
      </c>
      <c r="P140" s="177"/>
      <c r="Q140" s="177">
        <v>30</v>
      </c>
      <c r="R140" s="177"/>
      <c r="S140" s="177">
        <v>30</v>
      </c>
      <c r="T140" s="177"/>
      <c r="U140" s="177">
        <v>30</v>
      </c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</row>
    <row r="141" spans="1:57" ht="14.25" customHeight="1">
      <c r="A141" s="158">
        <v>134</v>
      </c>
      <c r="B141" s="196"/>
      <c r="C141" s="98" t="s">
        <v>1183</v>
      </c>
      <c r="D141" s="93" t="s">
        <v>1122</v>
      </c>
      <c r="E141" s="103" t="s">
        <v>912</v>
      </c>
      <c r="F141" s="192" t="s">
        <v>922</v>
      </c>
      <c r="G141" s="103" t="s">
        <v>911</v>
      </c>
      <c r="H141" s="112">
        <v>2</v>
      </c>
      <c r="I141" s="112" t="s">
        <v>1262</v>
      </c>
      <c r="J141" s="112">
        <v>39</v>
      </c>
      <c r="K141" s="51" t="s">
        <v>2226</v>
      </c>
      <c r="L141" s="177"/>
      <c r="M141" s="177"/>
      <c r="N141" s="177"/>
      <c r="O141" s="177">
        <v>39</v>
      </c>
      <c r="P141" s="177"/>
      <c r="Q141" s="177">
        <v>39</v>
      </c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</row>
    <row r="142" spans="1:57" ht="14.25" customHeight="1">
      <c r="A142" s="158">
        <v>135</v>
      </c>
      <c r="B142" s="196"/>
      <c r="C142" s="98" t="s">
        <v>1183</v>
      </c>
      <c r="D142" s="93" t="s">
        <v>2300</v>
      </c>
      <c r="E142" s="103" t="s">
        <v>912</v>
      </c>
      <c r="F142" s="103" t="s">
        <v>916</v>
      </c>
      <c r="G142" s="103" t="s">
        <v>997</v>
      </c>
      <c r="H142" s="112">
        <v>4</v>
      </c>
      <c r="I142" s="112" t="s">
        <v>1270</v>
      </c>
      <c r="J142" s="112">
        <v>15</v>
      </c>
      <c r="K142" s="51" t="s">
        <v>2226</v>
      </c>
      <c r="L142" s="177"/>
      <c r="M142" s="177"/>
      <c r="N142" s="177"/>
      <c r="O142" s="177">
        <v>15</v>
      </c>
      <c r="P142" s="177"/>
      <c r="Q142" s="177">
        <v>15</v>
      </c>
      <c r="R142" s="177"/>
      <c r="S142" s="177">
        <v>15</v>
      </c>
      <c r="T142" s="177"/>
      <c r="U142" s="177">
        <v>15</v>
      </c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</row>
    <row r="143" spans="1:57" ht="14.25" customHeight="1">
      <c r="A143" s="158">
        <v>136</v>
      </c>
      <c r="B143" s="196"/>
      <c r="C143" s="98" t="s">
        <v>1183</v>
      </c>
      <c r="D143" s="93" t="s">
        <v>2301</v>
      </c>
      <c r="E143" s="103" t="s">
        <v>912</v>
      </c>
      <c r="F143" s="103" t="s">
        <v>931</v>
      </c>
      <c r="G143" s="103" t="s">
        <v>914</v>
      </c>
      <c r="H143" s="112">
        <v>2</v>
      </c>
      <c r="I143" s="112" t="s">
        <v>503</v>
      </c>
      <c r="J143" s="112">
        <v>40</v>
      </c>
      <c r="K143" s="51" t="s">
        <v>2246</v>
      </c>
      <c r="L143" s="177"/>
      <c r="M143" s="177"/>
      <c r="N143" s="177"/>
      <c r="O143" s="177"/>
      <c r="P143" s="177"/>
      <c r="Q143" s="177"/>
      <c r="R143" s="177">
        <v>40</v>
      </c>
      <c r="S143" s="177"/>
      <c r="T143" s="177">
        <v>40</v>
      </c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</row>
    <row r="144" spans="1:57" ht="14.25" customHeight="1">
      <c r="A144" s="158">
        <v>137</v>
      </c>
      <c r="B144" s="196"/>
      <c r="C144" s="98" t="s">
        <v>1183</v>
      </c>
      <c r="D144" s="93" t="s">
        <v>2302</v>
      </c>
      <c r="E144" s="103" t="s">
        <v>912</v>
      </c>
      <c r="F144" s="103" t="s">
        <v>931</v>
      </c>
      <c r="G144" s="103" t="s">
        <v>914</v>
      </c>
      <c r="H144" s="112">
        <v>2</v>
      </c>
      <c r="I144" s="112" t="s">
        <v>520</v>
      </c>
      <c r="J144" s="112">
        <v>45</v>
      </c>
      <c r="K144" s="51" t="s">
        <v>2244</v>
      </c>
      <c r="L144" s="177"/>
      <c r="M144" s="177"/>
      <c r="N144" s="177"/>
      <c r="O144" s="177"/>
      <c r="P144" s="177"/>
      <c r="Q144" s="177"/>
      <c r="R144" s="177"/>
      <c r="S144" s="177">
        <v>45</v>
      </c>
      <c r="T144" s="177"/>
      <c r="U144" s="177">
        <v>45</v>
      </c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</row>
    <row r="145" spans="1:57" ht="14.25" customHeight="1">
      <c r="A145" s="158">
        <v>138</v>
      </c>
      <c r="B145" s="196"/>
      <c r="C145" s="98" t="s">
        <v>1183</v>
      </c>
      <c r="D145" s="93" t="s">
        <v>1121</v>
      </c>
      <c r="E145" s="103" t="s">
        <v>912</v>
      </c>
      <c r="F145" s="192" t="s">
        <v>922</v>
      </c>
      <c r="G145" s="103" t="s">
        <v>911</v>
      </c>
      <c r="H145" s="112">
        <v>2</v>
      </c>
      <c r="I145" s="112" t="s">
        <v>1261</v>
      </c>
      <c r="J145" s="112">
        <v>37</v>
      </c>
      <c r="K145" s="51" t="s">
        <v>2244</v>
      </c>
      <c r="L145" s="177"/>
      <c r="M145" s="177"/>
      <c r="N145" s="177"/>
      <c r="O145" s="177"/>
      <c r="P145" s="177"/>
      <c r="Q145" s="177"/>
      <c r="R145" s="177"/>
      <c r="S145" s="177">
        <v>37</v>
      </c>
      <c r="T145" s="177"/>
      <c r="U145" s="177">
        <v>37</v>
      </c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</row>
    <row r="146" spans="1:57" s="160" customFormat="1" ht="14.25" customHeight="1">
      <c r="A146" s="158">
        <v>139</v>
      </c>
      <c r="B146" s="196"/>
      <c r="C146" s="98" t="s">
        <v>1183</v>
      </c>
      <c r="D146" s="93" t="s">
        <v>2303</v>
      </c>
      <c r="E146" s="103" t="s">
        <v>912</v>
      </c>
      <c r="F146" s="103" t="s">
        <v>931</v>
      </c>
      <c r="G146" s="103" t="s">
        <v>914</v>
      </c>
      <c r="H146" s="112">
        <v>2</v>
      </c>
      <c r="I146" s="112" t="s">
        <v>890</v>
      </c>
      <c r="J146" s="112">
        <v>43</v>
      </c>
      <c r="K146" s="51" t="s">
        <v>2242</v>
      </c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>
        <v>43</v>
      </c>
      <c r="W146" s="177"/>
      <c r="X146" s="177">
        <v>43</v>
      </c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</row>
    <row r="147" spans="1:57" ht="14.25" customHeight="1">
      <c r="A147" s="158">
        <v>140</v>
      </c>
      <c r="B147" s="196"/>
      <c r="C147" s="98" t="s">
        <v>1183</v>
      </c>
      <c r="D147" s="93" t="s">
        <v>2304</v>
      </c>
      <c r="E147" s="103" t="s">
        <v>912</v>
      </c>
      <c r="F147" s="103" t="s">
        <v>931</v>
      </c>
      <c r="G147" s="103" t="s">
        <v>914</v>
      </c>
      <c r="H147" s="112">
        <v>2</v>
      </c>
      <c r="I147" s="112" t="s">
        <v>1199</v>
      </c>
      <c r="J147" s="112">
        <v>47</v>
      </c>
      <c r="K147" s="51" t="s">
        <v>2245</v>
      </c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>
        <v>47</v>
      </c>
      <c r="X147" s="177"/>
      <c r="Y147" s="177">
        <v>47</v>
      </c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</row>
    <row r="148" spans="1:57" ht="14.25" customHeight="1">
      <c r="A148" s="158">
        <v>141</v>
      </c>
      <c r="B148" s="196"/>
      <c r="C148" s="98" t="s">
        <v>1183</v>
      </c>
      <c r="D148" s="93" t="s">
        <v>2305</v>
      </c>
      <c r="E148" s="103" t="s">
        <v>912</v>
      </c>
      <c r="F148" s="103" t="s">
        <v>916</v>
      </c>
      <c r="G148" s="103" t="s">
        <v>919</v>
      </c>
      <c r="H148" s="112">
        <v>2</v>
      </c>
      <c r="I148" s="112" t="s">
        <v>1285</v>
      </c>
      <c r="J148" s="112">
        <v>27</v>
      </c>
      <c r="K148" s="51" t="s">
        <v>2238</v>
      </c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>
        <v>27</v>
      </c>
      <c r="AA148" s="177"/>
      <c r="AB148" s="177">
        <v>27</v>
      </c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</row>
    <row r="149" spans="1:57" ht="14.25" customHeight="1">
      <c r="A149" s="158">
        <v>142</v>
      </c>
      <c r="B149" s="196"/>
      <c r="C149" s="98" t="s">
        <v>1183</v>
      </c>
      <c r="D149" s="93" t="s">
        <v>2294</v>
      </c>
      <c r="E149" s="103" t="s">
        <v>912</v>
      </c>
      <c r="F149" s="103" t="s">
        <v>922</v>
      </c>
      <c r="G149" s="103" t="s">
        <v>927</v>
      </c>
      <c r="H149" s="112">
        <v>2</v>
      </c>
      <c r="I149" s="112" t="s">
        <v>1285</v>
      </c>
      <c r="J149" s="112">
        <v>12</v>
      </c>
      <c r="K149" s="51" t="s">
        <v>2238</v>
      </c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>
        <v>12</v>
      </c>
      <c r="AA149" s="177"/>
      <c r="AB149" s="177">
        <v>12</v>
      </c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</row>
    <row r="150" spans="1:57" ht="14.25" customHeight="1">
      <c r="A150" s="158">
        <v>143</v>
      </c>
      <c r="B150" s="196"/>
      <c r="C150" s="98" t="s">
        <v>1183</v>
      </c>
      <c r="D150" s="93" t="s">
        <v>2306</v>
      </c>
      <c r="E150" s="103" t="s">
        <v>912</v>
      </c>
      <c r="F150" s="103" t="s">
        <v>931</v>
      </c>
      <c r="G150" s="103" t="s">
        <v>932</v>
      </c>
      <c r="H150" s="112">
        <v>3</v>
      </c>
      <c r="I150" s="112" t="s">
        <v>578</v>
      </c>
      <c r="J150" s="112">
        <v>42</v>
      </c>
      <c r="K150" s="51" t="s">
        <v>2238</v>
      </c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>
        <v>42</v>
      </c>
      <c r="AA150" s="177"/>
      <c r="AB150" s="177">
        <v>42</v>
      </c>
      <c r="AC150" s="177"/>
      <c r="AD150" s="177">
        <v>42</v>
      </c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</row>
    <row r="151" spans="1:57" ht="14.25" customHeight="1">
      <c r="A151" s="158">
        <v>144</v>
      </c>
      <c r="B151" s="196"/>
      <c r="C151" s="98" t="s">
        <v>1183</v>
      </c>
      <c r="D151" s="93" t="s">
        <v>2307</v>
      </c>
      <c r="E151" s="103" t="s">
        <v>912</v>
      </c>
      <c r="F151" s="103" t="s">
        <v>916</v>
      </c>
      <c r="G151" s="103" t="s">
        <v>919</v>
      </c>
      <c r="H151" s="112">
        <v>2</v>
      </c>
      <c r="I151" s="112" t="s">
        <v>1286</v>
      </c>
      <c r="J151" s="112">
        <v>43</v>
      </c>
      <c r="K151" s="51" t="s">
        <v>2239</v>
      </c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>
        <v>43</v>
      </c>
      <c r="AB151" s="177"/>
      <c r="AC151" s="177">
        <v>43</v>
      </c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</row>
    <row r="152" spans="1:57" ht="14.25" customHeight="1">
      <c r="A152" s="158">
        <v>145</v>
      </c>
      <c r="B152" s="196"/>
      <c r="C152" s="98" t="s">
        <v>1183</v>
      </c>
      <c r="D152" s="93" t="s">
        <v>2289</v>
      </c>
      <c r="E152" s="103" t="s">
        <v>912</v>
      </c>
      <c r="F152" s="103" t="s">
        <v>922</v>
      </c>
      <c r="G152" s="103" t="s">
        <v>926</v>
      </c>
      <c r="H152" s="112">
        <v>2</v>
      </c>
      <c r="I152" s="112" t="s">
        <v>1286</v>
      </c>
      <c r="J152" s="112">
        <v>33</v>
      </c>
      <c r="K152" s="51" t="s">
        <v>2239</v>
      </c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>
        <v>33</v>
      </c>
      <c r="AB152" s="177"/>
      <c r="AC152" s="177">
        <v>33</v>
      </c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</row>
    <row r="153" spans="1:57" ht="14.25" customHeight="1">
      <c r="A153" s="158">
        <v>146</v>
      </c>
      <c r="B153" s="196"/>
      <c r="C153" s="98" t="s">
        <v>1183</v>
      </c>
      <c r="D153" s="93" t="s">
        <v>2308</v>
      </c>
      <c r="E153" s="103" t="s">
        <v>912</v>
      </c>
      <c r="F153" s="103" t="s">
        <v>931</v>
      </c>
      <c r="G153" s="103" t="s">
        <v>932</v>
      </c>
      <c r="H153" s="112">
        <v>3</v>
      </c>
      <c r="I153" s="112" t="s">
        <v>580</v>
      </c>
      <c r="J153" s="112">
        <v>42</v>
      </c>
      <c r="K153" s="51" t="s">
        <v>2239</v>
      </c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>
        <v>42</v>
      </c>
      <c r="AB153" s="177"/>
      <c r="AC153" s="177">
        <v>42</v>
      </c>
      <c r="AD153" s="177"/>
      <c r="AE153" s="177">
        <v>42</v>
      </c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</row>
    <row r="154" spans="1:57" ht="14.25" customHeight="1">
      <c r="A154" s="158">
        <v>147</v>
      </c>
      <c r="B154" s="97"/>
      <c r="C154" s="130" t="s">
        <v>893</v>
      </c>
      <c r="D154" s="94" t="s">
        <v>738</v>
      </c>
      <c r="E154" s="103" t="s">
        <v>912</v>
      </c>
      <c r="F154" s="218" t="s">
        <v>2001</v>
      </c>
      <c r="G154" s="188" t="s">
        <v>784</v>
      </c>
      <c r="H154" s="178">
        <v>2</v>
      </c>
      <c r="I154" s="178" t="s">
        <v>850</v>
      </c>
      <c r="J154" s="179">
        <v>45</v>
      </c>
      <c r="K154" s="51" t="s">
        <v>2220</v>
      </c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>
        <v>45</v>
      </c>
      <c r="AC154" s="177"/>
      <c r="AD154" s="177"/>
      <c r="AE154" s="177">
        <v>45</v>
      </c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</row>
    <row r="155" spans="1:57" ht="14.25" customHeight="1">
      <c r="A155" s="158">
        <v>148</v>
      </c>
      <c r="B155" s="97"/>
      <c r="C155" s="130" t="s">
        <v>893</v>
      </c>
      <c r="D155" s="94" t="s">
        <v>739</v>
      </c>
      <c r="E155" s="103" t="s">
        <v>912</v>
      </c>
      <c r="F155" s="218" t="s">
        <v>2001</v>
      </c>
      <c r="G155" s="188" t="s">
        <v>784</v>
      </c>
      <c r="H155" s="178">
        <v>2</v>
      </c>
      <c r="I155" s="178" t="s">
        <v>851</v>
      </c>
      <c r="J155" s="179">
        <v>45</v>
      </c>
      <c r="K155" s="51" t="s">
        <v>2221</v>
      </c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>
        <v>45</v>
      </c>
      <c r="AD155" s="177">
        <v>45</v>
      </c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</row>
    <row r="156" spans="1:57" s="160" customFormat="1" ht="14.25" customHeight="1">
      <c r="A156" s="158">
        <v>149</v>
      </c>
      <c r="B156" s="196"/>
      <c r="C156" s="98" t="s">
        <v>1183</v>
      </c>
      <c r="D156" s="93" t="s">
        <v>2294</v>
      </c>
      <c r="E156" s="103" t="s">
        <v>912</v>
      </c>
      <c r="F156" s="103" t="s">
        <v>916</v>
      </c>
      <c r="G156" s="103" t="s">
        <v>921</v>
      </c>
      <c r="H156" s="112">
        <v>3</v>
      </c>
      <c r="I156" s="112" t="s">
        <v>1205</v>
      </c>
      <c r="J156" s="112">
        <v>12</v>
      </c>
      <c r="K156" s="51" t="s">
        <v>2250</v>
      </c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>
        <v>12</v>
      </c>
      <c r="AE156" s="177"/>
      <c r="AF156" s="177">
        <v>12</v>
      </c>
      <c r="AG156" s="177"/>
      <c r="AH156" s="177">
        <v>12</v>
      </c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</row>
    <row r="157" spans="1:57" s="160" customFormat="1" ht="14.25" customHeight="1">
      <c r="A157" s="158">
        <v>150</v>
      </c>
      <c r="B157" s="196"/>
      <c r="C157" s="98" t="s">
        <v>1183</v>
      </c>
      <c r="D157" s="93" t="s">
        <v>2305</v>
      </c>
      <c r="E157" s="103" t="s">
        <v>912</v>
      </c>
      <c r="F157" s="103" t="s">
        <v>936</v>
      </c>
      <c r="G157" s="103" t="s">
        <v>937</v>
      </c>
      <c r="H157" s="112">
        <v>3</v>
      </c>
      <c r="I157" s="112" t="s">
        <v>1205</v>
      </c>
      <c r="J157" s="112">
        <v>27</v>
      </c>
      <c r="K157" s="51" t="s">
        <v>2250</v>
      </c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>
        <v>27</v>
      </c>
      <c r="AE157" s="177"/>
      <c r="AF157" s="177">
        <v>27</v>
      </c>
      <c r="AG157" s="177"/>
      <c r="AH157" s="177">
        <v>27</v>
      </c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</row>
    <row r="158" spans="1:57" s="160" customFormat="1" ht="14.25" customHeight="1">
      <c r="A158" s="158">
        <v>151</v>
      </c>
      <c r="B158" s="196"/>
      <c r="C158" s="98" t="s">
        <v>1183</v>
      </c>
      <c r="D158" s="93" t="s">
        <v>2307</v>
      </c>
      <c r="E158" s="103" t="s">
        <v>912</v>
      </c>
      <c r="F158" s="103" t="s">
        <v>936</v>
      </c>
      <c r="G158" s="103" t="s">
        <v>937</v>
      </c>
      <c r="H158" s="112">
        <v>3</v>
      </c>
      <c r="I158" s="112" t="s">
        <v>1208</v>
      </c>
      <c r="J158" s="112">
        <v>43</v>
      </c>
      <c r="K158" s="51" t="s">
        <v>2240</v>
      </c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>
        <v>43</v>
      </c>
      <c r="AF158" s="177"/>
      <c r="AG158" s="177">
        <v>43</v>
      </c>
      <c r="AH158" s="177"/>
      <c r="AI158" s="177">
        <v>43</v>
      </c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</row>
    <row r="159" spans="1:57" s="160" customFormat="1" ht="14.25" customHeight="1">
      <c r="A159" s="158">
        <v>152</v>
      </c>
      <c r="B159" s="97"/>
      <c r="C159" s="98" t="s">
        <v>1183</v>
      </c>
      <c r="D159" s="93" t="s">
        <v>2306</v>
      </c>
      <c r="E159" s="103" t="s">
        <v>912</v>
      </c>
      <c r="F159" s="103" t="s">
        <v>913</v>
      </c>
      <c r="G159" s="103" t="s">
        <v>915</v>
      </c>
      <c r="H159" s="112">
        <v>2</v>
      </c>
      <c r="I159" s="112" t="s">
        <v>1202</v>
      </c>
      <c r="J159" s="112">
        <v>42</v>
      </c>
      <c r="K159" s="158" t="s">
        <v>2234</v>
      </c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>
        <v>42</v>
      </c>
      <c r="AI159" s="222"/>
      <c r="AJ159" s="222">
        <v>42</v>
      </c>
      <c r="AK159" s="222"/>
      <c r="AL159" s="222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</row>
    <row r="160" spans="1:57" s="160" customFormat="1" ht="14.25" customHeight="1">
      <c r="A160" s="158">
        <v>153</v>
      </c>
      <c r="B160" s="97"/>
      <c r="C160" s="98" t="s">
        <v>1183</v>
      </c>
      <c r="D160" s="93" t="s">
        <v>2308</v>
      </c>
      <c r="E160" s="103" t="s">
        <v>912</v>
      </c>
      <c r="F160" s="103" t="s">
        <v>913</v>
      </c>
      <c r="G160" s="103" t="s">
        <v>915</v>
      </c>
      <c r="H160" s="112">
        <v>2</v>
      </c>
      <c r="I160" s="112" t="s">
        <v>1203</v>
      </c>
      <c r="J160" s="112">
        <v>42</v>
      </c>
      <c r="K160" s="158" t="s">
        <v>2235</v>
      </c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>
        <v>42</v>
      </c>
      <c r="AJ160" s="222"/>
      <c r="AK160" s="222">
        <v>42</v>
      </c>
      <c r="AL160" s="222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</row>
    <row r="161" spans="1:57" s="160" customFormat="1" ht="14.25" customHeight="1">
      <c r="A161" s="158">
        <v>154</v>
      </c>
      <c r="B161" s="97"/>
      <c r="C161" s="98" t="s">
        <v>1183</v>
      </c>
      <c r="D161" s="93" t="s">
        <v>2305</v>
      </c>
      <c r="E161" s="103" t="s">
        <v>912</v>
      </c>
      <c r="F161" s="103" t="s">
        <v>916</v>
      </c>
      <c r="G161" s="103" t="s">
        <v>918</v>
      </c>
      <c r="H161" s="112">
        <v>2</v>
      </c>
      <c r="I161" s="112" t="s">
        <v>1195</v>
      </c>
      <c r="J161" s="112">
        <v>27</v>
      </c>
      <c r="K161" s="51" t="s">
        <v>2247</v>
      </c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>
        <v>27</v>
      </c>
      <c r="AK161" s="177"/>
      <c r="AL161" s="177">
        <v>27</v>
      </c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</row>
    <row r="162" spans="1:57" ht="14.25" customHeight="1">
      <c r="A162" s="158">
        <v>155</v>
      </c>
      <c r="B162" s="196"/>
      <c r="C162" s="98" t="s">
        <v>1183</v>
      </c>
      <c r="D162" s="93" t="s">
        <v>2306</v>
      </c>
      <c r="E162" s="103" t="s">
        <v>912</v>
      </c>
      <c r="F162" s="103" t="s">
        <v>931</v>
      </c>
      <c r="G162" s="103" t="s">
        <v>929</v>
      </c>
      <c r="H162" s="112">
        <v>2</v>
      </c>
      <c r="I162" s="112" t="s">
        <v>1206</v>
      </c>
      <c r="J162" s="112">
        <v>42</v>
      </c>
      <c r="K162" s="51" t="s">
        <v>2247</v>
      </c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>
        <v>42</v>
      </c>
      <c r="AK162" s="177"/>
      <c r="AL162" s="177">
        <v>42</v>
      </c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</row>
    <row r="163" spans="1:57" ht="14.25" customHeight="1">
      <c r="A163" s="158">
        <v>156</v>
      </c>
      <c r="B163" s="97"/>
      <c r="C163" s="98" t="s">
        <v>1183</v>
      </c>
      <c r="D163" s="93" t="s">
        <v>2307</v>
      </c>
      <c r="E163" s="103" t="s">
        <v>912</v>
      </c>
      <c r="F163" s="103" t="s">
        <v>916</v>
      </c>
      <c r="G163" s="103" t="s">
        <v>918</v>
      </c>
      <c r="H163" s="112">
        <v>2</v>
      </c>
      <c r="I163" s="112" t="s">
        <v>1204</v>
      </c>
      <c r="J163" s="112">
        <v>43</v>
      </c>
      <c r="K163" s="51" t="s">
        <v>2248</v>
      </c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>
        <v>43</v>
      </c>
      <c r="AL163" s="177"/>
      <c r="AM163" s="177">
        <v>43</v>
      </c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</row>
    <row r="164" spans="1:57" ht="14.25" customHeight="1">
      <c r="A164" s="158">
        <v>157</v>
      </c>
      <c r="B164" s="196"/>
      <c r="C164" s="98" t="s">
        <v>1183</v>
      </c>
      <c r="D164" s="93" t="s">
        <v>2308</v>
      </c>
      <c r="E164" s="103" t="s">
        <v>912</v>
      </c>
      <c r="F164" s="103" t="s">
        <v>931</v>
      </c>
      <c r="G164" s="103" t="s">
        <v>929</v>
      </c>
      <c r="H164" s="112">
        <v>2</v>
      </c>
      <c r="I164" s="112" t="s">
        <v>1204</v>
      </c>
      <c r="J164" s="112">
        <v>42</v>
      </c>
      <c r="K164" s="51" t="s">
        <v>2248</v>
      </c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>
        <v>42</v>
      </c>
      <c r="AL164" s="177"/>
      <c r="AM164" s="177">
        <v>42</v>
      </c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</row>
    <row r="165" spans="1:57" s="160" customFormat="1" ht="14.25" customHeight="1">
      <c r="A165" s="158">
        <v>158</v>
      </c>
      <c r="B165" s="196"/>
      <c r="C165" s="98" t="s">
        <v>1183</v>
      </c>
      <c r="D165" s="93" t="s">
        <v>2309</v>
      </c>
      <c r="E165" s="103" t="s">
        <v>912</v>
      </c>
      <c r="F165" s="103" t="s">
        <v>2001</v>
      </c>
      <c r="G165" s="103" t="s">
        <v>960</v>
      </c>
      <c r="H165" s="112">
        <v>1</v>
      </c>
      <c r="I165" s="112" t="s">
        <v>1228</v>
      </c>
      <c r="J165" s="112">
        <v>41</v>
      </c>
      <c r="K165" s="51" t="s">
        <v>2229</v>
      </c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>
        <v>41</v>
      </c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</row>
    <row r="166" spans="1:57" s="160" customFormat="1" ht="14.25" customHeight="1">
      <c r="A166" s="158">
        <v>159</v>
      </c>
      <c r="B166" s="196"/>
      <c r="C166" s="98" t="s">
        <v>1183</v>
      </c>
      <c r="D166" s="93" t="s">
        <v>2310</v>
      </c>
      <c r="E166" s="103" t="s">
        <v>912</v>
      </c>
      <c r="F166" s="103" t="s">
        <v>2001</v>
      </c>
      <c r="G166" s="103" t="s">
        <v>960</v>
      </c>
      <c r="H166" s="112">
        <v>1</v>
      </c>
      <c r="I166" s="112" t="s">
        <v>1229</v>
      </c>
      <c r="J166" s="112">
        <v>43</v>
      </c>
      <c r="K166" s="51" t="s">
        <v>2230</v>
      </c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>
        <v>43</v>
      </c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</row>
    <row r="167" spans="1:57" s="160" customFormat="1" ht="14.25" customHeight="1">
      <c r="A167" s="158">
        <v>160</v>
      </c>
      <c r="B167" s="196"/>
      <c r="C167" s="98" t="s">
        <v>1183</v>
      </c>
      <c r="D167" s="93" t="s">
        <v>2311</v>
      </c>
      <c r="E167" s="103" t="s">
        <v>912</v>
      </c>
      <c r="F167" s="103" t="s">
        <v>913</v>
      </c>
      <c r="G167" s="103" t="s">
        <v>914</v>
      </c>
      <c r="H167" s="112">
        <v>3</v>
      </c>
      <c r="I167" s="112" t="s">
        <v>1194</v>
      </c>
      <c r="J167" s="112">
        <v>40</v>
      </c>
      <c r="K167" s="158" t="s">
        <v>2231</v>
      </c>
      <c r="L167" s="222"/>
      <c r="M167" s="222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>
        <v>40</v>
      </c>
      <c r="AO167" s="177"/>
      <c r="AP167" s="177">
        <v>40</v>
      </c>
      <c r="AQ167" s="177"/>
      <c r="AR167" s="177">
        <v>40</v>
      </c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</row>
    <row r="168" spans="1:57" s="160" customFormat="1" ht="14.25" customHeight="1">
      <c r="A168" s="158">
        <v>161</v>
      </c>
      <c r="B168" s="196"/>
      <c r="C168" s="98" t="s">
        <v>1183</v>
      </c>
      <c r="D168" s="93" t="s">
        <v>2294</v>
      </c>
      <c r="E168" s="103" t="s">
        <v>912</v>
      </c>
      <c r="F168" s="103" t="s">
        <v>916</v>
      </c>
      <c r="G168" s="103" t="s">
        <v>920</v>
      </c>
      <c r="H168" s="112">
        <v>2</v>
      </c>
      <c r="I168" s="112" t="s">
        <v>577</v>
      </c>
      <c r="J168" s="112">
        <v>12</v>
      </c>
      <c r="K168" s="158" t="s">
        <v>2231</v>
      </c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>
        <v>12</v>
      </c>
      <c r="AO168" s="222"/>
      <c r="AP168" s="222">
        <v>12</v>
      </c>
      <c r="AQ168" s="222"/>
      <c r="AR168" s="222"/>
      <c r="AS168" s="222"/>
      <c r="AT168" s="222"/>
      <c r="AU168" s="222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</row>
    <row r="169" spans="1:57" s="160" customFormat="1" ht="14.25" customHeight="1">
      <c r="A169" s="158">
        <v>162</v>
      </c>
      <c r="B169" s="196"/>
      <c r="C169" s="98" t="s">
        <v>1183</v>
      </c>
      <c r="D169" s="93" t="s">
        <v>2312</v>
      </c>
      <c r="E169" s="103" t="s">
        <v>912</v>
      </c>
      <c r="F169" s="103" t="s">
        <v>928</v>
      </c>
      <c r="G169" s="103" t="s">
        <v>929</v>
      </c>
      <c r="H169" s="112">
        <v>2</v>
      </c>
      <c r="I169" s="112" t="s">
        <v>577</v>
      </c>
      <c r="J169" s="112">
        <v>42</v>
      </c>
      <c r="K169" s="158" t="s">
        <v>2231</v>
      </c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>
        <v>42</v>
      </c>
      <c r="AO169" s="222"/>
      <c r="AP169" s="222">
        <v>42</v>
      </c>
      <c r="AQ169" s="222"/>
      <c r="AR169" s="222"/>
      <c r="AS169" s="222"/>
      <c r="AT169" s="222"/>
      <c r="AU169" s="222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</row>
    <row r="170" spans="1:57" s="160" customFormat="1" ht="14.25" customHeight="1">
      <c r="A170" s="158">
        <v>163</v>
      </c>
      <c r="B170" s="196"/>
      <c r="C170" s="98" t="s">
        <v>1183</v>
      </c>
      <c r="D170" s="93" t="s">
        <v>2313</v>
      </c>
      <c r="E170" s="103" t="s">
        <v>912</v>
      </c>
      <c r="F170" s="103" t="s">
        <v>933</v>
      </c>
      <c r="G170" s="103" t="s">
        <v>929</v>
      </c>
      <c r="H170" s="112">
        <v>2</v>
      </c>
      <c r="I170" s="112" t="s">
        <v>577</v>
      </c>
      <c r="J170" s="112">
        <v>41</v>
      </c>
      <c r="K170" s="158" t="s">
        <v>2231</v>
      </c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>
        <v>41</v>
      </c>
      <c r="AO170" s="222"/>
      <c r="AP170" s="222">
        <v>41</v>
      </c>
      <c r="AQ170" s="222"/>
      <c r="AR170" s="222"/>
      <c r="AS170" s="222"/>
      <c r="AT170" s="222"/>
      <c r="AU170" s="222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</row>
    <row r="171" spans="1:57" ht="14.25" customHeight="1">
      <c r="A171" s="158">
        <v>164</v>
      </c>
      <c r="B171" s="196"/>
      <c r="C171" s="98" t="s">
        <v>1183</v>
      </c>
      <c r="D171" s="93" t="s">
        <v>2305</v>
      </c>
      <c r="E171" s="103" t="s">
        <v>912</v>
      </c>
      <c r="F171" s="103" t="s">
        <v>934</v>
      </c>
      <c r="G171" s="103" t="s">
        <v>935</v>
      </c>
      <c r="H171" s="112">
        <v>2</v>
      </c>
      <c r="I171" s="112" t="s">
        <v>577</v>
      </c>
      <c r="J171" s="112">
        <v>27</v>
      </c>
      <c r="K171" s="158" t="s">
        <v>2231</v>
      </c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>
        <v>27</v>
      </c>
      <c r="AO171" s="222"/>
      <c r="AP171" s="222">
        <v>27</v>
      </c>
      <c r="AQ171" s="222"/>
      <c r="AR171" s="222"/>
      <c r="AS171" s="222"/>
      <c r="AT171" s="222"/>
      <c r="AU171" s="222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</row>
    <row r="172" spans="1:57" ht="14.25" customHeight="1">
      <c r="A172" s="158">
        <v>165</v>
      </c>
      <c r="B172" s="196"/>
      <c r="C172" s="98" t="s">
        <v>1183</v>
      </c>
      <c r="D172" s="93" t="s">
        <v>2314</v>
      </c>
      <c r="E172" s="103" t="s">
        <v>912</v>
      </c>
      <c r="F172" s="103" t="s">
        <v>913</v>
      </c>
      <c r="G172" s="103" t="s">
        <v>914</v>
      </c>
      <c r="H172" s="112">
        <v>3</v>
      </c>
      <c r="I172" s="112" t="s">
        <v>1201</v>
      </c>
      <c r="J172" s="112">
        <v>39</v>
      </c>
      <c r="K172" s="158" t="s">
        <v>2251</v>
      </c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>
        <v>39</v>
      </c>
      <c r="AP172" s="222"/>
      <c r="AQ172" s="222">
        <v>39</v>
      </c>
      <c r="AR172" s="222"/>
      <c r="AS172" s="222">
        <v>39</v>
      </c>
      <c r="AT172" s="222"/>
      <c r="AU172" s="222"/>
      <c r="AV172" s="222"/>
      <c r="AW172" s="222"/>
      <c r="AX172" s="177"/>
      <c r="AY172" s="177"/>
      <c r="AZ172" s="177"/>
      <c r="BA172" s="177"/>
      <c r="BB172" s="177"/>
      <c r="BC172" s="177"/>
      <c r="BD172" s="177"/>
      <c r="BE172" s="177"/>
    </row>
    <row r="173" spans="1:57" ht="14.25" customHeight="1">
      <c r="A173" s="158">
        <v>166</v>
      </c>
      <c r="B173" s="196"/>
      <c r="C173" s="98" t="s">
        <v>1183</v>
      </c>
      <c r="D173" s="93" t="s">
        <v>2288</v>
      </c>
      <c r="E173" s="103" t="s">
        <v>912</v>
      </c>
      <c r="F173" s="103" t="s">
        <v>928</v>
      </c>
      <c r="G173" s="103" t="s">
        <v>929</v>
      </c>
      <c r="H173" s="112">
        <v>2</v>
      </c>
      <c r="I173" s="112" t="s">
        <v>548</v>
      </c>
      <c r="J173" s="112">
        <v>39</v>
      </c>
      <c r="K173" s="51" t="s">
        <v>2251</v>
      </c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>
        <v>39</v>
      </c>
      <c r="AP173" s="222"/>
      <c r="AQ173" s="222">
        <v>39</v>
      </c>
      <c r="AR173" s="222"/>
      <c r="AS173" s="222"/>
      <c r="AT173" s="222"/>
      <c r="AU173" s="222"/>
      <c r="AV173" s="222"/>
      <c r="AW173" s="222"/>
      <c r="AX173" s="177"/>
      <c r="AY173" s="177"/>
      <c r="AZ173" s="177"/>
      <c r="BA173" s="177"/>
      <c r="BB173" s="177"/>
      <c r="BC173" s="177"/>
      <c r="BD173" s="177"/>
      <c r="BE173" s="177"/>
    </row>
    <row r="174" spans="1:57" ht="14.25" customHeight="1">
      <c r="A174" s="158">
        <v>167</v>
      </c>
      <c r="B174" s="196"/>
      <c r="C174" s="98" t="s">
        <v>1183</v>
      </c>
      <c r="D174" s="93" t="s">
        <v>2315</v>
      </c>
      <c r="E174" s="103" t="s">
        <v>912</v>
      </c>
      <c r="F174" s="103" t="s">
        <v>933</v>
      </c>
      <c r="G174" s="103" t="s">
        <v>929</v>
      </c>
      <c r="H174" s="112">
        <v>2</v>
      </c>
      <c r="I174" s="112" t="s">
        <v>548</v>
      </c>
      <c r="J174" s="112">
        <v>41</v>
      </c>
      <c r="K174" s="51" t="s">
        <v>2251</v>
      </c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>
        <v>41</v>
      </c>
      <c r="AP174" s="222"/>
      <c r="AQ174" s="222">
        <v>41</v>
      </c>
      <c r="AR174" s="222"/>
      <c r="AS174" s="222"/>
      <c r="AT174" s="222"/>
      <c r="AU174" s="222"/>
      <c r="AV174" s="222"/>
      <c r="AW174" s="222"/>
      <c r="AX174" s="177"/>
      <c r="AY174" s="177"/>
      <c r="AZ174" s="177"/>
      <c r="BA174" s="177"/>
      <c r="BB174" s="177"/>
      <c r="BC174" s="177"/>
      <c r="BD174" s="177"/>
      <c r="BE174" s="177"/>
    </row>
    <row r="175" spans="1:57" ht="14.25" customHeight="1">
      <c r="A175" s="158">
        <v>168</v>
      </c>
      <c r="B175" s="196"/>
      <c r="C175" s="98" t="s">
        <v>1183</v>
      </c>
      <c r="D175" s="93" t="s">
        <v>2307</v>
      </c>
      <c r="E175" s="103" t="s">
        <v>912</v>
      </c>
      <c r="F175" s="103" t="s">
        <v>934</v>
      </c>
      <c r="G175" s="103" t="s">
        <v>935</v>
      </c>
      <c r="H175" s="112">
        <v>2</v>
      </c>
      <c r="I175" s="112" t="s">
        <v>548</v>
      </c>
      <c r="J175" s="112">
        <v>43</v>
      </c>
      <c r="K175" s="158" t="s">
        <v>2251</v>
      </c>
      <c r="L175" s="222"/>
      <c r="M175" s="222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>
        <v>43</v>
      </c>
      <c r="AP175" s="177"/>
      <c r="AQ175" s="177">
        <v>43</v>
      </c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</row>
    <row r="176" spans="1:57" ht="14.25" customHeight="1">
      <c r="A176" s="158">
        <v>169</v>
      </c>
      <c r="B176" s="196"/>
      <c r="C176" s="98" t="s">
        <v>1183</v>
      </c>
      <c r="D176" s="93" t="s">
        <v>2306</v>
      </c>
      <c r="E176" s="103" t="s">
        <v>912</v>
      </c>
      <c r="F176" s="103" t="s">
        <v>922</v>
      </c>
      <c r="G176" s="103" t="s">
        <v>925</v>
      </c>
      <c r="H176" s="112">
        <v>2</v>
      </c>
      <c r="I176" s="112" t="s">
        <v>1189</v>
      </c>
      <c r="J176" s="112">
        <v>42</v>
      </c>
      <c r="K176" s="158" t="s">
        <v>2223</v>
      </c>
      <c r="L176" s="222"/>
      <c r="M176" s="222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>
        <v>42</v>
      </c>
      <c r="AQ176" s="177"/>
      <c r="AR176" s="177">
        <v>42</v>
      </c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</row>
    <row r="177" spans="1:57" ht="14.25" customHeight="1">
      <c r="A177" s="158">
        <v>170</v>
      </c>
      <c r="B177" s="196"/>
      <c r="C177" s="98" t="s">
        <v>1183</v>
      </c>
      <c r="D177" s="93" t="s">
        <v>2316</v>
      </c>
      <c r="E177" s="103" t="s">
        <v>912</v>
      </c>
      <c r="F177" s="103" t="s">
        <v>931</v>
      </c>
      <c r="G177" s="103" t="s">
        <v>914</v>
      </c>
      <c r="H177" s="112">
        <v>4</v>
      </c>
      <c r="I177" s="112" t="s">
        <v>505</v>
      </c>
      <c r="J177" s="112">
        <v>48</v>
      </c>
      <c r="K177" s="158" t="s">
        <v>2223</v>
      </c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177"/>
      <c r="AM177" s="177"/>
      <c r="AN177" s="177"/>
      <c r="AO177" s="177"/>
      <c r="AP177" s="222">
        <v>48</v>
      </c>
      <c r="AQ177" s="222"/>
      <c r="AR177" s="222">
        <v>48</v>
      </c>
      <c r="AS177" s="222"/>
      <c r="AT177" s="222">
        <v>48</v>
      </c>
      <c r="AU177" s="222"/>
      <c r="AV177" s="177">
        <v>48</v>
      </c>
      <c r="AW177" s="177"/>
      <c r="AX177" s="177"/>
      <c r="AY177" s="177"/>
      <c r="AZ177" s="177"/>
      <c r="BA177" s="177"/>
      <c r="BB177" s="177"/>
      <c r="BC177" s="177"/>
      <c r="BD177" s="177"/>
      <c r="BE177" s="177"/>
    </row>
    <row r="178" spans="1:57" ht="14.25" customHeight="1">
      <c r="A178" s="158">
        <v>171</v>
      </c>
      <c r="B178" s="196"/>
      <c r="C178" s="98" t="s">
        <v>1183</v>
      </c>
      <c r="D178" s="93" t="s">
        <v>2317</v>
      </c>
      <c r="E178" s="103" t="s">
        <v>912</v>
      </c>
      <c r="F178" s="103" t="s">
        <v>2001</v>
      </c>
      <c r="G178" s="103" t="s">
        <v>344</v>
      </c>
      <c r="H178" s="112">
        <v>2</v>
      </c>
      <c r="I178" s="112" t="s">
        <v>1263</v>
      </c>
      <c r="J178" s="112">
        <v>34</v>
      </c>
      <c r="K178" s="158" t="s">
        <v>2223</v>
      </c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177"/>
      <c r="AM178" s="177"/>
      <c r="AN178" s="177"/>
      <c r="AO178" s="177"/>
      <c r="AP178" s="222">
        <v>34</v>
      </c>
      <c r="AQ178" s="222"/>
      <c r="AR178" s="222">
        <v>34</v>
      </c>
      <c r="AS178" s="222"/>
      <c r="AT178" s="222"/>
      <c r="AU178" s="222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</row>
    <row r="179" spans="1:57" ht="14.25" customHeight="1">
      <c r="A179" s="158">
        <v>172</v>
      </c>
      <c r="B179" s="196"/>
      <c r="C179" s="98" t="s">
        <v>1183</v>
      </c>
      <c r="D179" s="93" t="s">
        <v>2308</v>
      </c>
      <c r="E179" s="103" t="s">
        <v>912</v>
      </c>
      <c r="F179" s="103" t="s">
        <v>922</v>
      </c>
      <c r="G179" s="103" t="s">
        <v>925</v>
      </c>
      <c r="H179" s="112">
        <v>2</v>
      </c>
      <c r="I179" s="112" t="s">
        <v>1196</v>
      </c>
      <c r="J179" s="112">
        <v>42</v>
      </c>
      <c r="K179" s="51" t="s">
        <v>2224</v>
      </c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>
        <v>42</v>
      </c>
      <c r="AR179" s="222"/>
      <c r="AS179" s="222">
        <v>42</v>
      </c>
      <c r="AT179" s="222"/>
      <c r="AU179" s="222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</row>
    <row r="180" spans="1:57" ht="14.25" customHeight="1">
      <c r="A180" s="158">
        <v>173</v>
      </c>
      <c r="B180" s="196"/>
      <c r="C180" s="98" t="s">
        <v>1183</v>
      </c>
      <c r="D180" s="93" t="s">
        <v>2318</v>
      </c>
      <c r="E180" s="103" t="s">
        <v>912</v>
      </c>
      <c r="F180" s="103" t="s">
        <v>931</v>
      </c>
      <c r="G180" s="103" t="s">
        <v>914</v>
      </c>
      <c r="H180" s="112">
        <v>4</v>
      </c>
      <c r="I180" s="112" t="s">
        <v>1207</v>
      </c>
      <c r="J180" s="112">
        <v>47</v>
      </c>
      <c r="K180" s="158" t="s">
        <v>2224</v>
      </c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>
        <v>47</v>
      </c>
      <c r="AR180" s="222"/>
      <c r="AS180" s="222">
        <v>47</v>
      </c>
      <c r="AT180" s="222"/>
      <c r="AU180" s="222">
        <v>47</v>
      </c>
      <c r="AV180" s="177"/>
      <c r="AW180" s="177">
        <v>47</v>
      </c>
      <c r="AX180" s="177"/>
      <c r="AY180" s="177"/>
      <c r="AZ180" s="177"/>
      <c r="BA180" s="177"/>
      <c r="BB180" s="177"/>
      <c r="BC180" s="177"/>
      <c r="BD180" s="177"/>
      <c r="BE180" s="177"/>
    </row>
    <row r="181" spans="1:57" ht="14.25" customHeight="1">
      <c r="A181" s="158">
        <v>174</v>
      </c>
      <c r="B181" s="196"/>
      <c r="C181" s="98" t="s">
        <v>1183</v>
      </c>
      <c r="D181" s="93" t="s">
        <v>2319</v>
      </c>
      <c r="E181" s="103" t="s">
        <v>912</v>
      </c>
      <c r="F181" s="103" t="s">
        <v>2001</v>
      </c>
      <c r="G181" s="103" t="s">
        <v>344</v>
      </c>
      <c r="H181" s="112">
        <v>2</v>
      </c>
      <c r="I181" s="112" t="s">
        <v>1196</v>
      </c>
      <c r="J181" s="112">
        <v>31</v>
      </c>
      <c r="K181" s="51" t="s">
        <v>2224</v>
      </c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>
        <v>31</v>
      </c>
      <c r="AR181" s="177"/>
      <c r="AS181" s="177">
        <v>31</v>
      </c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</row>
    <row r="182" spans="1:57" ht="14.25" customHeight="1">
      <c r="A182" s="158">
        <v>175</v>
      </c>
      <c r="B182" s="196"/>
      <c r="C182" s="98" t="s">
        <v>1183</v>
      </c>
      <c r="D182" s="93" t="s">
        <v>2306</v>
      </c>
      <c r="E182" s="103" t="s">
        <v>912</v>
      </c>
      <c r="F182" s="103" t="s">
        <v>922</v>
      </c>
      <c r="G182" s="103" t="s">
        <v>924</v>
      </c>
      <c r="H182" s="112">
        <v>2</v>
      </c>
      <c r="I182" s="112" t="s">
        <v>499</v>
      </c>
      <c r="J182" s="112">
        <v>42</v>
      </c>
      <c r="K182" s="158" t="s">
        <v>2225</v>
      </c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>
        <v>42</v>
      </c>
      <c r="AU182" s="177"/>
      <c r="AV182" s="177">
        <v>42</v>
      </c>
      <c r="AW182" s="177"/>
      <c r="AX182" s="177"/>
      <c r="AY182" s="177"/>
      <c r="AZ182" s="177"/>
      <c r="BA182" s="177"/>
      <c r="BB182" s="177"/>
      <c r="BC182" s="177"/>
      <c r="BD182" s="177"/>
      <c r="BE182" s="177"/>
    </row>
    <row r="183" spans="1:57" ht="14.25" customHeight="1">
      <c r="A183" s="158">
        <v>176</v>
      </c>
      <c r="B183" s="196"/>
      <c r="C183" s="98" t="s">
        <v>1183</v>
      </c>
      <c r="D183" s="93" t="s">
        <v>2311</v>
      </c>
      <c r="E183" s="103" t="s">
        <v>912</v>
      </c>
      <c r="F183" s="103" t="s">
        <v>928</v>
      </c>
      <c r="G183" s="103" t="s">
        <v>929</v>
      </c>
      <c r="H183" s="112">
        <v>2</v>
      </c>
      <c r="I183" s="112" t="s">
        <v>499</v>
      </c>
      <c r="J183" s="112">
        <v>40</v>
      </c>
      <c r="K183" s="51" t="s">
        <v>2225</v>
      </c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>
        <v>40</v>
      </c>
      <c r="AU183" s="177"/>
      <c r="AV183" s="177">
        <v>40</v>
      </c>
      <c r="AW183" s="177"/>
      <c r="AX183" s="177"/>
      <c r="AY183" s="177"/>
      <c r="AZ183" s="177"/>
      <c r="BA183" s="177"/>
      <c r="BB183" s="177"/>
      <c r="BC183" s="177"/>
      <c r="BD183" s="177"/>
      <c r="BE183" s="177"/>
    </row>
    <row r="184" spans="1:57" ht="14.25" customHeight="1">
      <c r="A184" s="158">
        <v>177</v>
      </c>
      <c r="B184" s="196"/>
      <c r="C184" s="98" t="s">
        <v>1183</v>
      </c>
      <c r="D184" s="93" t="s">
        <v>2309</v>
      </c>
      <c r="E184" s="103" t="s">
        <v>912</v>
      </c>
      <c r="F184" s="103" t="s">
        <v>933</v>
      </c>
      <c r="G184" s="103" t="s">
        <v>929</v>
      </c>
      <c r="H184" s="112">
        <v>2</v>
      </c>
      <c r="I184" s="112" t="s">
        <v>499</v>
      </c>
      <c r="J184" s="112">
        <v>41</v>
      </c>
      <c r="K184" s="158" t="s">
        <v>2225</v>
      </c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>
        <v>41</v>
      </c>
      <c r="AU184" s="177"/>
      <c r="AV184" s="177">
        <v>41</v>
      </c>
      <c r="AW184" s="177"/>
      <c r="AX184" s="177"/>
      <c r="AY184" s="177"/>
      <c r="AZ184" s="177"/>
      <c r="BA184" s="177"/>
      <c r="BB184" s="177"/>
      <c r="BC184" s="177"/>
      <c r="BD184" s="177"/>
      <c r="BE184" s="177"/>
    </row>
    <row r="185" spans="1:57" ht="14.25" customHeight="1">
      <c r="A185" s="158">
        <v>178</v>
      </c>
      <c r="B185" s="97"/>
      <c r="C185" s="98" t="s">
        <v>1183</v>
      </c>
      <c r="D185" s="93" t="s">
        <v>2317</v>
      </c>
      <c r="E185" s="103" t="s">
        <v>912</v>
      </c>
      <c r="F185" s="192" t="s">
        <v>2001</v>
      </c>
      <c r="G185" s="103" t="s">
        <v>945</v>
      </c>
      <c r="H185" s="112">
        <v>2</v>
      </c>
      <c r="I185" s="112" t="s">
        <v>1213</v>
      </c>
      <c r="J185" s="112">
        <v>34</v>
      </c>
      <c r="K185" s="51" t="s">
        <v>2225</v>
      </c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>
        <v>34</v>
      </c>
      <c r="AU185" s="177"/>
      <c r="AV185" s="177">
        <v>34</v>
      </c>
      <c r="AW185" s="177"/>
      <c r="AX185" s="177"/>
      <c r="AY185" s="177"/>
      <c r="AZ185" s="177"/>
      <c r="BA185" s="177"/>
      <c r="BB185" s="177"/>
      <c r="BC185" s="177"/>
      <c r="BD185" s="177"/>
      <c r="BE185" s="177"/>
    </row>
    <row r="186" spans="1:57" ht="14.25" customHeight="1">
      <c r="A186" s="158">
        <v>179</v>
      </c>
      <c r="B186" s="196"/>
      <c r="C186" s="98" t="s">
        <v>1183</v>
      </c>
      <c r="D186" s="93" t="s">
        <v>2308</v>
      </c>
      <c r="E186" s="103" t="s">
        <v>912</v>
      </c>
      <c r="F186" s="103" t="s">
        <v>922</v>
      </c>
      <c r="G186" s="103" t="s">
        <v>924</v>
      </c>
      <c r="H186" s="112">
        <v>2</v>
      </c>
      <c r="I186" s="112" t="s">
        <v>500</v>
      </c>
      <c r="J186" s="112">
        <v>42</v>
      </c>
      <c r="K186" s="158" t="s">
        <v>2219</v>
      </c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>
        <v>42</v>
      </c>
      <c r="AV186" s="177"/>
      <c r="AW186" s="177">
        <v>42</v>
      </c>
      <c r="AX186" s="177"/>
      <c r="AY186" s="177"/>
      <c r="AZ186" s="177"/>
      <c r="BA186" s="177"/>
      <c r="BB186" s="177"/>
      <c r="BC186" s="177"/>
      <c r="BD186" s="177"/>
      <c r="BE186" s="177"/>
    </row>
    <row r="187" spans="1:57" ht="14.25" customHeight="1">
      <c r="A187" s="158">
        <v>180</v>
      </c>
      <c r="B187" s="196"/>
      <c r="C187" s="98" t="s">
        <v>1183</v>
      </c>
      <c r="D187" s="93" t="s">
        <v>2314</v>
      </c>
      <c r="E187" s="103" t="s">
        <v>912</v>
      </c>
      <c r="F187" s="103" t="s">
        <v>928</v>
      </c>
      <c r="G187" s="103" t="s">
        <v>929</v>
      </c>
      <c r="H187" s="112">
        <v>2</v>
      </c>
      <c r="I187" s="112" t="s">
        <v>500</v>
      </c>
      <c r="J187" s="112">
        <v>39</v>
      </c>
      <c r="K187" s="51" t="s">
        <v>2219</v>
      </c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>
        <v>39</v>
      </c>
      <c r="AV187" s="177"/>
      <c r="AW187" s="177">
        <v>39</v>
      </c>
      <c r="AX187" s="177"/>
      <c r="AY187" s="177"/>
      <c r="AZ187" s="177"/>
      <c r="BA187" s="177"/>
      <c r="BB187" s="177"/>
      <c r="BC187" s="177"/>
      <c r="BD187" s="177"/>
      <c r="BE187" s="177"/>
    </row>
    <row r="188" spans="1:57" ht="14.25" customHeight="1">
      <c r="A188" s="158">
        <v>181</v>
      </c>
      <c r="B188" s="196"/>
      <c r="C188" s="98" t="s">
        <v>1183</v>
      </c>
      <c r="D188" s="93" t="s">
        <v>2310</v>
      </c>
      <c r="E188" s="103" t="s">
        <v>912</v>
      </c>
      <c r="F188" s="103" t="s">
        <v>933</v>
      </c>
      <c r="G188" s="103" t="s">
        <v>929</v>
      </c>
      <c r="H188" s="112">
        <v>2</v>
      </c>
      <c r="I188" s="112" t="s">
        <v>500</v>
      </c>
      <c r="J188" s="112">
        <v>43</v>
      </c>
      <c r="K188" s="51" t="s">
        <v>2219</v>
      </c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>
        <v>43</v>
      </c>
      <c r="AV188" s="177"/>
      <c r="AW188" s="177">
        <v>43</v>
      </c>
      <c r="AX188" s="177"/>
      <c r="AY188" s="177"/>
      <c r="AZ188" s="177"/>
      <c r="BA188" s="177"/>
      <c r="BB188" s="177"/>
      <c r="BC188" s="177"/>
      <c r="BD188" s="177"/>
      <c r="BE188" s="177"/>
    </row>
    <row r="189" spans="1:57" ht="14.25" customHeight="1">
      <c r="A189" s="158">
        <v>182</v>
      </c>
      <c r="B189" s="97"/>
      <c r="C189" s="98" t="s">
        <v>1183</v>
      </c>
      <c r="D189" s="93" t="s">
        <v>2319</v>
      </c>
      <c r="E189" s="103" t="s">
        <v>912</v>
      </c>
      <c r="F189" s="192" t="s">
        <v>2001</v>
      </c>
      <c r="G189" s="103" t="s">
        <v>945</v>
      </c>
      <c r="H189" s="112">
        <v>2</v>
      </c>
      <c r="I189" s="112" t="s">
        <v>1214</v>
      </c>
      <c r="J189" s="112">
        <v>31</v>
      </c>
      <c r="K189" s="51" t="s">
        <v>2219</v>
      </c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>
        <v>31</v>
      </c>
      <c r="AV189" s="177"/>
      <c r="AW189" s="177">
        <v>31</v>
      </c>
      <c r="AX189" s="177"/>
      <c r="AY189" s="177"/>
      <c r="AZ189" s="177"/>
      <c r="BA189" s="177"/>
      <c r="BB189" s="177"/>
      <c r="BC189" s="177"/>
      <c r="BD189" s="177"/>
      <c r="BE189" s="177"/>
    </row>
    <row r="190" spans="1:57" ht="14.25" customHeight="1">
      <c r="A190" s="158">
        <v>183</v>
      </c>
      <c r="B190" s="196"/>
      <c r="C190" s="98" t="s">
        <v>1183</v>
      </c>
      <c r="D190" s="93" t="s">
        <v>2313</v>
      </c>
      <c r="E190" s="103" t="s">
        <v>912</v>
      </c>
      <c r="F190" s="192" t="s">
        <v>916</v>
      </c>
      <c r="G190" s="103" t="s">
        <v>960</v>
      </c>
      <c r="H190" s="112">
        <v>1</v>
      </c>
      <c r="I190" s="112" t="s">
        <v>568</v>
      </c>
      <c r="J190" s="112">
        <v>41</v>
      </c>
      <c r="K190" s="51" t="s">
        <v>2255</v>
      </c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>
        <v>41</v>
      </c>
      <c r="AW190" s="177"/>
      <c r="AX190" s="177"/>
      <c r="AY190" s="177"/>
      <c r="AZ190" s="177"/>
      <c r="BA190" s="177"/>
      <c r="BB190" s="177"/>
      <c r="BC190" s="177"/>
      <c r="BD190" s="177"/>
      <c r="BE190" s="177"/>
    </row>
    <row r="191" spans="1:57" ht="14.25" customHeight="1">
      <c r="A191" s="158">
        <v>184</v>
      </c>
      <c r="B191" s="196"/>
      <c r="C191" s="98" t="s">
        <v>1183</v>
      </c>
      <c r="D191" s="93" t="s">
        <v>2312</v>
      </c>
      <c r="E191" s="103" t="s">
        <v>912</v>
      </c>
      <c r="F191" s="103" t="s">
        <v>2051</v>
      </c>
      <c r="G191" s="103" t="s">
        <v>960</v>
      </c>
      <c r="H191" s="112">
        <v>1</v>
      </c>
      <c r="I191" s="112" t="s">
        <v>568</v>
      </c>
      <c r="J191" s="112">
        <v>42</v>
      </c>
      <c r="K191" s="51" t="s">
        <v>2255</v>
      </c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>
        <v>42</v>
      </c>
      <c r="AW191" s="177"/>
      <c r="AX191" s="177"/>
      <c r="AY191" s="177"/>
      <c r="AZ191" s="177"/>
      <c r="BA191" s="177"/>
      <c r="BB191" s="177"/>
      <c r="BC191" s="177"/>
      <c r="BD191" s="177"/>
      <c r="BE191" s="177"/>
    </row>
    <row r="192" spans="1:57" ht="14.25" customHeight="1">
      <c r="A192" s="158">
        <v>185</v>
      </c>
      <c r="B192" s="196"/>
      <c r="C192" s="98" t="s">
        <v>1183</v>
      </c>
      <c r="D192" s="93" t="s">
        <v>2315</v>
      </c>
      <c r="E192" s="103" t="s">
        <v>912</v>
      </c>
      <c r="F192" s="192" t="s">
        <v>916</v>
      </c>
      <c r="G192" s="103" t="s">
        <v>960</v>
      </c>
      <c r="H192" s="112">
        <v>1</v>
      </c>
      <c r="I192" s="112" t="s">
        <v>541</v>
      </c>
      <c r="J192" s="112">
        <v>41</v>
      </c>
      <c r="K192" s="51" t="s">
        <v>2256</v>
      </c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>
        <v>41</v>
      </c>
      <c r="AX192" s="177"/>
      <c r="AY192" s="177"/>
      <c r="AZ192" s="177"/>
      <c r="BA192" s="177"/>
      <c r="BB192" s="177"/>
      <c r="BC192" s="177"/>
      <c r="BD192" s="177"/>
      <c r="BE192" s="177"/>
    </row>
    <row r="193" spans="1:57" ht="14.25" customHeight="1">
      <c r="A193" s="262" t="s">
        <v>2348</v>
      </c>
      <c r="B193" s="275"/>
      <c r="C193" s="275"/>
      <c r="D193" s="275"/>
      <c r="E193" s="275"/>
      <c r="F193" s="275"/>
      <c r="G193" s="275"/>
      <c r="H193" s="263"/>
      <c r="I193" s="112"/>
      <c r="J193" s="112">
        <f>SUM(J137:J192)</f>
        <v>2105</v>
      </c>
      <c r="K193" s="112">
        <f t="shared" ref="K193:BE193" si="3">SUM(K137:K192)</f>
        <v>0</v>
      </c>
      <c r="L193" s="112">
        <f t="shared" si="3"/>
        <v>0</v>
      </c>
      <c r="M193" s="112">
        <f t="shared" si="3"/>
        <v>0</v>
      </c>
      <c r="N193" s="112">
        <f t="shared" si="3"/>
        <v>112</v>
      </c>
      <c r="O193" s="112">
        <f t="shared" si="3"/>
        <v>84</v>
      </c>
      <c r="P193" s="112">
        <f t="shared" si="3"/>
        <v>112</v>
      </c>
      <c r="Q193" s="112">
        <f t="shared" si="3"/>
        <v>84</v>
      </c>
      <c r="R193" s="112">
        <f t="shared" si="3"/>
        <v>152</v>
      </c>
      <c r="S193" s="112">
        <f t="shared" si="3"/>
        <v>127</v>
      </c>
      <c r="T193" s="112">
        <f t="shared" si="3"/>
        <v>122</v>
      </c>
      <c r="U193" s="112">
        <f t="shared" si="3"/>
        <v>127</v>
      </c>
      <c r="V193" s="112">
        <f t="shared" si="3"/>
        <v>43</v>
      </c>
      <c r="W193" s="112">
        <f t="shared" si="3"/>
        <v>47</v>
      </c>
      <c r="X193" s="112">
        <f t="shared" si="3"/>
        <v>43</v>
      </c>
      <c r="Y193" s="112">
        <f t="shared" si="3"/>
        <v>47</v>
      </c>
      <c r="Z193" s="112">
        <f t="shared" si="3"/>
        <v>81</v>
      </c>
      <c r="AA193" s="112">
        <f t="shared" si="3"/>
        <v>118</v>
      </c>
      <c r="AB193" s="112">
        <f t="shared" si="3"/>
        <v>126</v>
      </c>
      <c r="AC193" s="112">
        <f t="shared" si="3"/>
        <v>163</v>
      </c>
      <c r="AD193" s="112">
        <f t="shared" si="3"/>
        <v>126</v>
      </c>
      <c r="AE193" s="112">
        <f t="shared" si="3"/>
        <v>130</v>
      </c>
      <c r="AF193" s="112">
        <f t="shared" si="3"/>
        <v>39</v>
      </c>
      <c r="AG193" s="112">
        <f t="shared" si="3"/>
        <v>43</v>
      </c>
      <c r="AH193" s="112">
        <f t="shared" si="3"/>
        <v>81</v>
      </c>
      <c r="AI193" s="112">
        <f t="shared" si="3"/>
        <v>85</v>
      </c>
      <c r="AJ193" s="112">
        <f t="shared" si="3"/>
        <v>111</v>
      </c>
      <c r="AK193" s="112">
        <f t="shared" si="3"/>
        <v>127</v>
      </c>
      <c r="AL193" s="112">
        <f t="shared" si="3"/>
        <v>110</v>
      </c>
      <c r="AM193" s="112">
        <f t="shared" si="3"/>
        <v>128</v>
      </c>
      <c r="AN193" s="112">
        <f t="shared" si="3"/>
        <v>162</v>
      </c>
      <c r="AO193" s="112">
        <f t="shared" si="3"/>
        <v>162</v>
      </c>
      <c r="AP193" s="112">
        <f t="shared" si="3"/>
        <v>286</v>
      </c>
      <c r="AQ193" s="112">
        <f t="shared" si="3"/>
        <v>282</v>
      </c>
      <c r="AR193" s="112">
        <f t="shared" si="3"/>
        <v>164</v>
      </c>
      <c r="AS193" s="112">
        <f t="shared" si="3"/>
        <v>159</v>
      </c>
      <c r="AT193" s="112">
        <f t="shared" si="3"/>
        <v>205</v>
      </c>
      <c r="AU193" s="112">
        <f t="shared" si="3"/>
        <v>202</v>
      </c>
      <c r="AV193" s="112">
        <f t="shared" si="3"/>
        <v>288</v>
      </c>
      <c r="AW193" s="112">
        <f t="shared" si="3"/>
        <v>243</v>
      </c>
      <c r="AX193" s="112">
        <f t="shared" si="3"/>
        <v>0</v>
      </c>
      <c r="AY193" s="112">
        <f t="shared" si="3"/>
        <v>0</v>
      </c>
      <c r="AZ193" s="112">
        <f t="shared" si="3"/>
        <v>0</v>
      </c>
      <c r="BA193" s="112">
        <f t="shared" si="3"/>
        <v>0</v>
      </c>
      <c r="BB193" s="112">
        <f t="shared" si="3"/>
        <v>0</v>
      </c>
      <c r="BC193" s="112">
        <f t="shared" si="3"/>
        <v>0</v>
      </c>
      <c r="BD193" s="112">
        <f t="shared" si="3"/>
        <v>0</v>
      </c>
      <c r="BE193" s="112">
        <f t="shared" si="3"/>
        <v>0</v>
      </c>
    </row>
    <row r="194" spans="1:57" s="160" customFormat="1" ht="14.25" customHeight="1">
      <c r="A194" s="158">
        <v>186</v>
      </c>
      <c r="B194" s="196"/>
      <c r="C194" s="98" t="s">
        <v>1345</v>
      </c>
      <c r="D194" s="130" t="s">
        <v>229</v>
      </c>
      <c r="E194" s="103" t="s">
        <v>13</v>
      </c>
      <c r="F194" s="103" t="s">
        <v>473</v>
      </c>
      <c r="G194" s="88" t="s">
        <v>1381</v>
      </c>
      <c r="H194" s="176">
        <v>1</v>
      </c>
      <c r="I194" s="176" t="s">
        <v>1436</v>
      </c>
      <c r="J194" s="176">
        <v>41</v>
      </c>
      <c r="K194" s="51" t="s">
        <v>2232</v>
      </c>
      <c r="L194" s="177"/>
      <c r="M194" s="177"/>
      <c r="N194" s="177"/>
      <c r="O194" s="177"/>
      <c r="P194" s="177">
        <v>24.6</v>
      </c>
      <c r="Q194" s="177">
        <v>24.6</v>
      </c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</row>
    <row r="195" spans="1:57" ht="14.25" customHeight="1">
      <c r="A195" s="158">
        <v>187</v>
      </c>
      <c r="B195" s="196"/>
      <c r="C195" s="98" t="s">
        <v>1345</v>
      </c>
      <c r="D195" s="130" t="s">
        <v>1313</v>
      </c>
      <c r="E195" s="103" t="s">
        <v>13</v>
      </c>
      <c r="F195" s="103" t="s">
        <v>89</v>
      </c>
      <c r="G195" s="88" t="s">
        <v>1380</v>
      </c>
      <c r="H195" s="176">
        <v>2</v>
      </c>
      <c r="I195" s="112" t="s">
        <v>1431</v>
      </c>
      <c r="J195" s="176">
        <v>41</v>
      </c>
      <c r="K195" s="51" t="s">
        <v>2167</v>
      </c>
      <c r="L195" s="177"/>
      <c r="M195" s="177"/>
      <c r="N195" s="177"/>
      <c r="O195" s="177"/>
      <c r="P195" s="177"/>
      <c r="Q195" s="177"/>
      <c r="R195" s="177">
        <v>41</v>
      </c>
      <c r="S195" s="177"/>
      <c r="T195" s="177">
        <v>41</v>
      </c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</row>
    <row r="196" spans="1:57" ht="14.25" customHeight="1">
      <c r="A196" s="158">
        <v>188</v>
      </c>
      <c r="B196" s="196"/>
      <c r="C196" s="108" t="s">
        <v>1345</v>
      </c>
      <c r="D196" s="93" t="s">
        <v>1318</v>
      </c>
      <c r="E196" s="103" t="s">
        <v>13</v>
      </c>
      <c r="F196" s="103" t="s">
        <v>473</v>
      </c>
      <c r="G196" s="103" t="s">
        <v>1381</v>
      </c>
      <c r="H196" s="112">
        <v>1</v>
      </c>
      <c r="I196" s="112" t="s">
        <v>1437</v>
      </c>
      <c r="J196" s="112">
        <v>39</v>
      </c>
      <c r="K196" s="62" t="s">
        <v>2246</v>
      </c>
      <c r="L196" s="106"/>
      <c r="M196" s="106"/>
      <c r="N196" s="106"/>
      <c r="O196" s="106"/>
      <c r="P196" s="106"/>
      <c r="Q196" s="106"/>
      <c r="R196" s="106">
        <v>23.4</v>
      </c>
      <c r="S196" s="106">
        <v>23.4</v>
      </c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</row>
    <row r="197" spans="1:57" ht="14.25" customHeight="1">
      <c r="A197" s="158">
        <v>189</v>
      </c>
      <c r="B197" s="97"/>
      <c r="C197" s="130" t="s">
        <v>394</v>
      </c>
      <c r="D197" s="212" t="s">
        <v>230</v>
      </c>
      <c r="E197" s="103" t="s">
        <v>13</v>
      </c>
      <c r="F197" s="103" t="s">
        <v>473</v>
      </c>
      <c r="G197" s="88" t="s">
        <v>474</v>
      </c>
      <c r="H197" s="213">
        <v>1</v>
      </c>
      <c r="I197" s="213" t="s">
        <v>532</v>
      </c>
      <c r="J197" s="176">
        <v>36</v>
      </c>
      <c r="K197" s="158" t="s">
        <v>2180</v>
      </c>
      <c r="L197" s="222"/>
      <c r="M197" s="222"/>
      <c r="N197" s="222"/>
      <c r="O197" s="222"/>
      <c r="P197" s="222"/>
      <c r="Q197" s="222"/>
      <c r="R197" s="222"/>
      <c r="S197" s="222">
        <v>36</v>
      </c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</row>
    <row r="198" spans="1:57" ht="14.25" customHeight="1">
      <c r="A198" s="158">
        <v>190</v>
      </c>
      <c r="B198" s="97"/>
      <c r="C198" s="130" t="s">
        <v>394</v>
      </c>
      <c r="D198" s="212" t="s">
        <v>230</v>
      </c>
      <c r="E198" s="103" t="s">
        <v>13</v>
      </c>
      <c r="F198" s="103" t="s">
        <v>475</v>
      </c>
      <c r="G198" s="88" t="s">
        <v>474</v>
      </c>
      <c r="H198" s="213">
        <v>1</v>
      </c>
      <c r="I198" s="213" t="s">
        <v>532</v>
      </c>
      <c r="J198" s="176">
        <v>36</v>
      </c>
      <c r="K198" s="51" t="s">
        <v>2180</v>
      </c>
      <c r="L198" s="177"/>
      <c r="M198" s="177"/>
      <c r="N198" s="177"/>
      <c r="O198" s="177"/>
      <c r="P198" s="177"/>
      <c r="Q198" s="177"/>
      <c r="R198" s="177"/>
      <c r="S198" s="177">
        <v>36</v>
      </c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</row>
    <row r="199" spans="1:57" ht="14.25" customHeight="1">
      <c r="A199" s="158">
        <v>191</v>
      </c>
      <c r="B199" s="196"/>
      <c r="C199" s="98" t="s">
        <v>1345</v>
      </c>
      <c r="D199" s="130" t="s">
        <v>1313</v>
      </c>
      <c r="E199" s="103" t="s">
        <v>13</v>
      </c>
      <c r="F199" s="88" t="s">
        <v>48</v>
      </c>
      <c r="G199" s="88" t="s">
        <v>1380</v>
      </c>
      <c r="H199" s="176">
        <v>2</v>
      </c>
      <c r="I199" s="112" t="s">
        <v>1431</v>
      </c>
      <c r="J199" s="176">
        <v>41</v>
      </c>
      <c r="K199" s="51" t="s">
        <v>2180</v>
      </c>
      <c r="L199" s="177"/>
      <c r="M199" s="177"/>
      <c r="N199" s="177"/>
      <c r="O199" s="177"/>
      <c r="P199" s="177"/>
      <c r="Q199" s="177"/>
      <c r="R199" s="177"/>
      <c r="S199" s="177">
        <v>41</v>
      </c>
      <c r="T199" s="177"/>
      <c r="U199" s="177">
        <v>41</v>
      </c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</row>
    <row r="200" spans="1:57" ht="14.25" customHeight="1">
      <c r="A200" s="158">
        <v>192</v>
      </c>
      <c r="B200" s="196"/>
      <c r="C200" s="108" t="s">
        <v>1345</v>
      </c>
      <c r="D200" s="93" t="s">
        <v>1315</v>
      </c>
      <c r="E200" s="103" t="s">
        <v>13</v>
      </c>
      <c r="F200" s="103" t="s">
        <v>473</v>
      </c>
      <c r="G200" s="103" t="s">
        <v>1381</v>
      </c>
      <c r="H200" s="112">
        <v>1</v>
      </c>
      <c r="I200" s="112" t="s">
        <v>1438</v>
      </c>
      <c r="J200" s="112">
        <v>45</v>
      </c>
      <c r="K200" s="62" t="s">
        <v>2236</v>
      </c>
      <c r="L200" s="106"/>
      <c r="M200" s="106"/>
      <c r="N200" s="106"/>
      <c r="O200" s="106"/>
      <c r="P200" s="106"/>
      <c r="Q200" s="106"/>
      <c r="R200" s="106"/>
      <c r="S200" s="106"/>
      <c r="T200" s="106">
        <v>27</v>
      </c>
      <c r="U200" s="106">
        <v>27</v>
      </c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</row>
    <row r="201" spans="1:57" ht="14.25" customHeight="1">
      <c r="A201" s="158">
        <v>193</v>
      </c>
      <c r="B201" s="97"/>
      <c r="C201" s="130" t="s">
        <v>394</v>
      </c>
      <c r="D201" s="212" t="s">
        <v>229</v>
      </c>
      <c r="E201" s="103" t="s">
        <v>13</v>
      </c>
      <c r="F201" s="103" t="s">
        <v>473</v>
      </c>
      <c r="G201" s="88" t="s">
        <v>474</v>
      </c>
      <c r="H201" s="213">
        <v>1</v>
      </c>
      <c r="I201" s="213" t="s">
        <v>521</v>
      </c>
      <c r="J201" s="176">
        <v>33</v>
      </c>
      <c r="K201" s="51" t="s">
        <v>2177</v>
      </c>
      <c r="L201" s="177"/>
      <c r="M201" s="177"/>
      <c r="N201" s="177"/>
      <c r="O201" s="177"/>
      <c r="P201" s="177"/>
      <c r="Q201" s="177"/>
      <c r="R201" s="177"/>
      <c r="S201" s="177"/>
      <c r="T201" s="177"/>
      <c r="U201" s="177">
        <v>33</v>
      </c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</row>
    <row r="202" spans="1:57" ht="14.25" customHeight="1">
      <c r="A202" s="158">
        <v>194</v>
      </c>
      <c r="B202" s="97"/>
      <c r="C202" s="130" t="s">
        <v>394</v>
      </c>
      <c r="D202" s="212" t="s">
        <v>229</v>
      </c>
      <c r="E202" s="103" t="s">
        <v>13</v>
      </c>
      <c r="F202" s="103" t="s">
        <v>475</v>
      </c>
      <c r="G202" s="88" t="s">
        <v>474</v>
      </c>
      <c r="H202" s="213">
        <v>1</v>
      </c>
      <c r="I202" s="213" t="s">
        <v>521</v>
      </c>
      <c r="J202" s="176">
        <v>33</v>
      </c>
      <c r="K202" s="158" t="s">
        <v>2177</v>
      </c>
      <c r="L202" s="222"/>
      <c r="M202" s="222"/>
      <c r="N202" s="222"/>
      <c r="O202" s="222"/>
      <c r="P202" s="222"/>
      <c r="Q202" s="222"/>
      <c r="R202" s="222"/>
      <c r="S202" s="222"/>
      <c r="T202" s="222"/>
      <c r="U202" s="222">
        <v>33</v>
      </c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</row>
    <row r="203" spans="1:57" ht="14.25" customHeight="1">
      <c r="A203" s="158">
        <v>195</v>
      </c>
      <c r="B203" s="196"/>
      <c r="C203" s="98" t="s">
        <v>1345</v>
      </c>
      <c r="D203" s="130" t="s">
        <v>1315</v>
      </c>
      <c r="E203" s="88" t="s">
        <v>13</v>
      </c>
      <c r="F203" s="88" t="s">
        <v>48</v>
      </c>
      <c r="G203" s="88" t="s">
        <v>1382</v>
      </c>
      <c r="H203" s="176">
        <v>8</v>
      </c>
      <c r="I203" s="176" t="s">
        <v>2032</v>
      </c>
      <c r="J203" s="176">
        <v>45</v>
      </c>
      <c r="K203" s="158" t="s">
        <v>2242</v>
      </c>
      <c r="L203" s="222"/>
      <c r="M203" s="222"/>
      <c r="N203" s="222"/>
      <c r="O203" s="222"/>
      <c r="P203" s="222"/>
      <c r="Q203" s="177"/>
      <c r="R203" s="177"/>
      <c r="S203" s="177"/>
      <c r="T203" s="177"/>
      <c r="U203" s="177"/>
      <c r="V203" s="177">
        <v>9</v>
      </c>
      <c r="W203" s="177"/>
      <c r="X203" s="177">
        <v>9</v>
      </c>
      <c r="Y203" s="177"/>
      <c r="Z203" s="177">
        <v>9</v>
      </c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>
        <v>9</v>
      </c>
      <c r="AM203" s="177"/>
      <c r="AN203" s="177">
        <v>9</v>
      </c>
      <c r="AO203" s="177"/>
      <c r="AP203" s="177">
        <v>9</v>
      </c>
      <c r="AQ203" s="177"/>
      <c r="AR203" s="177">
        <v>9</v>
      </c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</row>
    <row r="204" spans="1:57" ht="14.25" customHeight="1">
      <c r="A204" s="158">
        <v>196</v>
      </c>
      <c r="B204" s="196"/>
      <c r="C204" s="98" t="s">
        <v>1345</v>
      </c>
      <c r="D204" s="130" t="s">
        <v>1326</v>
      </c>
      <c r="E204" s="192" t="s">
        <v>13</v>
      </c>
      <c r="F204" s="192" t="s">
        <v>89</v>
      </c>
      <c r="G204" s="103" t="s">
        <v>1390</v>
      </c>
      <c r="H204" s="176">
        <v>4</v>
      </c>
      <c r="I204" s="176" t="s">
        <v>1449</v>
      </c>
      <c r="J204" s="176">
        <v>32</v>
      </c>
      <c r="K204" s="51" t="s">
        <v>2257</v>
      </c>
      <c r="L204" s="222"/>
      <c r="M204" s="222"/>
      <c r="N204" s="222"/>
      <c r="O204" s="222"/>
      <c r="P204" s="177"/>
      <c r="Q204" s="177"/>
      <c r="R204" s="177"/>
      <c r="S204" s="177"/>
      <c r="T204" s="177"/>
      <c r="U204" s="177"/>
      <c r="V204" s="177"/>
      <c r="W204" s="177">
        <v>38.4</v>
      </c>
      <c r="X204" s="177"/>
      <c r="Y204" s="177"/>
      <c r="Z204" s="177"/>
      <c r="AA204" s="177">
        <v>38.4</v>
      </c>
      <c r="AB204" s="177"/>
      <c r="AC204" s="177">
        <v>38.4</v>
      </c>
      <c r="AD204" s="177"/>
      <c r="AE204" s="177">
        <v>38.4</v>
      </c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</row>
    <row r="205" spans="1:57" ht="14.25" customHeight="1">
      <c r="A205" s="158">
        <v>197</v>
      </c>
      <c r="B205" s="196"/>
      <c r="C205" s="98" t="s">
        <v>1345</v>
      </c>
      <c r="D205" s="130" t="s">
        <v>1314</v>
      </c>
      <c r="E205" s="103" t="s">
        <v>13</v>
      </c>
      <c r="F205" s="103" t="s">
        <v>89</v>
      </c>
      <c r="G205" s="88" t="s">
        <v>1380</v>
      </c>
      <c r="H205" s="176">
        <v>2</v>
      </c>
      <c r="I205" s="112" t="s">
        <v>1432</v>
      </c>
      <c r="J205" s="176">
        <v>39</v>
      </c>
      <c r="K205" s="158" t="s">
        <v>2170</v>
      </c>
      <c r="L205" s="222"/>
      <c r="M205" s="222"/>
      <c r="N205" s="222"/>
      <c r="O205" s="222"/>
      <c r="P205" s="177"/>
      <c r="Q205" s="222"/>
      <c r="R205" s="177"/>
      <c r="S205" s="222"/>
      <c r="T205" s="177"/>
      <c r="U205" s="222"/>
      <c r="V205" s="177"/>
      <c r="W205" s="222"/>
      <c r="X205" s="177">
        <v>39</v>
      </c>
      <c r="Y205" s="222"/>
      <c r="Z205" s="177">
        <v>39</v>
      </c>
      <c r="AA205" s="222"/>
      <c r="AB205" s="177"/>
      <c r="AC205" s="222"/>
      <c r="AD205" s="177"/>
      <c r="AE205" s="222"/>
      <c r="AF205" s="177"/>
      <c r="AG205" s="222"/>
      <c r="AH205" s="177"/>
      <c r="AI205" s="222"/>
      <c r="AJ205" s="177"/>
      <c r="AK205" s="222"/>
      <c r="AL205" s="177"/>
      <c r="AM205" s="222"/>
      <c r="AN205" s="177"/>
      <c r="AO205" s="222"/>
      <c r="AP205" s="177"/>
      <c r="AQ205" s="222"/>
      <c r="AR205" s="177"/>
      <c r="AS205" s="222"/>
      <c r="AT205" s="177"/>
      <c r="AU205" s="222"/>
      <c r="AV205" s="177"/>
      <c r="AW205" s="222"/>
      <c r="AX205" s="177"/>
      <c r="AY205" s="177"/>
      <c r="AZ205" s="177"/>
      <c r="BA205" s="177"/>
      <c r="BB205" s="177"/>
      <c r="BC205" s="177"/>
      <c r="BD205" s="177"/>
      <c r="BE205" s="177"/>
    </row>
    <row r="206" spans="1:57" ht="14.25" customHeight="1">
      <c r="A206" s="158">
        <v>198</v>
      </c>
      <c r="B206" s="196"/>
      <c r="C206" s="98" t="s">
        <v>1345</v>
      </c>
      <c r="D206" s="130" t="s">
        <v>1316</v>
      </c>
      <c r="E206" s="103" t="s">
        <v>13</v>
      </c>
      <c r="F206" s="103" t="s">
        <v>473</v>
      </c>
      <c r="G206" s="88" t="s">
        <v>1381</v>
      </c>
      <c r="H206" s="176">
        <v>1</v>
      </c>
      <c r="I206" s="176" t="s">
        <v>1439</v>
      </c>
      <c r="J206" s="176">
        <v>42</v>
      </c>
      <c r="K206" s="51" t="s">
        <v>2243</v>
      </c>
      <c r="L206" s="222"/>
      <c r="M206" s="222"/>
      <c r="N206" s="222"/>
      <c r="O206" s="222"/>
      <c r="P206" s="177"/>
      <c r="Q206" s="222"/>
      <c r="R206" s="177"/>
      <c r="S206" s="222"/>
      <c r="T206" s="177"/>
      <c r="U206" s="222"/>
      <c r="V206" s="177"/>
      <c r="W206" s="222"/>
      <c r="X206" s="177">
        <v>25.2</v>
      </c>
      <c r="Y206" s="222">
        <v>25.2</v>
      </c>
      <c r="Z206" s="177"/>
      <c r="AA206" s="222"/>
      <c r="AB206" s="177"/>
      <c r="AC206" s="222"/>
      <c r="AD206" s="177"/>
      <c r="AE206" s="222"/>
      <c r="AF206" s="177"/>
      <c r="AG206" s="222"/>
      <c r="AH206" s="177"/>
      <c r="AI206" s="222"/>
      <c r="AJ206" s="177"/>
      <c r="AK206" s="222"/>
      <c r="AL206" s="177"/>
      <c r="AM206" s="222"/>
      <c r="AN206" s="177"/>
      <c r="AO206" s="222"/>
      <c r="AP206" s="177"/>
      <c r="AQ206" s="222"/>
      <c r="AR206" s="177"/>
      <c r="AS206" s="222"/>
      <c r="AT206" s="177"/>
      <c r="AU206" s="222"/>
      <c r="AV206" s="177"/>
      <c r="AW206" s="222"/>
      <c r="AX206" s="177"/>
      <c r="AY206" s="177"/>
      <c r="AZ206" s="177"/>
      <c r="BA206" s="177"/>
      <c r="BB206" s="177"/>
      <c r="BC206" s="177"/>
      <c r="BD206" s="177"/>
      <c r="BE206" s="177"/>
    </row>
    <row r="207" spans="1:57" ht="14.25" customHeight="1">
      <c r="A207" s="158">
        <v>199</v>
      </c>
      <c r="B207" s="196"/>
      <c r="C207" s="98" t="s">
        <v>1345</v>
      </c>
      <c r="D207" s="130" t="s">
        <v>1314</v>
      </c>
      <c r="E207" s="103" t="s">
        <v>13</v>
      </c>
      <c r="F207" s="88" t="s">
        <v>48</v>
      </c>
      <c r="G207" s="88" t="s">
        <v>1380</v>
      </c>
      <c r="H207" s="176">
        <v>2</v>
      </c>
      <c r="I207" s="112" t="s">
        <v>1432</v>
      </c>
      <c r="J207" s="176">
        <v>39</v>
      </c>
      <c r="K207" s="158" t="s">
        <v>2174</v>
      </c>
      <c r="L207" s="222"/>
      <c r="M207" s="177"/>
      <c r="N207" s="222"/>
      <c r="O207" s="177"/>
      <c r="P207" s="222"/>
      <c r="Q207" s="177"/>
      <c r="R207" s="222"/>
      <c r="S207" s="177"/>
      <c r="T207" s="222"/>
      <c r="U207" s="177"/>
      <c r="V207" s="177"/>
      <c r="W207" s="177"/>
      <c r="X207" s="177"/>
      <c r="Y207" s="177">
        <v>39</v>
      </c>
      <c r="Z207" s="177"/>
      <c r="AA207" s="177">
        <v>39</v>
      </c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</row>
    <row r="208" spans="1:57" ht="14.25" customHeight="1">
      <c r="A208" s="158">
        <v>200</v>
      </c>
      <c r="B208" s="196"/>
      <c r="C208" s="98" t="s">
        <v>1345</v>
      </c>
      <c r="D208" s="130" t="s">
        <v>1317</v>
      </c>
      <c r="E208" s="103" t="s">
        <v>13</v>
      </c>
      <c r="F208" s="103" t="s">
        <v>473</v>
      </c>
      <c r="G208" s="88" t="s">
        <v>1381</v>
      </c>
      <c r="H208" s="176">
        <v>1</v>
      </c>
      <c r="I208" s="176" t="s">
        <v>1440</v>
      </c>
      <c r="J208" s="176">
        <v>44</v>
      </c>
      <c r="K208" s="51" t="s">
        <v>2238</v>
      </c>
      <c r="L208" s="222"/>
      <c r="M208" s="177"/>
      <c r="N208" s="222"/>
      <c r="O208" s="177"/>
      <c r="P208" s="222"/>
      <c r="Q208" s="177"/>
      <c r="R208" s="222"/>
      <c r="S208" s="177"/>
      <c r="T208" s="222"/>
      <c r="U208" s="177"/>
      <c r="V208" s="177"/>
      <c r="W208" s="177"/>
      <c r="X208" s="177"/>
      <c r="Y208" s="177"/>
      <c r="Z208" s="177">
        <v>26.4</v>
      </c>
      <c r="AA208" s="177">
        <v>26.4</v>
      </c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</row>
    <row r="209" spans="1:57" ht="14.25" customHeight="1">
      <c r="A209" s="158">
        <v>201</v>
      </c>
      <c r="B209" s="97"/>
      <c r="C209" s="130" t="s">
        <v>893</v>
      </c>
      <c r="D209" s="90" t="s">
        <v>763</v>
      </c>
      <c r="E209" s="188" t="s">
        <v>819</v>
      </c>
      <c r="F209" s="188" t="s">
        <v>820</v>
      </c>
      <c r="G209" s="188" t="s">
        <v>821</v>
      </c>
      <c r="H209" s="178">
        <v>2</v>
      </c>
      <c r="I209" s="178" t="s">
        <v>881</v>
      </c>
      <c r="J209" s="178">
        <v>42</v>
      </c>
      <c r="K209" s="158" t="s">
        <v>2221</v>
      </c>
      <c r="L209" s="177"/>
      <c r="M209" s="222"/>
      <c r="N209" s="222"/>
      <c r="O209" s="222"/>
      <c r="P209" s="222"/>
      <c r="Q209" s="222"/>
      <c r="R209" s="177"/>
      <c r="S209" s="222"/>
      <c r="T209" s="177"/>
      <c r="U209" s="222"/>
      <c r="V209" s="177"/>
      <c r="W209" s="222"/>
      <c r="X209" s="177"/>
      <c r="Y209" s="222"/>
      <c r="Z209" s="177"/>
      <c r="AA209" s="222"/>
      <c r="AB209" s="177"/>
      <c r="AC209" s="222">
        <v>42</v>
      </c>
      <c r="AD209" s="177"/>
      <c r="AE209" s="222">
        <v>42</v>
      </c>
      <c r="AF209" s="177"/>
      <c r="AG209" s="222"/>
      <c r="AH209" s="177"/>
      <c r="AI209" s="222"/>
      <c r="AJ209" s="177"/>
      <c r="AK209" s="222"/>
      <c r="AL209" s="177"/>
      <c r="AM209" s="222"/>
      <c r="AN209" s="177"/>
      <c r="AO209" s="222"/>
      <c r="AP209" s="177"/>
      <c r="AQ209" s="222"/>
      <c r="AR209" s="177"/>
      <c r="AS209" s="222"/>
      <c r="AT209" s="177"/>
      <c r="AU209" s="222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</row>
    <row r="210" spans="1:57" ht="14.25" customHeight="1">
      <c r="A210" s="158">
        <v>202</v>
      </c>
      <c r="B210" s="97"/>
      <c r="C210" s="130" t="s">
        <v>893</v>
      </c>
      <c r="D210" s="90" t="s">
        <v>763</v>
      </c>
      <c r="E210" s="188" t="s">
        <v>819</v>
      </c>
      <c r="F210" s="188" t="s">
        <v>822</v>
      </c>
      <c r="G210" s="188" t="s">
        <v>823</v>
      </c>
      <c r="H210" s="178">
        <v>2</v>
      </c>
      <c r="I210" s="178" t="s">
        <v>881</v>
      </c>
      <c r="J210" s="178">
        <v>42</v>
      </c>
      <c r="K210" s="51" t="s">
        <v>2221</v>
      </c>
      <c r="L210" s="177"/>
      <c r="M210" s="222"/>
      <c r="N210" s="177"/>
      <c r="O210" s="222"/>
      <c r="P210" s="177"/>
      <c r="Q210" s="222"/>
      <c r="R210" s="177"/>
      <c r="S210" s="222"/>
      <c r="T210" s="177"/>
      <c r="U210" s="222"/>
      <c r="V210" s="177"/>
      <c r="W210" s="222"/>
      <c r="X210" s="177"/>
      <c r="Y210" s="222"/>
      <c r="Z210" s="177"/>
      <c r="AA210" s="222"/>
      <c r="AB210" s="177"/>
      <c r="AC210" s="222">
        <v>42</v>
      </c>
      <c r="AD210" s="177"/>
      <c r="AE210" s="222">
        <v>42</v>
      </c>
      <c r="AF210" s="177"/>
      <c r="AG210" s="222"/>
      <c r="AH210" s="177"/>
      <c r="AI210" s="222"/>
      <c r="AJ210" s="177"/>
      <c r="AK210" s="222"/>
      <c r="AL210" s="177"/>
      <c r="AM210" s="222"/>
      <c r="AN210" s="177"/>
      <c r="AO210" s="222"/>
      <c r="AP210" s="177"/>
      <c r="AQ210" s="222"/>
      <c r="AR210" s="177"/>
      <c r="AS210" s="222"/>
      <c r="AT210" s="177"/>
      <c r="AU210" s="222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</row>
    <row r="211" spans="1:57" ht="14.25" customHeight="1">
      <c r="A211" s="158">
        <v>203</v>
      </c>
      <c r="B211" s="196"/>
      <c r="C211" s="98" t="s">
        <v>1345</v>
      </c>
      <c r="D211" s="130" t="s">
        <v>1315</v>
      </c>
      <c r="E211" s="103" t="s">
        <v>13</v>
      </c>
      <c r="F211" s="103" t="s">
        <v>89</v>
      </c>
      <c r="G211" s="88" t="s">
        <v>1380</v>
      </c>
      <c r="H211" s="176">
        <v>2</v>
      </c>
      <c r="I211" s="112" t="s">
        <v>1433</v>
      </c>
      <c r="J211" s="176">
        <v>45</v>
      </c>
      <c r="K211" s="158" t="s">
        <v>2171</v>
      </c>
      <c r="L211" s="222"/>
      <c r="M211" s="222"/>
      <c r="N211" s="222"/>
      <c r="O211" s="222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>
        <v>45</v>
      </c>
      <c r="AG211" s="177"/>
      <c r="AH211" s="177">
        <v>45</v>
      </c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</row>
    <row r="212" spans="1:57" ht="14.25" customHeight="1">
      <c r="A212" s="158">
        <v>204</v>
      </c>
      <c r="B212" s="196"/>
      <c r="C212" s="98" t="s">
        <v>1345</v>
      </c>
      <c r="D212" s="130" t="s">
        <v>1315</v>
      </c>
      <c r="E212" s="103" t="s">
        <v>13</v>
      </c>
      <c r="F212" s="88" t="s">
        <v>48</v>
      </c>
      <c r="G212" s="88" t="s">
        <v>1380</v>
      </c>
      <c r="H212" s="176">
        <v>2</v>
      </c>
      <c r="I212" s="112" t="s">
        <v>1433</v>
      </c>
      <c r="J212" s="176">
        <v>45</v>
      </c>
      <c r="K212" s="158" t="s">
        <v>2195</v>
      </c>
      <c r="L212" s="222"/>
      <c r="M212" s="222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>
        <v>45</v>
      </c>
      <c r="AH212" s="177"/>
      <c r="AI212" s="177">
        <v>45</v>
      </c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</row>
    <row r="213" spans="1:57" ht="14.25" customHeight="1">
      <c r="A213" s="158">
        <v>205</v>
      </c>
      <c r="B213" s="97"/>
      <c r="C213" s="130" t="s">
        <v>297</v>
      </c>
      <c r="D213" s="98" t="s">
        <v>283</v>
      </c>
      <c r="E213" s="191" t="s">
        <v>13</v>
      </c>
      <c r="F213" s="191" t="s">
        <v>473</v>
      </c>
      <c r="G213" s="191" t="s">
        <v>653</v>
      </c>
      <c r="H213" s="177">
        <v>2</v>
      </c>
      <c r="I213" s="176" t="s">
        <v>683</v>
      </c>
      <c r="J213" s="177">
        <v>22</v>
      </c>
      <c r="K213" s="51" t="s">
        <v>2165</v>
      </c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177"/>
      <c r="Y213" s="222"/>
      <c r="Z213" s="222"/>
      <c r="AA213" s="222"/>
      <c r="AB213" s="177"/>
      <c r="AC213" s="222"/>
      <c r="AD213" s="177"/>
      <c r="AE213" s="222"/>
      <c r="AF213" s="177"/>
      <c r="AG213" s="222"/>
      <c r="AH213" s="177">
        <v>22</v>
      </c>
      <c r="AI213" s="222"/>
      <c r="AJ213" s="177">
        <v>22</v>
      </c>
      <c r="AK213" s="222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</row>
    <row r="214" spans="1:57" ht="14.25" customHeight="1">
      <c r="A214" s="158">
        <v>206</v>
      </c>
      <c r="B214" s="97"/>
      <c r="C214" s="130" t="s">
        <v>297</v>
      </c>
      <c r="D214" s="98" t="s">
        <v>283</v>
      </c>
      <c r="E214" s="191" t="s">
        <v>13</v>
      </c>
      <c r="F214" s="191" t="s">
        <v>475</v>
      </c>
      <c r="G214" s="191" t="s">
        <v>653</v>
      </c>
      <c r="H214" s="177">
        <v>2</v>
      </c>
      <c r="I214" s="176" t="s">
        <v>683</v>
      </c>
      <c r="J214" s="177">
        <v>22</v>
      </c>
      <c r="K214" s="158" t="s">
        <v>2165</v>
      </c>
      <c r="L214" s="222"/>
      <c r="M214" s="222"/>
      <c r="N214" s="222"/>
      <c r="O214" s="177"/>
      <c r="P214" s="222"/>
      <c r="Q214" s="177"/>
      <c r="R214" s="222"/>
      <c r="S214" s="177"/>
      <c r="T214" s="222"/>
      <c r="U214" s="177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177"/>
      <c r="AG214" s="177"/>
      <c r="AH214" s="177">
        <v>22</v>
      </c>
      <c r="AI214" s="177"/>
      <c r="AJ214" s="177">
        <v>22</v>
      </c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</row>
    <row r="215" spans="1:57" ht="14.25" customHeight="1">
      <c r="A215" s="158">
        <v>207</v>
      </c>
      <c r="B215" s="97"/>
      <c r="C215" s="130" t="s">
        <v>893</v>
      </c>
      <c r="D215" s="90" t="s">
        <v>764</v>
      </c>
      <c r="E215" s="188" t="s">
        <v>819</v>
      </c>
      <c r="F215" s="188" t="s">
        <v>820</v>
      </c>
      <c r="G215" s="188" t="s">
        <v>821</v>
      </c>
      <c r="H215" s="178">
        <v>2</v>
      </c>
      <c r="I215" s="178" t="s">
        <v>2031</v>
      </c>
      <c r="J215" s="178">
        <v>47</v>
      </c>
      <c r="K215" s="51" t="s">
        <v>2234</v>
      </c>
      <c r="L215" s="222"/>
      <c r="M215" s="222"/>
      <c r="N215" s="222"/>
      <c r="O215" s="177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177"/>
      <c r="AG215" s="177"/>
      <c r="AH215" s="177">
        <v>47</v>
      </c>
      <c r="AI215" s="177"/>
      <c r="AJ215" s="177">
        <v>47</v>
      </c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</row>
    <row r="216" spans="1:57" ht="14.25" customHeight="1">
      <c r="A216" s="158">
        <v>208</v>
      </c>
      <c r="B216" s="97"/>
      <c r="C216" s="130" t="s">
        <v>893</v>
      </c>
      <c r="D216" s="90" t="s">
        <v>764</v>
      </c>
      <c r="E216" s="188" t="s">
        <v>819</v>
      </c>
      <c r="F216" s="188" t="s">
        <v>822</v>
      </c>
      <c r="G216" s="188" t="s">
        <v>823</v>
      </c>
      <c r="H216" s="178">
        <v>2</v>
      </c>
      <c r="I216" s="178" t="s">
        <v>2055</v>
      </c>
      <c r="J216" s="178">
        <v>47</v>
      </c>
      <c r="K216" s="158" t="s">
        <v>2234</v>
      </c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177"/>
      <c r="AG216" s="177"/>
      <c r="AH216" s="177">
        <v>47</v>
      </c>
      <c r="AI216" s="177"/>
      <c r="AJ216" s="177">
        <v>47</v>
      </c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</row>
    <row r="217" spans="1:57" ht="14.25" customHeight="1">
      <c r="A217" s="158">
        <v>209</v>
      </c>
      <c r="B217" s="196"/>
      <c r="C217" s="98" t="s">
        <v>1345</v>
      </c>
      <c r="D217" s="130" t="s">
        <v>1316</v>
      </c>
      <c r="E217" s="103" t="s">
        <v>13</v>
      </c>
      <c r="F217" s="103" t="s">
        <v>89</v>
      </c>
      <c r="G217" s="88" t="s">
        <v>1380</v>
      </c>
      <c r="H217" s="176">
        <v>2</v>
      </c>
      <c r="I217" s="112" t="s">
        <v>1434</v>
      </c>
      <c r="J217" s="176">
        <v>42</v>
      </c>
      <c r="K217" s="51" t="s">
        <v>2196</v>
      </c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>
        <v>42</v>
      </c>
      <c r="AK217" s="177"/>
      <c r="AL217" s="177">
        <v>42</v>
      </c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</row>
    <row r="218" spans="1:57" ht="14.25" customHeight="1">
      <c r="A218" s="158">
        <v>210</v>
      </c>
      <c r="B218" s="196"/>
      <c r="C218" s="98" t="s">
        <v>1345</v>
      </c>
      <c r="D218" s="130" t="s">
        <v>1316</v>
      </c>
      <c r="E218" s="103" t="s">
        <v>13</v>
      </c>
      <c r="F218" s="88" t="s">
        <v>48</v>
      </c>
      <c r="G218" s="88" t="s">
        <v>1380</v>
      </c>
      <c r="H218" s="176">
        <v>2</v>
      </c>
      <c r="I218" s="112" t="s">
        <v>1434</v>
      </c>
      <c r="J218" s="176">
        <v>42</v>
      </c>
      <c r="K218" s="158" t="s">
        <v>2197</v>
      </c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>
        <v>42</v>
      </c>
      <c r="AL218" s="177"/>
      <c r="AM218" s="177">
        <v>42</v>
      </c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</row>
    <row r="219" spans="1:57" ht="14.25" customHeight="1">
      <c r="A219" s="158">
        <v>211</v>
      </c>
      <c r="B219" s="97"/>
      <c r="C219" s="98" t="s">
        <v>1183</v>
      </c>
      <c r="D219" s="93" t="s">
        <v>329</v>
      </c>
      <c r="E219" s="103" t="s">
        <v>13</v>
      </c>
      <c r="F219" s="103" t="s">
        <v>475</v>
      </c>
      <c r="G219" s="103" t="s">
        <v>954</v>
      </c>
      <c r="H219" s="112">
        <v>6</v>
      </c>
      <c r="I219" s="112" t="s">
        <v>1219</v>
      </c>
      <c r="J219" s="112">
        <v>10</v>
      </c>
      <c r="K219" s="51" t="s">
        <v>2229</v>
      </c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>
        <v>10</v>
      </c>
      <c r="AM219" s="177"/>
      <c r="AN219" s="177">
        <v>10</v>
      </c>
      <c r="AO219" s="177"/>
      <c r="AP219" s="177">
        <v>10</v>
      </c>
      <c r="AQ219" s="177"/>
      <c r="AR219" s="177">
        <v>10</v>
      </c>
      <c r="AS219" s="177"/>
      <c r="AT219" s="177">
        <v>10</v>
      </c>
      <c r="AU219" s="177"/>
      <c r="AV219" s="177">
        <v>10</v>
      </c>
      <c r="AW219" s="177"/>
      <c r="AX219" s="177"/>
      <c r="AY219" s="177"/>
      <c r="AZ219" s="177"/>
      <c r="BA219" s="177"/>
      <c r="BB219" s="177"/>
      <c r="BC219" s="177"/>
      <c r="BD219" s="177"/>
      <c r="BE219" s="177"/>
    </row>
    <row r="220" spans="1:57" ht="14.25" customHeight="1">
      <c r="A220" s="158">
        <v>212</v>
      </c>
      <c r="B220" s="97"/>
      <c r="C220" s="98" t="s">
        <v>1183</v>
      </c>
      <c r="D220" s="93" t="s">
        <v>329</v>
      </c>
      <c r="E220" s="103" t="s">
        <v>13</v>
      </c>
      <c r="F220" s="103" t="s">
        <v>473</v>
      </c>
      <c r="G220" s="103" t="s">
        <v>954</v>
      </c>
      <c r="H220" s="112">
        <v>6</v>
      </c>
      <c r="I220" s="112" t="s">
        <v>1219</v>
      </c>
      <c r="J220" s="112">
        <v>10</v>
      </c>
      <c r="K220" s="51" t="s">
        <v>2229</v>
      </c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>
        <v>10</v>
      </c>
      <c r="AM220" s="177"/>
      <c r="AN220" s="177">
        <v>10</v>
      </c>
      <c r="AO220" s="177"/>
      <c r="AP220" s="177">
        <v>10</v>
      </c>
      <c r="AQ220" s="177"/>
      <c r="AR220" s="177">
        <v>10</v>
      </c>
      <c r="AS220" s="177"/>
      <c r="AT220" s="177">
        <v>10</v>
      </c>
      <c r="AU220" s="177"/>
      <c r="AV220" s="177">
        <v>10</v>
      </c>
      <c r="AW220" s="177"/>
      <c r="AX220" s="177"/>
      <c r="AY220" s="177"/>
      <c r="AZ220" s="177"/>
      <c r="BA220" s="177"/>
      <c r="BB220" s="177"/>
      <c r="BC220" s="177"/>
      <c r="BD220" s="177"/>
      <c r="BE220" s="177"/>
    </row>
    <row r="221" spans="1:57" ht="14.25" customHeight="1">
      <c r="A221" s="158">
        <v>213</v>
      </c>
      <c r="B221" s="97"/>
      <c r="C221" s="130" t="s">
        <v>394</v>
      </c>
      <c r="D221" s="212" t="s">
        <v>229</v>
      </c>
      <c r="E221" s="103" t="s">
        <v>13</v>
      </c>
      <c r="F221" s="103" t="s">
        <v>473</v>
      </c>
      <c r="G221" s="88" t="s">
        <v>478</v>
      </c>
      <c r="H221" s="213">
        <v>3</v>
      </c>
      <c r="I221" s="213" t="s">
        <v>584</v>
      </c>
      <c r="J221" s="176">
        <v>33</v>
      </c>
      <c r="K221" s="51" t="s">
        <v>2185</v>
      </c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>
        <v>33</v>
      </c>
      <c r="AN221" s="177"/>
      <c r="AO221" s="177">
        <v>33</v>
      </c>
      <c r="AP221" s="177"/>
      <c r="AQ221" s="177">
        <v>33</v>
      </c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</row>
    <row r="222" spans="1:57" ht="14.25" customHeight="1">
      <c r="A222" s="158">
        <v>214</v>
      </c>
      <c r="B222" s="196"/>
      <c r="C222" s="130" t="s">
        <v>394</v>
      </c>
      <c r="D222" s="212" t="s">
        <v>229</v>
      </c>
      <c r="E222" s="103" t="s">
        <v>13</v>
      </c>
      <c r="F222" s="103" t="s">
        <v>89</v>
      </c>
      <c r="G222" s="88" t="s">
        <v>478</v>
      </c>
      <c r="H222" s="213">
        <v>3</v>
      </c>
      <c r="I222" s="213" t="s">
        <v>584</v>
      </c>
      <c r="J222" s="176">
        <v>33</v>
      </c>
      <c r="K222" s="51" t="s">
        <v>2185</v>
      </c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>
        <v>33</v>
      </c>
      <c r="AN222" s="177"/>
      <c r="AO222" s="177">
        <v>33</v>
      </c>
      <c r="AP222" s="177"/>
      <c r="AQ222" s="177">
        <v>33</v>
      </c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</row>
    <row r="223" spans="1:57" ht="14.25" customHeight="1">
      <c r="A223" s="158">
        <v>215</v>
      </c>
      <c r="B223" s="196"/>
      <c r="C223" s="130" t="s">
        <v>394</v>
      </c>
      <c r="D223" s="212" t="s">
        <v>229</v>
      </c>
      <c r="E223" s="103" t="s">
        <v>13</v>
      </c>
      <c r="F223" s="103" t="s">
        <v>100</v>
      </c>
      <c r="G223" s="88" t="s">
        <v>478</v>
      </c>
      <c r="H223" s="213">
        <v>3</v>
      </c>
      <c r="I223" s="213" t="s">
        <v>584</v>
      </c>
      <c r="J223" s="176">
        <v>33</v>
      </c>
      <c r="K223" s="51" t="s">
        <v>2185</v>
      </c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>
        <v>33</v>
      </c>
      <c r="AN223" s="177"/>
      <c r="AO223" s="177">
        <v>33</v>
      </c>
      <c r="AP223" s="177"/>
      <c r="AQ223" s="177">
        <v>33</v>
      </c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</row>
    <row r="224" spans="1:57" ht="14.25" customHeight="1">
      <c r="A224" s="158">
        <v>216</v>
      </c>
      <c r="B224" s="196"/>
      <c r="C224" s="98" t="s">
        <v>1345</v>
      </c>
      <c r="D224" s="130" t="s">
        <v>1317</v>
      </c>
      <c r="E224" s="103" t="s">
        <v>13</v>
      </c>
      <c r="F224" s="103" t="s">
        <v>89</v>
      </c>
      <c r="G224" s="88" t="s">
        <v>1380</v>
      </c>
      <c r="H224" s="176">
        <v>2</v>
      </c>
      <c r="I224" s="112" t="s">
        <v>1435</v>
      </c>
      <c r="J224" s="176">
        <v>44</v>
      </c>
      <c r="K224" s="51" t="s">
        <v>2173</v>
      </c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>
        <v>44</v>
      </c>
      <c r="AO224" s="177"/>
      <c r="AP224" s="177">
        <v>44</v>
      </c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</row>
    <row r="225" spans="1:57" ht="14.25" customHeight="1">
      <c r="A225" s="158">
        <v>217</v>
      </c>
      <c r="B225" s="196"/>
      <c r="C225" s="98" t="s">
        <v>1345</v>
      </c>
      <c r="D225" s="130" t="s">
        <v>1317</v>
      </c>
      <c r="E225" s="103" t="s">
        <v>13</v>
      </c>
      <c r="F225" s="88" t="s">
        <v>48</v>
      </c>
      <c r="G225" s="88" t="s">
        <v>1380</v>
      </c>
      <c r="H225" s="176">
        <v>2</v>
      </c>
      <c r="I225" s="112" t="s">
        <v>1435</v>
      </c>
      <c r="J225" s="176">
        <v>44</v>
      </c>
      <c r="K225" s="51" t="s">
        <v>2183</v>
      </c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>
        <v>44</v>
      </c>
      <c r="AP225" s="177"/>
      <c r="AQ225" s="177">
        <v>44</v>
      </c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</row>
    <row r="226" spans="1:57" ht="14.25" customHeight="1">
      <c r="A226" s="158">
        <v>218</v>
      </c>
      <c r="B226" s="97"/>
      <c r="C226" s="98" t="s">
        <v>1183</v>
      </c>
      <c r="D226" s="93" t="s">
        <v>328</v>
      </c>
      <c r="E226" s="103" t="s">
        <v>13</v>
      </c>
      <c r="F226" s="103" t="s">
        <v>47</v>
      </c>
      <c r="G226" s="103" t="s">
        <v>953</v>
      </c>
      <c r="H226" s="112">
        <v>4</v>
      </c>
      <c r="I226" s="112" t="s">
        <v>505</v>
      </c>
      <c r="J226" s="112">
        <v>31</v>
      </c>
      <c r="K226" s="51" t="s">
        <v>2223</v>
      </c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>
        <v>31</v>
      </c>
      <c r="AQ226" s="177"/>
      <c r="AR226" s="177">
        <v>31</v>
      </c>
      <c r="AS226" s="177"/>
      <c r="AT226" s="177">
        <v>31</v>
      </c>
      <c r="AU226" s="177"/>
      <c r="AV226" s="177">
        <v>31</v>
      </c>
      <c r="AW226" s="177"/>
      <c r="AX226" s="177"/>
      <c r="AY226" s="177"/>
      <c r="AZ226" s="177"/>
      <c r="BA226" s="177"/>
      <c r="BB226" s="177"/>
      <c r="BC226" s="177"/>
      <c r="BD226" s="177"/>
      <c r="BE226" s="177"/>
    </row>
    <row r="227" spans="1:57" ht="14.25" customHeight="1">
      <c r="A227" s="158">
        <v>219</v>
      </c>
      <c r="B227" s="97"/>
      <c r="C227" s="130" t="s">
        <v>297</v>
      </c>
      <c r="D227" s="98" t="s">
        <v>284</v>
      </c>
      <c r="E227" s="191" t="s">
        <v>13</v>
      </c>
      <c r="F227" s="191" t="s">
        <v>473</v>
      </c>
      <c r="G227" s="191" t="s">
        <v>653</v>
      </c>
      <c r="H227" s="177">
        <v>2</v>
      </c>
      <c r="I227" s="176" t="s">
        <v>684</v>
      </c>
      <c r="J227" s="177">
        <v>23</v>
      </c>
      <c r="K227" s="51" t="s">
        <v>2184</v>
      </c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>
        <v>23</v>
      </c>
      <c r="AS227" s="177"/>
      <c r="AT227" s="177">
        <v>23</v>
      </c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</row>
    <row r="228" spans="1:57" ht="14.25" customHeight="1">
      <c r="A228" s="158">
        <v>220</v>
      </c>
      <c r="B228" s="97"/>
      <c r="C228" s="130" t="s">
        <v>394</v>
      </c>
      <c r="D228" s="212" t="s">
        <v>230</v>
      </c>
      <c r="E228" s="103" t="s">
        <v>13</v>
      </c>
      <c r="F228" s="103" t="s">
        <v>473</v>
      </c>
      <c r="G228" s="88" t="s">
        <v>478</v>
      </c>
      <c r="H228" s="213">
        <v>3</v>
      </c>
      <c r="I228" s="213" t="s">
        <v>526</v>
      </c>
      <c r="J228" s="176">
        <v>36</v>
      </c>
      <c r="K228" s="51" t="s">
        <v>2175</v>
      </c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>
        <v>36</v>
      </c>
      <c r="AT228" s="177"/>
      <c r="AU228" s="177">
        <v>36</v>
      </c>
      <c r="AV228" s="177"/>
      <c r="AW228" s="177">
        <v>36</v>
      </c>
      <c r="AX228" s="177"/>
      <c r="AY228" s="177"/>
      <c r="AZ228" s="177"/>
      <c r="BA228" s="177"/>
      <c r="BB228" s="177"/>
      <c r="BC228" s="177"/>
      <c r="BD228" s="177"/>
      <c r="BE228" s="177"/>
    </row>
    <row r="229" spans="1:57" ht="14.25" customHeight="1">
      <c r="A229" s="158">
        <v>221</v>
      </c>
      <c r="B229" s="196"/>
      <c r="C229" s="130" t="s">
        <v>394</v>
      </c>
      <c r="D229" s="212" t="s">
        <v>230</v>
      </c>
      <c r="E229" s="103" t="s">
        <v>13</v>
      </c>
      <c r="F229" s="103" t="s">
        <v>48</v>
      </c>
      <c r="G229" s="88" t="s">
        <v>478</v>
      </c>
      <c r="H229" s="213">
        <v>3</v>
      </c>
      <c r="I229" s="213" t="s">
        <v>526</v>
      </c>
      <c r="J229" s="176">
        <v>36</v>
      </c>
      <c r="K229" s="51" t="s">
        <v>2175</v>
      </c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>
        <v>36</v>
      </c>
      <c r="AT229" s="177"/>
      <c r="AU229" s="177">
        <v>36</v>
      </c>
      <c r="AV229" s="177"/>
      <c r="AW229" s="177">
        <v>36</v>
      </c>
      <c r="AX229" s="177"/>
      <c r="AY229" s="177"/>
      <c r="AZ229" s="177"/>
      <c r="BA229" s="177"/>
      <c r="BB229" s="177"/>
      <c r="BC229" s="177"/>
      <c r="BD229" s="177"/>
      <c r="BE229" s="177"/>
    </row>
    <row r="230" spans="1:57" ht="14.25" customHeight="1">
      <c r="A230" s="158">
        <v>222</v>
      </c>
      <c r="B230" s="196"/>
      <c r="C230" s="130" t="s">
        <v>394</v>
      </c>
      <c r="D230" s="212" t="s">
        <v>230</v>
      </c>
      <c r="E230" s="103" t="s">
        <v>13</v>
      </c>
      <c r="F230" s="103" t="s">
        <v>89</v>
      </c>
      <c r="G230" s="88" t="s">
        <v>478</v>
      </c>
      <c r="H230" s="213">
        <v>3</v>
      </c>
      <c r="I230" s="213" t="s">
        <v>526</v>
      </c>
      <c r="J230" s="176">
        <v>36</v>
      </c>
      <c r="K230" s="51" t="s">
        <v>2175</v>
      </c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>
        <v>36</v>
      </c>
      <c r="AT230" s="177"/>
      <c r="AU230" s="177">
        <v>36</v>
      </c>
      <c r="AV230" s="177"/>
      <c r="AW230" s="177">
        <v>36</v>
      </c>
      <c r="AX230" s="177"/>
      <c r="AY230" s="177"/>
      <c r="AZ230" s="177"/>
      <c r="BA230" s="177"/>
      <c r="BB230" s="177"/>
      <c r="BC230" s="177"/>
      <c r="BD230" s="177"/>
      <c r="BE230" s="177"/>
    </row>
    <row r="231" spans="1:57" ht="14.25" customHeight="1">
      <c r="A231" s="158">
        <v>223</v>
      </c>
      <c r="B231" s="196"/>
      <c r="C231" s="130" t="s">
        <v>394</v>
      </c>
      <c r="D231" s="212" t="s">
        <v>230</v>
      </c>
      <c r="E231" s="103" t="s">
        <v>13</v>
      </c>
      <c r="F231" s="103" t="s">
        <v>100</v>
      </c>
      <c r="G231" s="88" t="s">
        <v>478</v>
      </c>
      <c r="H231" s="213">
        <v>3</v>
      </c>
      <c r="I231" s="213" t="s">
        <v>526</v>
      </c>
      <c r="J231" s="176">
        <v>36</v>
      </c>
      <c r="K231" s="51" t="s">
        <v>2175</v>
      </c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>
        <v>36</v>
      </c>
      <c r="AT231" s="177"/>
      <c r="AU231" s="177">
        <v>36</v>
      </c>
      <c r="AV231" s="177"/>
      <c r="AW231" s="177">
        <v>36</v>
      </c>
      <c r="AX231" s="177"/>
      <c r="AY231" s="177"/>
      <c r="AZ231" s="177"/>
      <c r="BA231" s="177"/>
      <c r="BB231" s="177"/>
      <c r="BC231" s="177"/>
      <c r="BD231" s="177"/>
      <c r="BE231" s="177"/>
    </row>
    <row r="232" spans="1:57" ht="14.25" customHeight="1">
      <c r="A232" s="158">
        <v>224</v>
      </c>
      <c r="B232" s="97"/>
      <c r="C232" s="130" t="s">
        <v>297</v>
      </c>
      <c r="D232" s="98" t="s">
        <v>284</v>
      </c>
      <c r="E232" s="191" t="s">
        <v>13</v>
      </c>
      <c r="F232" s="191" t="s">
        <v>475</v>
      </c>
      <c r="G232" s="191" t="s">
        <v>653</v>
      </c>
      <c r="H232" s="177">
        <v>2</v>
      </c>
      <c r="I232" s="176" t="s">
        <v>1482</v>
      </c>
      <c r="J232" s="177">
        <v>23</v>
      </c>
      <c r="K232" s="51" t="s">
        <v>2175</v>
      </c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>
        <v>23</v>
      </c>
      <c r="AT232" s="177"/>
      <c r="AU232" s="177">
        <v>23</v>
      </c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</row>
    <row r="233" spans="1:57" ht="14.25" customHeight="1">
      <c r="A233" s="262" t="s">
        <v>2348</v>
      </c>
      <c r="B233" s="275"/>
      <c r="C233" s="275"/>
      <c r="D233" s="275"/>
      <c r="E233" s="275"/>
      <c r="F233" s="275"/>
      <c r="G233" s="275"/>
      <c r="H233" s="263"/>
      <c r="I233" s="176"/>
      <c r="J233" s="177">
        <f>SUM(J194:J232)</f>
        <v>1410</v>
      </c>
      <c r="K233" s="177">
        <f t="shared" ref="K233:BE233" si="4">SUM(K194:K232)</f>
        <v>0</v>
      </c>
      <c r="L233" s="177">
        <f t="shared" si="4"/>
        <v>0</v>
      </c>
      <c r="M233" s="177">
        <f t="shared" si="4"/>
        <v>0</v>
      </c>
      <c r="N233" s="177">
        <f t="shared" si="4"/>
        <v>0</v>
      </c>
      <c r="O233" s="177">
        <f t="shared" si="4"/>
        <v>0</v>
      </c>
      <c r="P233" s="177">
        <f t="shared" si="4"/>
        <v>24.6</v>
      </c>
      <c r="Q233" s="177">
        <f t="shared" si="4"/>
        <v>24.6</v>
      </c>
      <c r="R233" s="177">
        <f t="shared" si="4"/>
        <v>64.400000000000006</v>
      </c>
      <c r="S233" s="177">
        <f t="shared" si="4"/>
        <v>136.4</v>
      </c>
      <c r="T233" s="177">
        <f t="shared" si="4"/>
        <v>68</v>
      </c>
      <c r="U233" s="177">
        <f t="shared" si="4"/>
        <v>134</v>
      </c>
      <c r="V233" s="177">
        <f t="shared" si="4"/>
        <v>9</v>
      </c>
      <c r="W233" s="177">
        <f t="shared" si="4"/>
        <v>38.4</v>
      </c>
      <c r="X233" s="177">
        <f t="shared" si="4"/>
        <v>73.2</v>
      </c>
      <c r="Y233" s="177">
        <f t="shared" si="4"/>
        <v>64.2</v>
      </c>
      <c r="Z233" s="177">
        <f t="shared" si="4"/>
        <v>74.400000000000006</v>
      </c>
      <c r="AA233" s="177">
        <f t="shared" si="4"/>
        <v>103.80000000000001</v>
      </c>
      <c r="AB233" s="177">
        <f t="shared" si="4"/>
        <v>0</v>
      </c>
      <c r="AC233" s="177">
        <f t="shared" si="4"/>
        <v>122.4</v>
      </c>
      <c r="AD233" s="177">
        <f t="shared" si="4"/>
        <v>0</v>
      </c>
      <c r="AE233" s="177">
        <f t="shared" si="4"/>
        <v>122.4</v>
      </c>
      <c r="AF233" s="177">
        <f t="shared" si="4"/>
        <v>45</v>
      </c>
      <c r="AG233" s="177">
        <f t="shared" si="4"/>
        <v>45</v>
      </c>
      <c r="AH233" s="177">
        <f t="shared" si="4"/>
        <v>183</v>
      </c>
      <c r="AI233" s="177">
        <f t="shared" si="4"/>
        <v>45</v>
      </c>
      <c r="AJ233" s="177">
        <f t="shared" si="4"/>
        <v>180</v>
      </c>
      <c r="AK233" s="177">
        <f t="shared" si="4"/>
        <v>42</v>
      </c>
      <c r="AL233" s="177">
        <f t="shared" si="4"/>
        <v>71</v>
      </c>
      <c r="AM233" s="177">
        <f t="shared" si="4"/>
        <v>141</v>
      </c>
      <c r="AN233" s="177">
        <f t="shared" si="4"/>
        <v>73</v>
      </c>
      <c r="AO233" s="177">
        <f t="shared" si="4"/>
        <v>143</v>
      </c>
      <c r="AP233" s="177">
        <f t="shared" si="4"/>
        <v>104</v>
      </c>
      <c r="AQ233" s="177">
        <f t="shared" si="4"/>
        <v>143</v>
      </c>
      <c r="AR233" s="177">
        <f t="shared" si="4"/>
        <v>83</v>
      </c>
      <c r="AS233" s="177">
        <f t="shared" si="4"/>
        <v>167</v>
      </c>
      <c r="AT233" s="177">
        <f t="shared" si="4"/>
        <v>74</v>
      </c>
      <c r="AU233" s="177">
        <f t="shared" si="4"/>
        <v>167</v>
      </c>
      <c r="AV233" s="177">
        <f t="shared" si="4"/>
        <v>51</v>
      </c>
      <c r="AW233" s="177">
        <f t="shared" si="4"/>
        <v>144</v>
      </c>
      <c r="AX233" s="177">
        <f t="shared" si="4"/>
        <v>0</v>
      </c>
      <c r="AY233" s="177">
        <f t="shared" si="4"/>
        <v>0</v>
      </c>
      <c r="AZ233" s="177">
        <f t="shared" si="4"/>
        <v>0</v>
      </c>
      <c r="BA233" s="177">
        <f t="shared" si="4"/>
        <v>0</v>
      </c>
      <c r="BB233" s="177">
        <f t="shared" si="4"/>
        <v>0</v>
      </c>
      <c r="BC233" s="177">
        <f t="shared" si="4"/>
        <v>0</v>
      </c>
      <c r="BD233" s="177">
        <f t="shared" si="4"/>
        <v>0</v>
      </c>
      <c r="BE233" s="177">
        <f t="shared" si="4"/>
        <v>0</v>
      </c>
    </row>
    <row r="234" spans="1:57" ht="14.25" customHeight="1">
      <c r="A234" s="158">
        <v>225</v>
      </c>
      <c r="B234" s="51"/>
      <c r="C234" s="130" t="s">
        <v>394</v>
      </c>
      <c r="D234" s="130" t="s">
        <v>395</v>
      </c>
      <c r="E234" s="103" t="s">
        <v>38</v>
      </c>
      <c r="F234" s="103" t="s">
        <v>31</v>
      </c>
      <c r="G234" s="88" t="s">
        <v>99</v>
      </c>
      <c r="H234" s="213">
        <v>2</v>
      </c>
      <c r="I234" s="213" t="s">
        <v>497</v>
      </c>
      <c r="J234" s="176">
        <v>32</v>
      </c>
      <c r="K234" s="51" t="s">
        <v>2161</v>
      </c>
      <c r="L234" s="177"/>
      <c r="M234" s="177"/>
      <c r="N234" s="177">
        <v>32</v>
      </c>
      <c r="O234" s="177"/>
      <c r="P234" s="177">
        <v>32</v>
      </c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</row>
    <row r="235" spans="1:57" ht="14.25" customHeight="1">
      <c r="A235" s="158">
        <v>226</v>
      </c>
      <c r="B235" s="196"/>
      <c r="C235" s="130" t="s">
        <v>394</v>
      </c>
      <c r="D235" s="212" t="s">
        <v>401</v>
      </c>
      <c r="E235" s="103" t="s">
        <v>38</v>
      </c>
      <c r="F235" s="103" t="s">
        <v>208</v>
      </c>
      <c r="G235" s="88" t="s">
        <v>442</v>
      </c>
      <c r="H235" s="213">
        <v>2</v>
      </c>
      <c r="I235" s="213" t="s">
        <v>497</v>
      </c>
      <c r="J235" s="176">
        <v>43</v>
      </c>
      <c r="K235" s="51" t="s">
        <v>2161</v>
      </c>
      <c r="L235" s="177"/>
      <c r="M235" s="177"/>
      <c r="N235" s="227">
        <v>43</v>
      </c>
      <c r="O235" s="177"/>
      <c r="P235" s="177">
        <v>43</v>
      </c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</row>
    <row r="236" spans="1:57" ht="14.25" customHeight="1">
      <c r="A236" s="158">
        <v>227</v>
      </c>
      <c r="B236" s="196"/>
      <c r="C236" s="130" t="s">
        <v>394</v>
      </c>
      <c r="D236" s="212" t="s">
        <v>219</v>
      </c>
      <c r="E236" s="103" t="s">
        <v>38</v>
      </c>
      <c r="F236" s="103" t="s">
        <v>95</v>
      </c>
      <c r="G236" s="88" t="s">
        <v>444</v>
      </c>
      <c r="H236" s="213">
        <v>5</v>
      </c>
      <c r="I236" s="213" t="s">
        <v>506</v>
      </c>
      <c r="J236" s="176">
        <v>30</v>
      </c>
      <c r="K236" s="51" t="s">
        <v>2161</v>
      </c>
      <c r="L236" s="177"/>
      <c r="M236" s="177"/>
      <c r="N236" s="177">
        <v>30</v>
      </c>
      <c r="O236" s="177"/>
      <c r="P236" s="177">
        <v>30</v>
      </c>
      <c r="Q236" s="177"/>
      <c r="R236" s="177">
        <v>30</v>
      </c>
      <c r="S236" s="177"/>
      <c r="T236" s="177">
        <v>30</v>
      </c>
      <c r="U236" s="177"/>
      <c r="V236" s="177">
        <v>30</v>
      </c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</row>
    <row r="237" spans="1:57" ht="14.25" customHeight="1">
      <c r="A237" s="158">
        <v>228</v>
      </c>
      <c r="B237" s="196"/>
      <c r="C237" s="130" t="s">
        <v>394</v>
      </c>
      <c r="D237" s="212" t="s">
        <v>220</v>
      </c>
      <c r="E237" s="103" t="s">
        <v>38</v>
      </c>
      <c r="F237" s="103" t="s">
        <v>96</v>
      </c>
      <c r="G237" s="88" t="s">
        <v>445</v>
      </c>
      <c r="H237" s="213">
        <v>5</v>
      </c>
      <c r="I237" s="213" t="s">
        <v>506</v>
      </c>
      <c r="J237" s="176">
        <v>30</v>
      </c>
      <c r="K237" s="51" t="s">
        <v>2161</v>
      </c>
      <c r="L237" s="177"/>
      <c r="M237" s="177"/>
      <c r="N237" s="177">
        <v>30</v>
      </c>
      <c r="O237" s="177"/>
      <c r="P237" s="177">
        <v>30</v>
      </c>
      <c r="Q237" s="177"/>
      <c r="R237" s="177">
        <v>30</v>
      </c>
      <c r="S237" s="177"/>
      <c r="T237" s="177">
        <v>30</v>
      </c>
      <c r="U237" s="177"/>
      <c r="V237" s="177">
        <v>30</v>
      </c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</row>
    <row r="238" spans="1:57" ht="14.25" customHeight="1">
      <c r="A238" s="158">
        <v>229</v>
      </c>
      <c r="B238" s="196"/>
      <c r="C238" s="130" t="s">
        <v>394</v>
      </c>
      <c r="D238" s="212" t="s">
        <v>221</v>
      </c>
      <c r="E238" s="103" t="s">
        <v>38</v>
      </c>
      <c r="F238" s="103" t="s">
        <v>97</v>
      </c>
      <c r="G238" s="88" t="s">
        <v>444</v>
      </c>
      <c r="H238" s="213">
        <v>5</v>
      </c>
      <c r="I238" s="213" t="s">
        <v>506</v>
      </c>
      <c r="J238" s="176">
        <v>30</v>
      </c>
      <c r="K238" s="51" t="s">
        <v>2161</v>
      </c>
      <c r="L238" s="177"/>
      <c r="M238" s="177"/>
      <c r="N238" s="177">
        <v>30</v>
      </c>
      <c r="O238" s="177"/>
      <c r="P238" s="177">
        <v>30</v>
      </c>
      <c r="Q238" s="177"/>
      <c r="R238" s="177">
        <v>30</v>
      </c>
      <c r="S238" s="177"/>
      <c r="T238" s="177">
        <v>30</v>
      </c>
      <c r="U238" s="177"/>
      <c r="V238" s="177">
        <v>30</v>
      </c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</row>
    <row r="239" spans="1:57" ht="14.25" customHeight="1">
      <c r="A239" s="158">
        <v>230</v>
      </c>
      <c r="B239" s="196"/>
      <c r="C239" s="130" t="s">
        <v>394</v>
      </c>
      <c r="D239" s="212" t="s">
        <v>223</v>
      </c>
      <c r="E239" s="103" t="s">
        <v>38</v>
      </c>
      <c r="F239" s="103" t="s">
        <v>212</v>
      </c>
      <c r="G239" s="88" t="s">
        <v>444</v>
      </c>
      <c r="H239" s="213">
        <v>5</v>
      </c>
      <c r="I239" s="213" t="s">
        <v>506</v>
      </c>
      <c r="J239" s="176">
        <v>31</v>
      </c>
      <c r="K239" s="51" t="s">
        <v>2161</v>
      </c>
      <c r="L239" s="177"/>
      <c r="M239" s="177"/>
      <c r="N239" s="177">
        <v>31</v>
      </c>
      <c r="O239" s="177"/>
      <c r="P239" s="177">
        <v>31</v>
      </c>
      <c r="Q239" s="177"/>
      <c r="R239" s="177">
        <v>31</v>
      </c>
      <c r="S239" s="177"/>
      <c r="T239" s="177">
        <v>31</v>
      </c>
      <c r="U239" s="177"/>
      <c r="V239" s="177">
        <v>31</v>
      </c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22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</row>
    <row r="240" spans="1:57" ht="14.25" customHeight="1">
      <c r="A240" s="158">
        <v>231</v>
      </c>
      <c r="B240" s="196"/>
      <c r="C240" s="130" t="s">
        <v>394</v>
      </c>
      <c r="D240" s="212" t="s">
        <v>405</v>
      </c>
      <c r="E240" s="103" t="s">
        <v>38</v>
      </c>
      <c r="F240" s="103" t="s">
        <v>94</v>
      </c>
      <c r="G240" s="88" t="s">
        <v>448</v>
      </c>
      <c r="H240" s="213">
        <v>5</v>
      </c>
      <c r="I240" s="213" t="s">
        <v>506</v>
      </c>
      <c r="J240" s="176">
        <v>38</v>
      </c>
      <c r="K240" s="51" t="s">
        <v>2161</v>
      </c>
      <c r="L240" s="177"/>
      <c r="M240" s="177"/>
      <c r="N240" s="177">
        <v>38</v>
      </c>
      <c r="O240" s="177"/>
      <c r="P240" s="177">
        <v>38</v>
      </c>
      <c r="Q240" s="177"/>
      <c r="R240" s="177">
        <v>38</v>
      </c>
      <c r="S240" s="177"/>
      <c r="T240" s="177">
        <v>38</v>
      </c>
      <c r="U240" s="177"/>
      <c r="V240" s="177">
        <v>38</v>
      </c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</row>
    <row r="241" spans="1:57" ht="14.25" customHeight="1">
      <c r="A241" s="158">
        <v>232</v>
      </c>
      <c r="B241" s="97"/>
      <c r="C241" s="130" t="s">
        <v>394</v>
      </c>
      <c r="D241" s="212" t="s">
        <v>406</v>
      </c>
      <c r="E241" s="103" t="s">
        <v>38</v>
      </c>
      <c r="F241" s="103" t="s">
        <v>242</v>
      </c>
      <c r="G241" s="88" t="s">
        <v>317</v>
      </c>
      <c r="H241" s="213">
        <v>5</v>
      </c>
      <c r="I241" s="213" t="s">
        <v>506</v>
      </c>
      <c r="J241" s="176">
        <v>39</v>
      </c>
      <c r="K241" s="51" t="s">
        <v>2161</v>
      </c>
      <c r="L241" s="177"/>
      <c r="M241" s="177"/>
      <c r="N241" s="177">
        <v>39</v>
      </c>
      <c r="O241" s="177"/>
      <c r="P241" s="177">
        <v>39</v>
      </c>
      <c r="Q241" s="177"/>
      <c r="R241" s="177">
        <v>39</v>
      </c>
      <c r="S241" s="177"/>
      <c r="T241" s="177">
        <v>39</v>
      </c>
      <c r="U241" s="177"/>
      <c r="V241" s="177">
        <v>39</v>
      </c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</row>
    <row r="242" spans="1:57" ht="14.25" customHeight="1">
      <c r="A242" s="158">
        <v>233</v>
      </c>
      <c r="B242" s="196"/>
      <c r="C242" s="130" t="s">
        <v>394</v>
      </c>
      <c r="D242" s="212" t="s">
        <v>407</v>
      </c>
      <c r="E242" s="103" t="s">
        <v>38</v>
      </c>
      <c r="F242" s="103" t="s">
        <v>209</v>
      </c>
      <c r="G242" s="88" t="s">
        <v>317</v>
      </c>
      <c r="H242" s="213">
        <v>5</v>
      </c>
      <c r="I242" s="213" t="s">
        <v>506</v>
      </c>
      <c r="J242" s="176">
        <v>22</v>
      </c>
      <c r="K242" s="51" t="s">
        <v>2161</v>
      </c>
      <c r="L242" s="177"/>
      <c r="M242" s="177"/>
      <c r="N242" s="177">
        <v>22</v>
      </c>
      <c r="O242" s="177"/>
      <c r="P242" s="177">
        <v>22</v>
      </c>
      <c r="Q242" s="177"/>
      <c r="R242" s="177">
        <v>22</v>
      </c>
      <c r="S242" s="177"/>
      <c r="T242" s="177">
        <v>22</v>
      </c>
      <c r="U242" s="177"/>
      <c r="V242" s="177">
        <v>22</v>
      </c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</row>
    <row r="243" spans="1:57" ht="14.25" customHeight="1">
      <c r="A243" s="158">
        <v>234</v>
      </c>
      <c r="B243" s="97"/>
      <c r="C243" s="130" t="s">
        <v>394</v>
      </c>
      <c r="D243" s="212" t="s">
        <v>408</v>
      </c>
      <c r="E243" s="103" t="s">
        <v>38</v>
      </c>
      <c r="F243" s="103" t="s">
        <v>449</v>
      </c>
      <c r="G243" s="88" t="s">
        <v>316</v>
      </c>
      <c r="H243" s="213">
        <v>5</v>
      </c>
      <c r="I243" s="213" t="s">
        <v>506</v>
      </c>
      <c r="J243" s="176">
        <v>38</v>
      </c>
      <c r="K243" s="51" t="s">
        <v>2161</v>
      </c>
      <c r="L243" s="177"/>
      <c r="M243" s="177"/>
      <c r="N243" s="177">
        <v>38</v>
      </c>
      <c r="O243" s="177"/>
      <c r="P243" s="177">
        <v>38</v>
      </c>
      <c r="Q243" s="177"/>
      <c r="R243" s="177">
        <v>38</v>
      </c>
      <c r="S243" s="177"/>
      <c r="T243" s="177">
        <v>38</v>
      </c>
      <c r="U243" s="177"/>
      <c r="V243" s="177">
        <v>38</v>
      </c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</row>
    <row r="244" spans="1:57" ht="14.25" customHeight="1">
      <c r="A244" s="158">
        <v>235</v>
      </c>
      <c r="B244" s="196"/>
      <c r="C244" s="130" t="s">
        <v>394</v>
      </c>
      <c r="D244" s="212" t="s">
        <v>224</v>
      </c>
      <c r="E244" s="103" t="s">
        <v>38</v>
      </c>
      <c r="F244" s="103" t="s">
        <v>241</v>
      </c>
      <c r="G244" s="88" t="s">
        <v>450</v>
      </c>
      <c r="H244" s="213">
        <v>5</v>
      </c>
      <c r="I244" s="213" t="s">
        <v>506</v>
      </c>
      <c r="J244" s="176">
        <v>30</v>
      </c>
      <c r="K244" s="51" t="s">
        <v>2161</v>
      </c>
      <c r="L244" s="177"/>
      <c r="M244" s="177"/>
      <c r="N244" s="177">
        <v>30</v>
      </c>
      <c r="O244" s="177"/>
      <c r="P244" s="177">
        <v>30</v>
      </c>
      <c r="Q244" s="177"/>
      <c r="R244" s="177">
        <v>30</v>
      </c>
      <c r="S244" s="177"/>
      <c r="T244" s="177">
        <v>30</v>
      </c>
      <c r="U244" s="177"/>
      <c r="V244" s="177">
        <v>30</v>
      </c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</row>
    <row r="245" spans="1:57" ht="14.25" customHeight="1">
      <c r="A245" s="158">
        <v>236</v>
      </c>
      <c r="B245" s="196"/>
      <c r="C245" s="98" t="s">
        <v>1183</v>
      </c>
      <c r="D245" s="93" t="s">
        <v>1133</v>
      </c>
      <c r="E245" s="103" t="s">
        <v>38</v>
      </c>
      <c r="F245" s="191" t="s">
        <v>207</v>
      </c>
      <c r="G245" s="103" t="s">
        <v>985</v>
      </c>
      <c r="H245" s="112">
        <v>3</v>
      </c>
      <c r="I245" s="112" t="s">
        <v>1252</v>
      </c>
      <c r="J245" s="112">
        <v>35</v>
      </c>
      <c r="K245" s="51" t="s">
        <v>2222</v>
      </c>
      <c r="L245" s="177"/>
      <c r="M245" s="177"/>
      <c r="N245" s="177">
        <v>35</v>
      </c>
      <c r="O245" s="177"/>
      <c r="P245" s="177">
        <v>35</v>
      </c>
      <c r="Q245" s="177"/>
      <c r="R245" s="177">
        <v>35</v>
      </c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</row>
    <row r="246" spans="1:57" ht="14.25" customHeight="1">
      <c r="A246" s="158">
        <v>237</v>
      </c>
      <c r="B246" s="196"/>
      <c r="C246" s="98" t="s">
        <v>1183</v>
      </c>
      <c r="D246" s="93" t="s">
        <v>1144</v>
      </c>
      <c r="E246" s="103" t="s">
        <v>38</v>
      </c>
      <c r="F246" s="191" t="s">
        <v>98</v>
      </c>
      <c r="G246" s="103" t="s">
        <v>987</v>
      </c>
      <c r="H246" s="112">
        <v>3</v>
      </c>
      <c r="I246" s="112" t="s">
        <v>1982</v>
      </c>
      <c r="J246" s="112">
        <v>30</v>
      </c>
      <c r="K246" s="51" t="s">
        <v>2222</v>
      </c>
      <c r="L246" s="177"/>
      <c r="M246" s="177"/>
      <c r="N246" s="177">
        <v>30</v>
      </c>
      <c r="O246" s="177"/>
      <c r="P246" s="177">
        <v>30</v>
      </c>
      <c r="Q246" s="177"/>
      <c r="R246" s="177">
        <v>30</v>
      </c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</row>
    <row r="247" spans="1:57" ht="14.25" customHeight="1">
      <c r="A247" s="158">
        <v>238</v>
      </c>
      <c r="B247" s="196"/>
      <c r="C247" s="130" t="s">
        <v>394</v>
      </c>
      <c r="D247" s="130" t="s">
        <v>396</v>
      </c>
      <c r="E247" s="103" t="s">
        <v>38</v>
      </c>
      <c r="F247" s="103" t="s">
        <v>31</v>
      </c>
      <c r="G247" s="88" t="s">
        <v>99</v>
      </c>
      <c r="H247" s="213">
        <v>2</v>
      </c>
      <c r="I247" s="213" t="s">
        <v>498</v>
      </c>
      <c r="J247" s="176">
        <v>36</v>
      </c>
      <c r="K247" s="51" t="s">
        <v>2162</v>
      </c>
      <c r="L247" s="177"/>
      <c r="M247" s="177"/>
      <c r="N247" s="177"/>
      <c r="O247" s="177">
        <v>36</v>
      </c>
      <c r="P247" s="177"/>
      <c r="Q247" s="177">
        <v>36</v>
      </c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</row>
    <row r="248" spans="1:57" ht="14.25" customHeight="1">
      <c r="A248" s="158">
        <v>239</v>
      </c>
      <c r="B248" s="97"/>
      <c r="C248" s="130" t="s">
        <v>394</v>
      </c>
      <c r="D248" s="212" t="s">
        <v>304</v>
      </c>
      <c r="E248" s="103" t="s">
        <v>38</v>
      </c>
      <c r="F248" s="103" t="s">
        <v>208</v>
      </c>
      <c r="G248" s="88" t="s">
        <v>452</v>
      </c>
      <c r="H248" s="213">
        <v>5</v>
      </c>
      <c r="I248" s="213" t="s">
        <v>513</v>
      </c>
      <c r="J248" s="176">
        <v>16</v>
      </c>
      <c r="K248" s="51" t="s">
        <v>2162</v>
      </c>
      <c r="L248" s="177"/>
      <c r="M248" s="177"/>
      <c r="N248" s="177"/>
      <c r="O248" s="228">
        <v>16</v>
      </c>
      <c r="P248" s="177"/>
      <c r="Q248" s="228">
        <v>16</v>
      </c>
      <c r="R248" s="177"/>
      <c r="S248" s="177">
        <v>16</v>
      </c>
      <c r="T248" s="177"/>
      <c r="U248" s="177">
        <v>16</v>
      </c>
      <c r="V248" s="177"/>
      <c r="W248" s="177">
        <v>16</v>
      </c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</row>
    <row r="249" spans="1:57" ht="14.25" customHeight="1">
      <c r="A249" s="158">
        <v>240</v>
      </c>
      <c r="B249" s="97"/>
      <c r="C249" s="130" t="s">
        <v>394</v>
      </c>
      <c r="D249" s="212" t="s">
        <v>305</v>
      </c>
      <c r="E249" s="103" t="s">
        <v>38</v>
      </c>
      <c r="F249" s="103" t="s">
        <v>210</v>
      </c>
      <c r="G249" s="88" t="s">
        <v>452</v>
      </c>
      <c r="H249" s="213">
        <v>5</v>
      </c>
      <c r="I249" s="213" t="s">
        <v>513</v>
      </c>
      <c r="J249" s="176">
        <v>26</v>
      </c>
      <c r="K249" s="51" t="s">
        <v>2162</v>
      </c>
      <c r="L249" s="177"/>
      <c r="M249" s="177"/>
      <c r="N249" s="177"/>
      <c r="O249" s="177">
        <v>26</v>
      </c>
      <c r="P249" s="177"/>
      <c r="Q249" s="177">
        <v>26</v>
      </c>
      <c r="R249" s="177"/>
      <c r="S249" s="177">
        <v>26</v>
      </c>
      <c r="T249" s="177"/>
      <c r="U249" s="177">
        <v>26</v>
      </c>
      <c r="V249" s="177"/>
      <c r="W249" s="177">
        <v>26</v>
      </c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</row>
    <row r="250" spans="1:57" ht="14.25" customHeight="1">
      <c r="A250" s="158">
        <v>241</v>
      </c>
      <c r="B250" s="196"/>
      <c r="C250" s="130" t="s">
        <v>394</v>
      </c>
      <c r="D250" s="212" t="s">
        <v>306</v>
      </c>
      <c r="E250" s="103" t="s">
        <v>38</v>
      </c>
      <c r="F250" s="103" t="s">
        <v>318</v>
      </c>
      <c r="G250" s="88" t="s">
        <v>453</v>
      </c>
      <c r="H250" s="213">
        <v>5</v>
      </c>
      <c r="I250" s="213" t="s">
        <v>513</v>
      </c>
      <c r="J250" s="176">
        <v>27</v>
      </c>
      <c r="K250" s="51" t="s">
        <v>2162</v>
      </c>
      <c r="L250" s="177"/>
      <c r="M250" s="177"/>
      <c r="N250" s="177"/>
      <c r="O250" s="177">
        <v>27</v>
      </c>
      <c r="P250" s="177"/>
      <c r="Q250" s="177">
        <v>27</v>
      </c>
      <c r="R250" s="177"/>
      <c r="S250" s="177">
        <v>27</v>
      </c>
      <c r="T250" s="177"/>
      <c r="U250" s="177">
        <v>27</v>
      </c>
      <c r="V250" s="177"/>
      <c r="W250" s="177">
        <v>27</v>
      </c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</row>
    <row r="251" spans="1:57" ht="14.25" customHeight="1">
      <c r="A251" s="158">
        <v>242</v>
      </c>
      <c r="B251" s="196"/>
      <c r="C251" s="130" t="s">
        <v>394</v>
      </c>
      <c r="D251" s="212" t="s">
        <v>307</v>
      </c>
      <c r="E251" s="103" t="s">
        <v>38</v>
      </c>
      <c r="F251" s="103" t="s">
        <v>209</v>
      </c>
      <c r="G251" s="88" t="s">
        <v>453</v>
      </c>
      <c r="H251" s="213">
        <v>5</v>
      </c>
      <c r="I251" s="213" t="s">
        <v>513</v>
      </c>
      <c r="J251" s="176">
        <v>29</v>
      </c>
      <c r="K251" s="51" t="s">
        <v>2162</v>
      </c>
      <c r="L251" s="177"/>
      <c r="M251" s="177"/>
      <c r="N251" s="177"/>
      <c r="O251" s="177">
        <v>29</v>
      </c>
      <c r="P251" s="177"/>
      <c r="Q251" s="177">
        <v>29</v>
      </c>
      <c r="R251" s="177"/>
      <c r="S251" s="177">
        <v>29</v>
      </c>
      <c r="T251" s="177"/>
      <c r="U251" s="177">
        <v>29</v>
      </c>
      <c r="V251" s="177"/>
      <c r="W251" s="177">
        <v>29</v>
      </c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</row>
    <row r="252" spans="1:57" ht="14.25" customHeight="1">
      <c r="A252" s="158">
        <v>243</v>
      </c>
      <c r="B252" s="196"/>
      <c r="C252" s="130" t="s">
        <v>394</v>
      </c>
      <c r="D252" s="212" t="s">
        <v>409</v>
      </c>
      <c r="E252" s="103" t="s">
        <v>38</v>
      </c>
      <c r="F252" s="103" t="s">
        <v>449</v>
      </c>
      <c r="G252" s="88" t="s">
        <v>319</v>
      </c>
      <c r="H252" s="213">
        <v>2</v>
      </c>
      <c r="I252" s="213" t="s">
        <v>498</v>
      </c>
      <c r="J252" s="176">
        <v>27</v>
      </c>
      <c r="K252" s="51" t="s">
        <v>2162</v>
      </c>
      <c r="L252" s="177"/>
      <c r="M252" s="177"/>
      <c r="N252" s="177"/>
      <c r="O252" s="177">
        <v>27</v>
      </c>
      <c r="P252" s="177"/>
      <c r="Q252" s="177">
        <v>27</v>
      </c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</row>
    <row r="253" spans="1:57" ht="14.25" customHeight="1">
      <c r="A253" s="158">
        <v>244</v>
      </c>
      <c r="B253" s="97"/>
      <c r="C253" s="130" t="s">
        <v>394</v>
      </c>
      <c r="D253" s="212" t="s">
        <v>410</v>
      </c>
      <c r="E253" s="103" t="s">
        <v>38</v>
      </c>
      <c r="F253" s="103" t="s">
        <v>207</v>
      </c>
      <c r="G253" s="88" t="s">
        <v>456</v>
      </c>
      <c r="H253" s="213">
        <v>3</v>
      </c>
      <c r="I253" s="213" t="s">
        <v>524</v>
      </c>
      <c r="J253" s="176">
        <v>38</v>
      </c>
      <c r="K253" s="51" t="s">
        <v>2162</v>
      </c>
      <c r="L253" s="177"/>
      <c r="M253" s="177"/>
      <c r="N253" s="177"/>
      <c r="O253" s="177">
        <v>38</v>
      </c>
      <c r="P253" s="177"/>
      <c r="Q253" s="177">
        <v>38</v>
      </c>
      <c r="R253" s="177"/>
      <c r="S253" s="177">
        <v>38</v>
      </c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</row>
    <row r="254" spans="1:57" ht="14.25" customHeight="1">
      <c r="A254" s="158">
        <v>245</v>
      </c>
      <c r="B254" s="199"/>
      <c r="C254" s="93" t="s">
        <v>394</v>
      </c>
      <c r="D254" s="210" t="s">
        <v>235</v>
      </c>
      <c r="E254" s="103" t="s">
        <v>38</v>
      </c>
      <c r="F254" s="103" t="s">
        <v>242</v>
      </c>
      <c r="G254" s="103" t="s">
        <v>471</v>
      </c>
      <c r="H254" s="211">
        <v>3</v>
      </c>
      <c r="I254" s="211" t="s">
        <v>2062</v>
      </c>
      <c r="J254" s="112">
        <v>41</v>
      </c>
      <c r="K254" s="62" t="s">
        <v>2162</v>
      </c>
      <c r="L254" s="106"/>
      <c r="M254" s="106"/>
      <c r="N254" s="106"/>
      <c r="O254" s="106">
        <v>41</v>
      </c>
      <c r="P254" s="106"/>
      <c r="Q254" s="106">
        <v>41</v>
      </c>
      <c r="R254" s="106"/>
      <c r="S254" s="106">
        <v>41</v>
      </c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</row>
    <row r="255" spans="1:57" ht="14.25" customHeight="1">
      <c r="A255" s="158">
        <v>246</v>
      </c>
      <c r="B255" s="196"/>
      <c r="C255" s="98" t="s">
        <v>1183</v>
      </c>
      <c r="D255" s="93" t="s">
        <v>1129</v>
      </c>
      <c r="E255" s="103" t="s">
        <v>38</v>
      </c>
      <c r="F255" s="103" t="s">
        <v>212</v>
      </c>
      <c r="G255" s="103" t="s">
        <v>980</v>
      </c>
      <c r="H255" s="112">
        <v>4</v>
      </c>
      <c r="I255" s="112" t="s">
        <v>1980</v>
      </c>
      <c r="J255" s="112">
        <v>36</v>
      </c>
      <c r="K255" s="158" t="s">
        <v>2226</v>
      </c>
      <c r="L255" s="222"/>
      <c r="M255" s="222"/>
      <c r="N255" s="177"/>
      <c r="O255" s="177">
        <v>36</v>
      </c>
      <c r="P255" s="177"/>
      <c r="Q255" s="177">
        <v>36</v>
      </c>
      <c r="R255" s="177"/>
      <c r="S255" s="177">
        <v>36</v>
      </c>
      <c r="T255" s="177"/>
      <c r="U255" s="177">
        <v>36</v>
      </c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</row>
    <row r="256" spans="1:57" ht="14.25" customHeight="1">
      <c r="A256" s="158">
        <v>247</v>
      </c>
      <c r="B256" s="196"/>
      <c r="C256" s="98" t="s">
        <v>1183</v>
      </c>
      <c r="D256" s="93" t="s">
        <v>1134</v>
      </c>
      <c r="E256" s="103" t="s">
        <v>38</v>
      </c>
      <c r="F256" s="103" t="s">
        <v>96</v>
      </c>
      <c r="G256" s="103" t="s">
        <v>985</v>
      </c>
      <c r="H256" s="112">
        <v>3</v>
      </c>
      <c r="I256" s="112" t="s">
        <v>1253</v>
      </c>
      <c r="J256" s="112">
        <v>35</v>
      </c>
      <c r="K256" s="51" t="s">
        <v>2226</v>
      </c>
      <c r="L256" s="177"/>
      <c r="M256" s="177"/>
      <c r="N256" s="177"/>
      <c r="O256" s="177">
        <v>35</v>
      </c>
      <c r="P256" s="177"/>
      <c r="Q256" s="177">
        <v>35</v>
      </c>
      <c r="R256" s="177"/>
      <c r="S256" s="177">
        <v>35</v>
      </c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</row>
    <row r="257" spans="1:57" ht="14.25" customHeight="1">
      <c r="A257" s="158">
        <v>248</v>
      </c>
      <c r="B257" s="196"/>
      <c r="C257" s="98" t="s">
        <v>1183</v>
      </c>
      <c r="D257" s="93" t="s">
        <v>1135</v>
      </c>
      <c r="E257" s="103" t="s">
        <v>38</v>
      </c>
      <c r="F257" s="103" t="s">
        <v>97</v>
      </c>
      <c r="G257" s="103" t="s">
        <v>985</v>
      </c>
      <c r="H257" s="112">
        <v>3</v>
      </c>
      <c r="I257" s="112" t="s">
        <v>1993</v>
      </c>
      <c r="J257" s="112">
        <v>35</v>
      </c>
      <c r="K257" s="51" t="s">
        <v>2226</v>
      </c>
      <c r="L257" s="177"/>
      <c r="M257" s="177"/>
      <c r="N257" s="177"/>
      <c r="O257" s="177">
        <v>35</v>
      </c>
      <c r="P257" s="177"/>
      <c r="Q257" s="177">
        <v>35</v>
      </c>
      <c r="R257" s="177"/>
      <c r="S257" s="177">
        <v>35</v>
      </c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</row>
    <row r="258" spans="1:57" ht="14.25" customHeight="1">
      <c r="A258" s="158">
        <v>249</v>
      </c>
      <c r="B258" s="196"/>
      <c r="C258" s="98" t="s">
        <v>1183</v>
      </c>
      <c r="D258" s="93" t="s">
        <v>1136</v>
      </c>
      <c r="E258" s="103" t="s">
        <v>38</v>
      </c>
      <c r="F258" s="191" t="s">
        <v>98</v>
      </c>
      <c r="G258" s="103" t="s">
        <v>987</v>
      </c>
      <c r="H258" s="112">
        <v>3</v>
      </c>
      <c r="I258" s="112" t="s">
        <v>1253</v>
      </c>
      <c r="J258" s="180">
        <v>40</v>
      </c>
      <c r="K258" s="51" t="s">
        <v>2226</v>
      </c>
      <c r="L258" s="177"/>
      <c r="M258" s="177"/>
      <c r="N258" s="177"/>
      <c r="O258" s="177">
        <v>40</v>
      </c>
      <c r="P258" s="177"/>
      <c r="Q258" s="177">
        <v>40</v>
      </c>
      <c r="R258" s="177"/>
      <c r="S258" s="177">
        <v>40</v>
      </c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</row>
    <row r="259" spans="1:57" ht="14.25" customHeight="1">
      <c r="A259" s="158">
        <v>250</v>
      </c>
      <c r="B259" s="196"/>
      <c r="C259" s="98" t="s">
        <v>1345</v>
      </c>
      <c r="D259" s="130" t="s">
        <v>1303</v>
      </c>
      <c r="E259" s="103" t="s">
        <v>38</v>
      </c>
      <c r="F259" s="191" t="s">
        <v>210</v>
      </c>
      <c r="G259" s="88" t="s">
        <v>1375</v>
      </c>
      <c r="H259" s="176">
        <v>4</v>
      </c>
      <c r="I259" s="112" t="s">
        <v>1421</v>
      </c>
      <c r="J259" s="176">
        <v>46</v>
      </c>
      <c r="K259" s="51" t="s">
        <v>2193</v>
      </c>
      <c r="L259" s="177"/>
      <c r="M259" s="177"/>
      <c r="N259" s="177"/>
      <c r="O259" s="177"/>
      <c r="P259" s="177">
        <v>46</v>
      </c>
      <c r="Q259" s="177"/>
      <c r="R259" s="177">
        <v>46</v>
      </c>
      <c r="S259" s="177"/>
      <c r="T259" s="177">
        <v>46</v>
      </c>
      <c r="U259" s="177"/>
      <c r="V259" s="177">
        <v>46</v>
      </c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</row>
    <row r="260" spans="1:57" ht="14.25" customHeight="1">
      <c r="A260" s="158">
        <v>251</v>
      </c>
      <c r="B260" s="196"/>
      <c r="C260" s="130" t="s">
        <v>394</v>
      </c>
      <c r="D260" s="212" t="s">
        <v>304</v>
      </c>
      <c r="E260" s="103" t="s">
        <v>38</v>
      </c>
      <c r="F260" s="103" t="s">
        <v>243</v>
      </c>
      <c r="G260" s="88" t="s">
        <v>452</v>
      </c>
      <c r="H260" s="213">
        <v>2</v>
      </c>
      <c r="I260" s="213" t="s">
        <v>516</v>
      </c>
      <c r="J260" s="176">
        <v>16</v>
      </c>
      <c r="K260" s="51" t="s">
        <v>2176</v>
      </c>
      <c r="L260" s="177"/>
      <c r="M260" s="177"/>
      <c r="N260" s="177"/>
      <c r="O260" s="177"/>
      <c r="P260" s="177"/>
      <c r="Q260" s="177">
        <v>16</v>
      </c>
      <c r="R260" s="177"/>
      <c r="S260" s="177">
        <v>16</v>
      </c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</row>
    <row r="261" spans="1:57" ht="14.25" customHeight="1">
      <c r="A261" s="158">
        <v>252</v>
      </c>
      <c r="B261" s="196"/>
      <c r="C261" s="130" t="s">
        <v>394</v>
      </c>
      <c r="D261" s="212" t="s">
        <v>401</v>
      </c>
      <c r="E261" s="103" t="s">
        <v>38</v>
      </c>
      <c r="F261" s="103" t="s">
        <v>318</v>
      </c>
      <c r="G261" s="88" t="s">
        <v>441</v>
      </c>
      <c r="H261" s="213">
        <v>2</v>
      </c>
      <c r="I261" s="213" t="s">
        <v>503</v>
      </c>
      <c r="J261" s="176">
        <v>43</v>
      </c>
      <c r="K261" s="51" t="s">
        <v>2167</v>
      </c>
      <c r="L261" s="177"/>
      <c r="M261" s="177"/>
      <c r="N261" s="177"/>
      <c r="O261" s="177"/>
      <c r="P261" s="177"/>
      <c r="Q261" s="177"/>
      <c r="R261" s="177">
        <v>43</v>
      </c>
      <c r="S261" s="177"/>
      <c r="T261" s="177">
        <v>43</v>
      </c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</row>
    <row r="262" spans="1:57" ht="14.25" customHeight="1">
      <c r="A262" s="158">
        <v>253</v>
      </c>
      <c r="B262" s="196"/>
      <c r="C262" s="98" t="s">
        <v>1183</v>
      </c>
      <c r="D262" s="93" t="s">
        <v>1125</v>
      </c>
      <c r="E262" s="103" t="s">
        <v>38</v>
      </c>
      <c r="F262" s="103" t="s">
        <v>208</v>
      </c>
      <c r="G262" s="103" t="s">
        <v>977</v>
      </c>
      <c r="H262" s="112">
        <v>2</v>
      </c>
      <c r="I262" s="112" t="s">
        <v>1975</v>
      </c>
      <c r="J262" s="112">
        <v>29</v>
      </c>
      <c r="K262" s="51" t="s">
        <v>2246</v>
      </c>
      <c r="L262" s="177"/>
      <c r="M262" s="177"/>
      <c r="N262" s="177"/>
      <c r="O262" s="177"/>
      <c r="P262" s="177"/>
      <c r="Q262" s="177"/>
      <c r="R262" s="177">
        <v>29</v>
      </c>
      <c r="S262" s="177"/>
      <c r="T262" s="177">
        <v>29</v>
      </c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</row>
    <row r="263" spans="1:57" ht="14.25" customHeight="1">
      <c r="A263" s="158">
        <v>254</v>
      </c>
      <c r="B263" s="196"/>
      <c r="C263" s="130" t="s">
        <v>394</v>
      </c>
      <c r="D263" s="212" t="s">
        <v>409</v>
      </c>
      <c r="E263" s="103" t="s">
        <v>38</v>
      </c>
      <c r="F263" s="103" t="s">
        <v>31</v>
      </c>
      <c r="G263" s="88" t="s">
        <v>319</v>
      </c>
      <c r="H263" s="213">
        <v>2</v>
      </c>
      <c r="I263" s="213" t="s">
        <v>520</v>
      </c>
      <c r="J263" s="176">
        <v>27</v>
      </c>
      <c r="K263" s="51" t="s">
        <v>2180</v>
      </c>
      <c r="L263" s="177"/>
      <c r="M263" s="177"/>
      <c r="N263" s="177"/>
      <c r="O263" s="177"/>
      <c r="P263" s="177"/>
      <c r="Q263" s="177"/>
      <c r="R263" s="177"/>
      <c r="S263" s="177">
        <v>27</v>
      </c>
      <c r="T263" s="177"/>
      <c r="U263" s="177">
        <v>27</v>
      </c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</row>
    <row r="264" spans="1:57" ht="14.25" customHeight="1">
      <c r="A264" s="158">
        <v>255</v>
      </c>
      <c r="B264" s="196"/>
      <c r="C264" s="98" t="s">
        <v>1183</v>
      </c>
      <c r="D264" s="93" t="s">
        <v>1141</v>
      </c>
      <c r="E264" s="103" t="s">
        <v>38</v>
      </c>
      <c r="F264" s="103" t="s">
        <v>207</v>
      </c>
      <c r="G264" s="103" t="s">
        <v>987</v>
      </c>
      <c r="H264" s="112">
        <v>4</v>
      </c>
      <c r="I264" s="112" t="s">
        <v>1258</v>
      </c>
      <c r="J264" s="112">
        <v>31</v>
      </c>
      <c r="K264" s="51" t="s">
        <v>2236</v>
      </c>
      <c r="L264" s="177"/>
      <c r="M264" s="177"/>
      <c r="N264" s="177"/>
      <c r="O264" s="177"/>
      <c r="P264" s="177"/>
      <c r="Q264" s="177"/>
      <c r="R264" s="177"/>
      <c r="S264" s="177"/>
      <c r="T264" s="177">
        <v>31</v>
      </c>
      <c r="U264" s="177"/>
      <c r="V264" s="177">
        <v>31</v>
      </c>
      <c r="W264" s="177"/>
      <c r="X264" s="177">
        <v>31</v>
      </c>
      <c r="Y264" s="177"/>
      <c r="Z264" s="177">
        <v>31</v>
      </c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</row>
    <row r="265" spans="1:57" ht="14.25" customHeight="1">
      <c r="A265" s="158">
        <v>256</v>
      </c>
      <c r="B265" s="196"/>
      <c r="C265" s="130" t="s">
        <v>394</v>
      </c>
      <c r="D265" s="212" t="s">
        <v>305</v>
      </c>
      <c r="E265" s="103" t="s">
        <v>38</v>
      </c>
      <c r="F265" s="103" t="s">
        <v>243</v>
      </c>
      <c r="G265" s="88" t="s">
        <v>452</v>
      </c>
      <c r="H265" s="213">
        <v>2</v>
      </c>
      <c r="I265" s="213" t="s">
        <v>517</v>
      </c>
      <c r="J265" s="176">
        <v>26</v>
      </c>
      <c r="K265" s="51" t="s">
        <v>2177</v>
      </c>
      <c r="L265" s="177"/>
      <c r="M265" s="177"/>
      <c r="N265" s="177"/>
      <c r="O265" s="177"/>
      <c r="P265" s="177"/>
      <c r="Q265" s="177"/>
      <c r="R265" s="177"/>
      <c r="S265" s="177"/>
      <c r="T265" s="177"/>
      <c r="U265" s="177">
        <v>26</v>
      </c>
      <c r="V265" s="177"/>
      <c r="W265" s="177">
        <v>26</v>
      </c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</row>
    <row r="266" spans="1:57" ht="14.25" customHeight="1">
      <c r="A266" s="158">
        <v>257</v>
      </c>
      <c r="B266" s="196"/>
      <c r="C266" s="130" t="s">
        <v>394</v>
      </c>
      <c r="D266" s="212" t="s">
        <v>410</v>
      </c>
      <c r="E266" s="103" t="s">
        <v>38</v>
      </c>
      <c r="F266" s="103" t="s">
        <v>449</v>
      </c>
      <c r="G266" s="88" t="s">
        <v>319</v>
      </c>
      <c r="H266" s="213">
        <v>1</v>
      </c>
      <c r="I266" s="213" t="s">
        <v>521</v>
      </c>
      <c r="J266" s="176">
        <v>41</v>
      </c>
      <c r="K266" s="51" t="s">
        <v>2177</v>
      </c>
      <c r="L266" s="222"/>
      <c r="M266" s="222"/>
      <c r="N266" s="177"/>
      <c r="O266" s="177"/>
      <c r="P266" s="177"/>
      <c r="Q266" s="177"/>
      <c r="R266" s="177"/>
      <c r="S266" s="177"/>
      <c r="T266" s="222"/>
      <c r="U266" s="177">
        <v>41</v>
      </c>
      <c r="V266" s="222"/>
      <c r="W266" s="177"/>
      <c r="X266" s="222"/>
      <c r="Y266" s="177"/>
      <c r="Z266" s="222"/>
      <c r="AA266" s="177"/>
      <c r="AB266" s="222"/>
      <c r="AC266" s="177"/>
      <c r="AD266" s="222"/>
      <c r="AE266" s="177"/>
      <c r="AF266" s="222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</row>
    <row r="267" spans="1:57" ht="14.25" customHeight="1">
      <c r="A267" s="158">
        <v>258</v>
      </c>
      <c r="B267" s="196"/>
      <c r="C267" s="130" t="s">
        <v>394</v>
      </c>
      <c r="D267" s="212" t="s">
        <v>411</v>
      </c>
      <c r="E267" s="103" t="s">
        <v>38</v>
      </c>
      <c r="F267" s="103" t="s">
        <v>207</v>
      </c>
      <c r="G267" s="88" t="s">
        <v>457</v>
      </c>
      <c r="H267" s="213">
        <v>3</v>
      </c>
      <c r="I267" s="213" t="s">
        <v>527</v>
      </c>
      <c r="J267" s="176">
        <v>41</v>
      </c>
      <c r="K267" s="51" t="s">
        <v>2177</v>
      </c>
      <c r="L267" s="177"/>
      <c r="M267" s="177"/>
      <c r="N267" s="177"/>
      <c r="O267" s="177"/>
      <c r="P267" s="177"/>
      <c r="Q267" s="177"/>
      <c r="R267" s="177"/>
      <c r="S267" s="177"/>
      <c r="T267" s="177"/>
      <c r="U267" s="177">
        <v>41</v>
      </c>
      <c r="V267" s="177"/>
      <c r="W267" s="177">
        <v>41</v>
      </c>
      <c r="X267" s="177"/>
      <c r="Y267" s="177">
        <v>41</v>
      </c>
      <c r="Z267" s="177"/>
      <c r="AA267" s="177">
        <v>41</v>
      </c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</row>
    <row r="268" spans="1:57" ht="14.25" customHeight="1">
      <c r="A268" s="158">
        <v>259</v>
      </c>
      <c r="B268" s="196"/>
      <c r="C268" s="98" t="s">
        <v>1183</v>
      </c>
      <c r="D268" s="93" t="s">
        <v>338</v>
      </c>
      <c r="E268" s="103" t="s">
        <v>38</v>
      </c>
      <c r="F268" s="191" t="s">
        <v>94</v>
      </c>
      <c r="G268" s="103" t="s">
        <v>987</v>
      </c>
      <c r="H268" s="112">
        <v>4</v>
      </c>
      <c r="I268" s="112" t="s">
        <v>1259</v>
      </c>
      <c r="J268" s="112">
        <v>20</v>
      </c>
      <c r="K268" s="51" t="s">
        <v>2237</v>
      </c>
      <c r="L268" s="177"/>
      <c r="M268" s="177"/>
      <c r="N268" s="177"/>
      <c r="O268" s="177"/>
      <c r="P268" s="177"/>
      <c r="Q268" s="177"/>
      <c r="R268" s="177"/>
      <c r="S268" s="177"/>
      <c r="T268" s="177"/>
      <c r="U268" s="177">
        <v>20</v>
      </c>
      <c r="V268" s="177"/>
      <c r="W268" s="177">
        <v>20</v>
      </c>
      <c r="X268" s="177"/>
      <c r="Y268" s="177">
        <v>20</v>
      </c>
      <c r="Z268" s="177"/>
      <c r="AA268" s="177">
        <v>20</v>
      </c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</row>
    <row r="269" spans="1:57" s="160" customFormat="1" ht="14.25" customHeight="1">
      <c r="A269" s="158">
        <v>260</v>
      </c>
      <c r="B269" s="97"/>
      <c r="C269" s="130" t="s">
        <v>394</v>
      </c>
      <c r="D269" s="212" t="s">
        <v>402</v>
      </c>
      <c r="E269" s="103" t="s">
        <v>38</v>
      </c>
      <c r="F269" s="103" t="s">
        <v>318</v>
      </c>
      <c r="G269" s="88" t="s">
        <v>442</v>
      </c>
      <c r="H269" s="213">
        <v>3</v>
      </c>
      <c r="I269" s="213" t="s">
        <v>504</v>
      </c>
      <c r="J269" s="176">
        <v>40</v>
      </c>
      <c r="K269" s="51" t="s">
        <v>2168</v>
      </c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>
        <v>40</v>
      </c>
      <c r="W269" s="222"/>
      <c r="X269" s="222">
        <v>40</v>
      </c>
      <c r="Y269" s="222"/>
      <c r="Z269" s="222">
        <v>40</v>
      </c>
      <c r="AA269" s="222"/>
      <c r="AB269" s="222"/>
      <c r="AC269" s="222"/>
      <c r="AD269" s="177"/>
      <c r="AE269" s="177"/>
      <c r="AF269" s="177"/>
      <c r="AG269" s="177"/>
      <c r="AH269" s="222"/>
      <c r="AI269" s="222"/>
      <c r="AJ269" s="177"/>
      <c r="AK269" s="177"/>
      <c r="AL269" s="177"/>
      <c r="AM269" s="177"/>
      <c r="AN269" s="177"/>
      <c r="AO269" s="177"/>
      <c r="AP269" s="177"/>
      <c r="AQ269" s="177"/>
      <c r="AR269" s="222"/>
      <c r="AS269" s="222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</row>
    <row r="270" spans="1:57" ht="14.25" customHeight="1">
      <c r="A270" s="158">
        <v>261</v>
      </c>
      <c r="B270" s="196"/>
      <c r="C270" s="130" t="s">
        <v>394</v>
      </c>
      <c r="D270" s="212" t="s">
        <v>403</v>
      </c>
      <c r="E270" s="103" t="s">
        <v>38</v>
      </c>
      <c r="F270" s="103" t="s">
        <v>208</v>
      </c>
      <c r="G270" s="88" t="s">
        <v>442</v>
      </c>
      <c r="H270" s="213">
        <v>3</v>
      </c>
      <c r="I270" s="213" t="s">
        <v>504</v>
      </c>
      <c r="J270" s="176">
        <v>43</v>
      </c>
      <c r="K270" s="51" t="s">
        <v>2168</v>
      </c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>
        <v>43</v>
      </c>
      <c r="W270" s="222"/>
      <c r="X270" s="222">
        <v>43</v>
      </c>
      <c r="Y270" s="222"/>
      <c r="Z270" s="222">
        <v>43</v>
      </c>
      <c r="AA270" s="222"/>
      <c r="AB270" s="222"/>
      <c r="AC270" s="222"/>
      <c r="AD270" s="177"/>
      <c r="AE270" s="177"/>
      <c r="AF270" s="177"/>
      <c r="AG270" s="177"/>
      <c r="AH270" s="222"/>
      <c r="AI270" s="222"/>
      <c r="AJ270" s="177"/>
      <c r="AK270" s="177"/>
      <c r="AL270" s="177"/>
      <c r="AM270" s="177"/>
      <c r="AN270" s="177"/>
      <c r="AO270" s="177"/>
      <c r="AP270" s="177"/>
      <c r="AQ270" s="177"/>
      <c r="AR270" s="222"/>
      <c r="AS270" s="222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</row>
    <row r="271" spans="1:57" ht="14.25" customHeight="1">
      <c r="A271" s="158">
        <v>262</v>
      </c>
      <c r="B271" s="196"/>
      <c r="C271" s="98" t="s">
        <v>1183</v>
      </c>
      <c r="D271" s="93" t="s">
        <v>201</v>
      </c>
      <c r="E271" s="103" t="s">
        <v>38</v>
      </c>
      <c r="F271" s="191" t="s">
        <v>98</v>
      </c>
      <c r="G271" s="103" t="s">
        <v>986</v>
      </c>
      <c r="H271" s="112">
        <v>5</v>
      </c>
      <c r="I271" s="112" t="s">
        <v>1255</v>
      </c>
      <c r="J271" s="112">
        <v>38</v>
      </c>
      <c r="K271" s="158" t="s">
        <v>2242</v>
      </c>
      <c r="L271" s="222"/>
      <c r="M271" s="222"/>
      <c r="N271" s="177"/>
      <c r="O271" s="177"/>
      <c r="P271" s="177"/>
      <c r="Q271" s="177"/>
      <c r="R271" s="177"/>
      <c r="S271" s="177"/>
      <c r="T271" s="177"/>
      <c r="U271" s="177"/>
      <c r="V271" s="177">
        <v>38</v>
      </c>
      <c r="W271" s="177"/>
      <c r="X271" s="177">
        <v>38</v>
      </c>
      <c r="Y271" s="177"/>
      <c r="Z271" s="177">
        <v>38</v>
      </c>
      <c r="AA271" s="177"/>
      <c r="AB271" s="177">
        <v>38</v>
      </c>
      <c r="AC271" s="177"/>
      <c r="AD271" s="177">
        <v>38</v>
      </c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</row>
    <row r="272" spans="1:57" ht="14.25" customHeight="1">
      <c r="A272" s="158">
        <v>263</v>
      </c>
      <c r="B272" s="97"/>
      <c r="C272" s="130" t="s">
        <v>394</v>
      </c>
      <c r="D272" s="212" t="s">
        <v>410</v>
      </c>
      <c r="E272" s="103" t="s">
        <v>38</v>
      </c>
      <c r="F272" s="103" t="s">
        <v>31</v>
      </c>
      <c r="G272" s="88" t="s">
        <v>319</v>
      </c>
      <c r="H272" s="213">
        <v>3</v>
      </c>
      <c r="I272" s="213" t="s">
        <v>522</v>
      </c>
      <c r="J272" s="176">
        <v>41</v>
      </c>
      <c r="K272" s="158" t="s">
        <v>2181</v>
      </c>
      <c r="L272" s="222"/>
      <c r="M272" s="222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>
        <v>41</v>
      </c>
      <c r="X272" s="177"/>
      <c r="Y272" s="177">
        <v>41</v>
      </c>
      <c r="Z272" s="177"/>
      <c r="AA272" s="177">
        <v>41</v>
      </c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</row>
    <row r="273" spans="1:57" ht="14.25" customHeight="1">
      <c r="A273" s="158">
        <v>264</v>
      </c>
      <c r="B273" s="196"/>
      <c r="C273" s="98" t="s">
        <v>1183</v>
      </c>
      <c r="D273" s="93" t="s">
        <v>1129</v>
      </c>
      <c r="E273" s="103" t="s">
        <v>38</v>
      </c>
      <c r="F273" s="103" t="s">
        <v>212</v>
      </c>
      <c r="G273" s="103" t="s">
        <v>981</v>
      </c>
      <c r="H273" s="112">
        <v>2</v>
      </c>
      <c r="I273" s="112" t="s">
        <v>1981</v>
      </c>
      <c r="J273" s="112">
        <v>36</v>
      </c>
      <c r="K273" s="51" t="s">
        <v>2245</v>
      </c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>
        <v>36</v>
      </c>
      <c r="X273" s="177"/>
      <c r="Y273" s="177">
        <v>36</v>
      </c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</row>
    <row r="274" spans="1:57" ht="14.25" customHeight="1">
      <c r="A274" s="158">
        <v>265</v>
      </c>
      <c r="B274" s="196"/>
      <c r="C274" s="98" t="s">
        <v>1183</v>
      </c>
      <c r="D274" s="93" t="s">
        <v>1125</v>
      </c>
      <c r="E274" s="103" t="s">
        <v>38</v>
      </c>
      <c r="F274" s="103" t="s">
        <v>96</v>
      </c>
      <c r="G274" s="103" t="s">
        <v>984</v>
      </c>
      <c r="H274" s="112">
        <v>2</v>
      </c>
      <c r="I274" s="112" t="s">
        <v>1199</v>
      </c>
      <c r="J274" s="112">
        <v>29</v>
      </c>
      <c r="K274" s="51" t="s">
        <v>2245</v>
      </c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>
        <v>29</v>
      </c>
      <c r="X274" s="177"/>
      <c r="Y274" s="177">
        <v>29</v>
      </c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</row>
    <row r="275" spans="1:57" ht="14.25" customHeight="1">
      <c r="A275" s="158">
        <v>266</v>
      </c>
      <c r="B275" s="196"/>
      <c r="C275" s="98" t="s">
        <v>1183</v>
      </c>
      <c r="D275" s="93" t="s">
        <v>202</v>
      </c>
      <c r="E275" s="103" t="s">
        <v>38</v>
      </c>
      <c r="F275" s="103" t="s">
        <v>97</v>
      </c>
      <c r="G275" s="103" t="s">
        <v>986</v>
      </c>
      <c r="H275" s="112">
        <v>5</v>
      </c>
      <c r="I275" s="112" t="s">
        <v>1256</v>
      </c>
      <c r="J275" s="112">
        <v>32</v>
      </c>
      <c r="K275" s="51" t="s">
        <v>2245</v>
      </c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>
        <v>32</v>
      </c>
      <c r="X275" s="177"/>
      <c r="Y275" s="177">
        <v>32</v>
      </c>
      <c r="Z275" s="177"/>
      <c r="AA275" s="177">
        <v>32</v>
      </c>
      <c r="AB275" s="177"/>
      <c r="AC275" s="177">
        <v>32</v>
      </c>
      <c r="AD275" s="177"/>
      <c r="AE275" s="177">
        <v>32</v>
      </c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</row>
    <row r="276" spans="1:57" ht="14.25" customHeight="1">
      <c r="A276" s="158">
        <v>267</v>
      </c>
      <c r="B276" s="196"/>
      <c r="C276" s="98" t="s">
        <v>1183</v>
      </c>
      <c r="D276" s="93" t="s">
        <v>339</v>
      </c>
      <c r="E276" s="103" t="s">
        <v>38</v>
      </c>
      <c r="F276" s="191" t="s">
        <v>98</v>
      </c>
      <c r="G276" s="103" t="s">
        <v>990</v>
      </c>
      <c r="H276" s="112">
        <v>4</v>
      </c>
      <c r="I276" s="112" t="s">
        <v>1986</v>
      </c>
      <c r="J276" s="112">
        <v>40</v>
      </c>
      <c r="K276" s="51" t="s">
        <v>2245</v>
      </c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>
        <v>40</v>
      </c>
      <c r="X276" s="177"/>
      <c r="Y276" s="177">
        <v>40</v>
      </c>
      <c r="Z276" s="177"/>
      <c r="AA276" s="177">
        <v>40</v>
      </c>
      <c r="AB276" s="177"/>
      <c r="AC276" s="177">
        <v>40</v>
      </c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</row>
    <row r="277" spans="1:57" ht="14.25" customHeight="1">
      <c r="A277" s="158">
        <v>268</v>
      </c>
      <c r="B277" s="196"/>
      <c r="C277" s="130" t="s">
        <v>394</v>
      </c>
      <c r="D277" s="212" t="s">
        <v>219</v>
      </c>
      <c r="E277" s="103" t="s">
        <v>38</v>
      </c>
      <c r="F277" s="103" t="s">
        <v>95</v>
      </c>
      <c r="G277" s="88" t="s">
        <v>445</v>
      </c>
      <c r="H277" s="213">
        <v>5</v>
      </c>
      <c r="I277" s="213" t="s">
        <v>507</v>
      </c>
      <c r="J277" s="176">
        <v>30</v>
      </c>
      <c r="K277" s="51" t="s">
        <v>2170</v>
      </c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>
        <v>30</v>
      </c>
      <c r="Y277" s="177"/>
      <c r="Z277" s="177">
        <v>30</v>
      </c>
      <c r="AA277" s="177"/>
      <c r="AB277" s="177">
        <v>30</v>
      </c>
      <c r="AC277" s="177"/>
      <c r="AD277" s="177">
        <v>30</v>
      </c>
      <c r="AE277" s="177"/>
      <c r="AF277" s="177">
        <v>30</v>
      </c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</row>
    <row r="278" spans="1:57" ht="14.25" customHeight="1">
      <c r="A278" s="158">
        <v>269</v>
      </c>
      <c r="B278" s="196"/>
      <c r="C278" s="130" t="s">
        <v>394</v>
      </c>
      <c r="D278" s="212" t="s">
        <v>220</v>
      </c>
      <c r="E278" s="103" t="s">
        <v>38</v>
      </c>
      <c r="F278" s="103" t="s">
        <v>96</v>
      </c>
      <c r="G278" s="88" t="s">
        <v>444</v>
      </c>
      <c r="H278" s="213">
        <v>5</v>
      </c>
      <c r="I278" s="213" t="s">
        <v>507</v>
      </c>
      <c r="J278" s="176">
        <v>30</v>
      </c>
      <c r="K278" s="51" t="s">
        <v>2170</v>
      </c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>
        <v>30</v>
      </c>
      <c r="Y278" s="177"/>
      <c r="Z278" s="177">
        <v>30</v>
      </c>
      <c r="AA278" s="177"/>
      <c r="AB278" s="177">
        <v>30</v>
      </c>
      <c r="AC278" s="177"/>
      <c r="AD278" s="177">
        <v>30</v>
      </c>
      <c r="AE278" s="177"/>
      <c r="AF278" s="177">
        <v>30</v>
      </c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</row>
    <row r="279" spans="1:57" ht="14.25" customHeight="1">
      <c r="A279" s="158">
        <v>270</v>
      </c>
      <c r="B279" s="196"/>
      <c r="C279" s="130" t="s">
        <v>394</v>
      </c>
      <c r="D279" s="212" t="s">
        <v>221</v>
      </c>
      <c r="E279" s="103" t="s">
        <v>38</v>
      </c>
      <c r="F279" s="103" t="s">
        <v>97</v>
      </c>
      <c r="G279" s="88" t="s">
        <v>446</v>
      </c>
      <c r="H279" s="213">
        <v>4</v>
      </c>
      <c r="I279" s="213" t="s">
        <v>509</v>
      </c>
      <c r="J279" s="176">
        <v>30</v>
      </c>
      <c r="K279" s="51" t="s">
        <v>2170</v>
      </c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>
        <v>30</v>
      </c>
      <c r="Y279" s="177"/>
      <c r="Z279" s="177">
        <v>30</v>
      </c>
      <c r="AA279" s="177"/>
      <c r="AB279" s="177">
        <v>30</v>
      </c>
      <c r="AC279" s="177"/>
      <c r="AD279" s="177">
        <v>30</v>
      </c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</row>
    <row r="280" spans="1:57" ht="14.25" customHeight="1">
      <c r="A280" s="158">
        <v>271</v>
      </c>
      <c r="B280" s="196"/>
      <c r="C280" s="130" t="s">
        <v>394</v>
      </c>
      <c r="D280" s="212" t="s">
        <v>223</v>
      </c>
      <c r="E280" s="103" t="s">
        <v>38</v>
      </c>
      <c r="F280" s="103" t="s">
        <v>212</v>
      </c>
      <c r="G280" s="88" t="s">
        <v>445</v>
      </c>
      <c r="H280" s="213">
        <v>5</v>
      </c>
      <c r="I280" s="213" t="s">
        <v>507</v>
      </c>
      <c r="J280" s="176">
        <v>31</v>
      </c>
      <c r="K280" s="51" t="s">
        <v>2170</v>
      </c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>
        <v>31</v>
      </c>
      <c r="Y280" s="177"/>
      <c r="Z280" s="177">
        <v>31</v>
      </c>
      <c r="AA280" s="177"/>
      <c r="AB280" s="177">
        <v>31</v>
      </c>
      <c r="AC280" s="177"/>
      <c r="AD280" s="177">
        <v>31</v>
      </c>
      <c r="AE280" s="177"/>
      <c r="AF280" s="177">
        <v>31</v>
      </c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</row>
    <row r="281" spans="1:57" ht="14.25" customHeight="1">
      <c r="A281" s="158">
        <v>272</v>
      </c>
      <c r="B281" s="97"/>
      <c r="C281" s="130" t="s">
        <v>394</v>
      </c>
      <c r="D281" s="212" t="s">
        <v>405</v>
      </c>
      <c r="E281" s="103" t="s">
        <v>38</v>
      </c>
      <c r="F281" s="103" t="s">
        <v>94</v>
      </c>
      <c r="G281" s="88" t="s">
        <v>446</v>
      </c>
      <c r="H281" s="213">
        <v>4</v>
      </c>
      <c r="I281" s="213" t="s">
        <v>509</v>
      </c>
      <c r="J281" s="176">
        <v>38</v>
      </c>
      <c r="K281" s="51" t="s">
        <v>2170</v>
      </c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>
        <v>38</v>
      </c>
      <c r="Y281" s="177"/>
      <c r="Z281" s="177">
        <v>38</v>
      </c>
      <c r="AA281" s="177"/>
      <c r="AB281" s="177">
        <v>38</v>
      </c>
      <c r="AC281" s="177"/>
      <c r="AD281" s="177">
        <v>38</v>
      </c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</row>
    <row r="282" spans="1:57" ht="14.25" customHeight="1">
      <c r="A282" s="158">
        <v>273</v>
      </c>
      <c r="B282" s="196"/>
      <c r="C282" s="130" t="s">
        <v>394</v>
      </c>
      <c r="D282" s="212" t="s">
        <v>406</v>
      </c>
      <c r="E282" s="103" t="s">
        <v>38</v>
      </c>
      <c r="F282" s="103" t="s">
        <v>242</v>
      </c>
      <c r="G282" s="88" t="s">
        <v>448</v>
      </c>
      <c r="H282" s="213">
        <v>5</v>
      </c>
      <c r="I282" s="213" t="s">
        <v>507</v>
      </c>
      <c r="J282" s="176">
        <v>39</v>
      </c>
      <c r="K282" s="51" t="s">
        <v>2170</v>
      </c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>
        <v>39</v>
      </c>
      <c r="Y282" s="177"/>
      <c r="Z282" s="177">
        <v>39</v>
      </c>
      <c r="AA282" s="177"/>
      <c r="AB282" s="177">
        <v>39</v>
      </c>
      <c r="AC282" s="177"/>
      <c r="AD282" s="177">
        <v>39</v>
      </c>
      <c r="AE282" s="177"/>
      <c r="AF282" s="177">
        <v>39</v>
      </c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</row>
    <row r="283" spans="1:57" ht="14.25" customHeight="1">
      <c r="A283" s="158">
        <v>274</v>
      </c>
      <c r="B283" s="97"/>
      <c r="C283" s="130" t="s">
        <v>394</v>
      </c>
      <c r="D283" s="212" t="s">
        <v>407</v>
      </c>
      <c r="E283" s="103" t="s">
        <v>38</v>
      </c>
      <c r="F283" s="103" t="s">
        <v>209</v>
      </c>
      <c r="G283" s="88" t="s">
        <v>446</v>
      </c>
      <c r="H283" s="213">
        <v>5</v>
      </c>
      <c r="I283" s="213" t="s">
        <v>507</v>
      </c>
      <c r="J283" s="176">
        <v>22</v>
      </c>
      <c r="K283" s="51" t="s">
        <v>2170</v>
      </c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>
        <v>22</v>
      </c>
      <c r="Y283" s="177"/>
      <c r="Z283" s="177">
        <v>22</v>
      </c>
      <c r="AA283" s="177"/>
      <c r="AB283" s="177">
        <v>22</v>
      </c>
      <c r="AC283" s="177"/>
      <c r="AD283" s="177">
        <v>22</v>
      </c>
      <c r="AE283" s="177"/>
      <c r="AF283" s="177">
        <v>22</v>
      </c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</row>
    <row r="284" spans="1:57" ht="14.25" customHeight="1">
      <c r="A284" s="158">
        <v>275</v>
      </c>
      <c r="B284" s="97"/>
      <c r="C284" s="130" t="s">
        <v>394</v>
      </c>
      <c r="D284" s="212" t="s">
        <v>408</v>
      </c>
      <c r="E284" s="103" t="s">
        <v>38</v>
      </c>
      <c r="F284" s="103" t="s">
        <v>449</v>
      </c>
      <c r="G284" s="88" t="s">
        <v>317</v>
      </c>
      <c r="H284" s="213">
        <v>4</v>
      </c>
      <c r="I284" s="213" t="s">
        <v>509</v>
      </c>
      <c r="J284" s="176">
        <v>38</v>
      </c>
      <c r="K284" s="51" t="s">
        <v>2170</v>
      </c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>
        <v>38</v>
      </c>
      <c r="Y284" s="177"/>
      <c r="Z284" s="177">
        <v>38</v>
      </c>
      <c r="AA284" s="177"/>
      <c r="AB284" s="177">
        <v>38</v>
      </c>
      <c r="AC284" s="177"/>
      <c r="AD284" s="177">
        <v>38</v>
      </c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</row>
    <row r="285" spans="1:57" ht="14.25" customHeight="1">
      <c r="A285" s="158">
        <v>276</v>
      </c>
      <c r="B285" s="196"/>
      <c r="C285" s="130" t="s">
        <v>394</v>
      </c>
      <c r="D285" s="212" t="s">
        <v>224</v>
      </c>
      <c r="E285" s="103" t="s">
        <v>38</v>
      </c>
      <c r="F285" s="103" t="s">
        <v>241</v>
      </c>
      <c r="G285" s="88" t="s">
        <v>451</v>
      </c>
      <c r="H285" s="213">
        <v>5</v>
      </c>
      <c r="I285" s="213" t="s">
        <v>507</v>
      </c>
      <c r="J285" s="176">
        <v>30</v>
      </c>
      <c r="K285" s="158" t="s">
        <v>2170</v>
      </c>
      <c r="L285" s="222"/>
      <c r="M285" s="222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>
        <v>30</v>
      </c>
      <c r="Y285" s="177"/>
      <c r="Z285" s="177">
        <v>30</v>
      </c>
      <c r="AA285" s="177"/>
      <c r="AB285" s="177">
        <v>30</v>
      </c>
      <c r="AC285" s="177"/>
      <c r="AD285" s="177">
        <v>30</v>
      </c>
      <c r="AE285" s="177"/>
      <c r="AF285" s="177">
        <v>30</v>
      </c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</row>
    <row r="286" spans="1:57" ht="14.25" customHeight="1">
      <c r="A286" s="158">
        <v>277</v>
      </c>
      <c r="B286" s="196"/>
      <c r="C286" s="98" t="s">
        <v>1183</v>
      </c>
      <c r="D286" s="93" t="s">
        <v>1145</v>
      </c>
      <c r="E286" s="103" t="s">
        <v>38</v>
      </c>
      <c r="F286" s="103" t="s">
        <v>210</v>
      </c>
      <c r="G286" s="103" t="s">
        <v>992</v>
      </c>
      <c r="H286" s="112">
        <v>5</v>
      </c>
      <c r="I286" s="112" t="s">
        <v>1983</v>
      </c>
      <c r="J286" s="112">
        <v>30</v>
      </c>
      <c r="K286" s="158" t="s">
        <v>2243</v>
      </c>
      <c r="L286" s="222"/>
      <c r="M286" s="222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>
        <v>30</v>
      </c>
      <c r="Y286" s="177"/>
      <c r="Z286" s="177">
        <v>30</v>
      </c>
      <c r="AA286" s="177"/>
      <c r="AB286" s="177">
        <v>30</v>
      </c>
      <c r="AC286" s="177"/>
      <c r="AD286" s="177">
        <v>30</v>
      </c>
      <c r="AE286" s="177"/>
      <c r="AF286" s="177">
        <v>30</v>
      </c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</row>
    <row r="287" spans="1:57" ht="14.25" customHeight="1">
      <c r="A287" s="158">
        <v>278</v>
      </c>
      <c r="B287" s="97"/>
      <c r="C287" s="130" t="s">
        <v>394</v>
      </c>
      <c r="D287" s="212" t="s">
        <v>306</v>
      </c>
      <c r="E287" s="103" t="s">
        <v>38</v>
      </c>
      <c r="F287" s="103" t="s">
        <v>208</v>
      </c>
      <c r="G287" s="88" t="s">
        <v>452</v>
      </c>
      <c r="H287" s="213">
        <v>5</v>
      </c>
      <c r="I287" s="213" t="s">
        <v>514</v>
      </c>
      <c r="J287" s="176">
        <v>27</v>
      </c>
      <c r="K287" s="158" t="s">
        <v>2174</v>
      </c>
      <c r="L287" s="222"/>
      <c r="M287" s="222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>
        <v>27</v>
      </c>
      <c r="Z287" s="177"/>
      <c r="AA287" s="177">
        <v>27</v>
      </c>
      <c r="AB287" s="177"/>
      <c r="AC287" s="177">
        <v>27</v>
      </c>
      <c r="AD287" s="177"/>
      <c r="AE287" s="177">
        <v>27</v>
      </c>
      <c r="AF287" s="177"/>
      <c r="AG287" s="177">
        <v>27</v>
      </c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</row>
    <row r="288" spans="1:57" ht="14.25" customHeight="1">
      <c r="A288" s="158">
        <v>279</v>
      </c>
      <c r="B288" s="97"/>
      <c r="C288" s="130" t="s">
        <v>394</v>
      </c>
      <c r="D288" s="212" t="s">
        <v>307</v>
      </c>
      <c r="E288" s="103" t="s">
        <v>38</v>
      </c>
      <c r="F288" s="103" t="s">
        <v>210</v>
      </c>
      <c r="G288" s="88" t="s">
        <v>452</v>
      </c>
      <c r="H288" s="213">
        <v>5</v>
      </c>
      <c r="I288" s="213" t="s">
        <v>514</v>
      </c>
      <c r="J288" s="176">
        <v>29</v>
      </c>
      <c r="K288" s="158" t="s">
        <v>2174</v>
      </c>
      <c r="L288" s="222"/>
      <c r="M288" s="222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>
        <v>29</v>
      </c>
      <c r="Z288" s="177"/>
      <c r="AA288" s="177">
        <v>29</v>
      </c>
      <c r="AB288" s="177"/>
      <c r="AC288" s="177">
        <v>29</v>
      </c>
      <c r="AD288" s="177"/>
      <c r="AE288" s="177">
        <v>29</v>
      </c>
      <c r="AF288" s="177"/>
      <c r="AG288" s="177">
        <v>29</v>
      </c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</row>
    <row r="289" spans="1:57" ht="14.25" customHeight="1">
      <c r="A289" s="158">
        <v>280</v>
      </c>
      <c r="B289" s="97"/>
      <c r="C289" s="130" t="s">
        <v>394</v>
      </c>
      <c r="D289" s="212" t="s">
        <v>304</v>
      </c>
      <c r="E289" s="103" t="s">
        <v>38</v>
      </c>
      <c r="F289" s="103" t="s">
        <v>318</v>
      </c>
      <c r="G289" s="88" t="s">
        <v>453</v>
      </c>
      <c r="H289" s="213">
        <v>5</v>
      </c>
      <c r="I289" s="213" t="s">
        <v>514</v>
      </c>
      <c r="J289" s="176">
        <v>16</v>
      </c>
      <c r="K289" s="158" t="s">
        <v>2174</v>
      </c>
      <c r="L289" s="222"/>
      <c r="M289" s="222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>
        <v>16</v>
      </c>
      <c r="Z289" s="177"/>
      <c r="AA289" s="177">
        <v>16</v>
      </c>
      <c r="AB289" s="177"/>
      <c r="AC289" s="177">
        <v>16</v>
      </c>
      <c r="AD289" s="177"/>
      <c r="AE289" s="177">
        <v>16</v>
      </c>
      <c r="AF289" s="177"/>
      <c r="AG289" s="177">
        <v>16</v>
      </c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</row>
    <row r="290" spans="1:57" ht="14.25" customHeight="1">
      <c r="A290" s="158">
        <v>281</v>
      </c>
      <c r="B290" s="97"/>
      <c r="C290" s="130" t="s">
        <v>394</v>
      </c>
      <c r="D290" s="212" t="s">
        <v>305</v>
      </c>
      <c r="E290" s="103" t="s">
        <v>38</v>
      </c>
      <c r="F290" s="103" t="s">
        <v>209</v>
      </c>
      <c r="G290" s="88" t="s">
        <v>453</v>
      </c>
      <c r="H290" s="213">
        <v>5</v>
      </c>
      <c r="I290" s="213" t="s">
        <v>514</v>
      </c>
      <c r="J290" s="176">
        <v>26</v>
      </c>
      <c r="K290" s="158" t="s">
        <v>2174</v>
      </c>
      <c r="L290" s="222"/>
      <c r="M290" s="222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>
        <v>26</v>
      </c>
      <c r="Z290" s="177"/>
      <c r="AA290" s="177">
        <v>26</v>
      </c>
      <c r="AB290" s="177"/>
      <c r="AC290" s="177">
        <v>26</v>
      </c>
      <c r="AD290" s="177"/>
      <c r="AE290" s="177">
        <v>26</v>
      </c>
      <c r="AF290" s="177"/>
      <c r="AG290" s="177">
        <v>26</v>
      </c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</row>
    <row r="291" spans="1:57" ht="14.25" customHeight="1">
      <c r="A291" s="158">
        <v>282</v>
      </c>
      <c r="B291" s="199"/>
      <c r="C291" s="93" t="s">
        <v>394</v>
      </c>
      <c r="D291" s="210" t="s">
        <v>227</v>
      </c>
      <c r="E291" s="103" t="s">
        <v>38</v>
      </c>
      <c r="F291" s="103" t="s">
        <v>95</v>
      </c>
      <c r="G291" s="103" t="s">
        <v>471</v>
      </c>
      <c r="H291" s="211">
        <v>2</v>
      </c>
      <c r="I291" s="211" t="s">
        <v>2060</v>
      </c>
      <c r="J291" s="112">
        <v>45</v>
      </c>
      <c r="K291" s="64" t="s">
        <v>2174</v>
      </c>
      <c r="L291" s="225"/>
      <c r="M291" s="225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>
        <v>45</v>
      </c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</row>
    <row r="292" spans="1:57" ht="14.25" customHeight="1">
      <c r="A292" s="158">
        <v>283</v>
      </c>
      <c r="B292" s="199"/>
      <c r="C292" s="93" t="s">
        <v>394</v>
      </c>
      <c r="D292" s="210" t="s">
        <v>233</v>
      </c>
      <c r="E292" s="103" t="s">
        <v>38</v>
      </c>
      <c r="F292" s="103" t="s">
        <v>242</v>
      </c>
      <c r="G292" s="103" t="s">
        <v>471</v>
      </c>
      <c r="H292" s="211">
        <v>3</v>
      </c>
      <c r="I292" s="211" t="s">
        <v>2063</v>
      </c>
      <c r="J292" s="112">
        <v>41</v>
      </c>
      <c r="K292" s="64" t="s">
        <v>2174</v>
      </c>
      <c r="L292" s="225"/>
      <c r="M292" s="225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>
        <v>41</v>
      </c>
      <c r="Z292" s="106"/>
      <c r="AA292" s="106">
        <v>41</v>
      </c>
      <c r="AB292" s="106"/>
      <c r="AC292" s="106">
        <v>41</v>
      </c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</row>
    <row r="293" spans="1:57" ht="14.25" customHeight="1">
      <c r="A293" s="158">
        <v>284</v>
      </c>
      <c r="B293" s="196"/>
      <c r="C293" s="130" t="s">
        <v>394</v>
      </c>
      <c r="D293" s="212" t="s">
        <v>306</v>
      </c>
      <c r="E293" s="103" t="s">
        <v>38</v>
      </c>
      <c r="F293" s="103" t="s">
        <v>243</v>
      </c>
      <c r="G293" s="88" t="s">
        <v>452</v>
      </c>
      <c r="H293" s="213">
        <v>2</v>
      </c>
      <c r="I293" s="213" t="s">
        <v>518</v>
      </c>
      <c r="J293" s="176">
        <v>27</v>
      </c>
      <c r="K293" s="158" t="s">
        <v>2178</v>
      </c>
      <c r="L293" s="222"/>
      <c r="M293" s="222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>
        <v>27</v>
      </c>
      <c r="AB293" s="177"/>
      <c r="AC293" s="177">
        <v>27</v>
      </c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</row>
    <row r="294" spans="1:57" ht="14.25" customHeight="1">
      <c r="A294" s="158">
        <v>285</v>
      </c>
      <c r="B294" s="199"/>
      <c r="C294" s="93" t="s">
        <v>394</v>
      </c>
      <c r="D294" s="210" t="s">
        <v>228</v>
      </c>
      <c r="E294" s="103" t="s">
        <v>38</v>
      </c>
      <c r="F294" s="103" t="s">
        <v>95</v>
      </c>
      <c r="G294" s="103" t="s">
        <v>471</v>
      </c>
      <c r="H294" s="211">
        <v>2</v>
      </c>
      <c r="I294" s="211" t="s">
        <v>518</v>
      </c>
      <c r="J294" s="112">
        <v>43</v>
      </c>
      <c r="K294" s="64" t="s">
        <v>2178</v>
      </c>
      <c r="L294" s="225"/>
      <c r="M294" s="225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>
        <v>43</v>
      </c>
      <c r="AB294" s="106"/>
      <c r="AC294" s="106">
        <v>43</v>
      </c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</row>
    <row r="295" spans="1:57" ht="14.25" customHeight="1">
      <c r="A295" s="158">
        <v>286</v>
      </c>
      <c r="B295" s="196"/>
      <c r="C295" s="98" t="s">
        <v>1183</v>
      </c>
      <c r="D295" s="93" t="s">
        <v>1129</v>
      </c>
      <c r="E295" s="103" t="s">
        <v>38</v>
      </c>
      <c r="F295" s="103" t="s">
        <v>212</v>
      </c>
      <c r="G295" s="103" t="s">
        <v>979</v>
      </c>
      <c r="H295" s="112">
        <v>3</v>
      </c>
      <c r="I295" s="112" t="s">
        <v>1979</v>
      </c>
      <c r="J295" s="112">
        <v>36</v>
      </c>
      <c r="K295" s="158" t="s">
        <v>2239</v>
      </c>
      <c r="L295" s="222"/>
      <c r="M295" s="222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>
        <v>36</v>
      </c>
      <c r="AB295" s="177"/>
      <c r="AC295" s="177">
        <v>36</v>
      </c>
      <c r="AD295" s="177"/>
      <c r="AE295" s="177">
        <v>36</v>
      </c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</row>
    <row r="296" spans="1:57" ht="14.25" customHeight="1">
      <c r="A296" s="158">
        <v>287</v>
      </c>
      <c r="B296" s="199"/>
      <c r="C296" s="93" t="s">
        <v>394</v>
      </c>
      <c r="D296" s="210" t="s">
        <v>227</v>
      </c>
      <c r="E296" s="103" t="s">
        <v>38</v>
      </c>
      <c r="F296" s="103" t="s">
        <v>208</v>
      </c>
      <c r="G296" s="103" t="s">
        <v>471</v>
      </c>
      <c r="H296" s="211">
        <v>2</v>
      </c>
      <c r="I296" s="211" t="s">
        <v>2061</v>
      </c>
      <c r="J296" s="112">
        <v>45</v>
      </c>
      <c r="K296" s="64" t="s">
        <v>2191</v>
      </c>
      <c r="L296" s="225"/>
      <c r="M296" s="225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>
        <v>45</v>
      </c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</row>
    <row r="297" spans="1:57" ht="14.25" customHeight="1">
      <c r="A297" s="158">
        <v>288</v>
      </c>
      <c r="B297" s="196"/>
      <c r="C297" s="130" t="s">
        <v>394</v>
      </c>
      <c r="D297" s="212" t="s">
        <v>439</v>
      </c>
      <c r="E297" s="103" t="s">
        <v>38</v>
      </c>
      <c r="F297" s="103" t="s">
        <v>31</v>
      </c>
      <c r="G297" s="88" t="s">
        <v>491</v>
      </c>
      <c r="H297" s="213">
        <v>3</v>
      </c>
      <c r="I297" s="213" t="s">
        <v>597</v>
      </c>
      <c r="J297" s="176">
        <v>29</v>
      </c>
      <c r="K297" s="158" t="s">
        <v>2191</v>
      </c>
      <c r="L297" s="222"/>
      <c r="M297" s="222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>
        <v>29</v>
      </c>
      <c r="AC297" s="177">
        <v>29</v>
      </c>
      <c r="AD297" s="177">
        <v>29</v>
      </c>
      <c r="AE297" s="177">
        <v>29</v>
      </c>
      <c r="AF297" s="177">
        <v>29</v>
      </c>
      <c r="AG297" s="177">
        <v>29</v>
      </c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</row>
    <row r="298" spans="1:57" ht="14.25" customHeight="1">
      <c r="A298" s="158">
        <v>289</v>
      </c>
      <c r="B298" s="196"/>
      <c r="C298" s="98" t="s">
        <v>1183</v>
      </c>
      <c r="D298" s="93" t="s">
        <v>1126</v>
      </c>
      <c r="E298" s="103" t="s">
        <v>38</v>
      </c>
      <c r="F298" s="103" t="s">
        <v>318</v>
      </c>
      <c r="G298" s="103" t="s">
        <v>978</v>
      </c>
      <c r="H298" s="112">
        <v>3</v>
      </c>
      <c r="I298" s="112" t="s">
        <v>1977</v>
      </c>
      <c r="J298" s="112">
        <v>42</v>
      </c>
      <c r="K298" s="158" t="s">
        <v>2220</v>
      </c>
      <c r="L298" s="222"/>
      <c r="M298" s="222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>
        <v>42</v>
      </c>
      <c r="AC298" s="177"/>
      <c r="AD298" s="177">
        <v>42</v>
      </c>
      <c r="AE298" s="177"/>
      <c r="AF298" s="177">
        <v>42</v>
      </c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</row>
    <row r="299" spans="1:57" ht="14.25" customHeight="1">
      <c r="A299" s="158">
        <v>290</v>
      </c>
      <c r="B299" s="196"/>
      <c r="C299" s="98" t="s">
        <v>1183</v>
      </c>
      <c r="D299" s="93" t="s">
        <v>1132</v>
      </c>
      <c r="E299" s="103" t="s">
        <v>38</v>
      </c>
      <c r="F299" s="191" t="s">
        <v>207</v>
      </c>
      <c r="G299" s="103" t="s">
        <v>983</v>
      </c>
      <c r="H299" s="112">
        <v>6</v>
      </c>
      <c r="I299" s="112" t="s">
        <v>1251</v>
      </c>
      <c r="J299" s="112">
        <v>35</v>
      </c>
      <c r="K299" s="158" t="s">
        <v>2220</v>
      </c>
      <c r="L299" s="222"/>
      <c r="M299" s="222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>
        <v>35</v>
      </c>
      <c r="AC299" s="177">
        <v>35</v>
      </c>
      <c r="AD299" s="177">
        <v>35</v>
      </c>
      <c r="AE299" s="177">
        <v>35</v>
      </c>
      <c r="AF299" s="177">
        <v>35</v>
      </c>
      <c r="AG299" s="177">
        <v>35</v>
      </c>
      <c r="AH299" s="177">
        <v>35</v>
      </c>
      <c r="AI299" s="177">
        <v>35</v>
      </c>
      <c r="AJ299" s="177">
        <v>35</v>
      </c>
      <c r="AK299" s="177">
        <v>35</v>
      </c>
      <c r="AL299" s="177">
        <v>35</v>
      </c>
      <c r="AM299" s="177">
        <v>35</v>
      </c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</row>
    <row r="300" spans="1:57" ht="14.25" customHeight="1">
      <c r="A300" s="158">
        <v>291</v>
      </c>
      <c r="B300" s="97"/>
      <c r="C300" s="130" t="s">
        <v>394</v>
      </c>
      <c r="D300" s="212" t="s">
        <v>411</v>
      </c>
      <c r="E300" s="103" t="s">
        <v>38</v>
      </c>
      <c r="F300" s="103" t="s">
        <v>96</v>
      </c>
      <c r="G300" s="88" t="s">
        <v>456</v>
      </c>
      <c r="H300" s="213">
        <v>3</v>
      </c>
      <c r="I300" s="213" t="s">
        <v>525</v>
      </c>
      <c r="J300" s="176">
        <v>41</v>
      </c>
      <c r="K300" s="158" t="s">
        <v>2182</v>
      </c>
      <c r="L300" s="222"/>
      <c r="M300" s="222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>
        <v>41</v>
      </c>
      <c r="AD300" s="177"/>
      <c r="AE300" s="177">
        <v>41</v>
      </c>
      <c r="AF300" s="177"/>
      <c r="AG300" s="177">
        <v>41</v>
      </c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</row>
    <row r="301" spans="1:57" ht="14.25" customHeight="1">
      <c r="A301" s="158">
        <v>292</v>
      </c>
      <c r="B301" s="196"/>
      <c r="C301" s="130" t="s">
        <v>394</v>
      </c>
      <c r="D301" s="212" t="s">
        <v>409</v>
      </c>
      <c r="E301" s="103" t="s">
        <v>38</v>
      </c>
      <c r="F301" s="103" t="s">
        <v>449</v>
      </c>
      <c r="G301" s="88" t="s">
        <v>457</v>
      </c>
      <c r="H301" s="213">
        <v>3</v>
      </c>
      <c r="I301" s="213" t="s">
        <v>528</v>
      </c>
      <c r="J301" s="176">
        <v>27</v>
      </c>
      <c r="K301" s="158" t="s">
        <v>2182</v>
      </c>
      <c r="L301" s="222"/>
      <c r="M301" s="222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>
        <v>27</v>
      </c>
      <c r="AD301" s="177"/>
      <c r="AE301" s="177">
        <v>27</v>
      </c>
      <c r="AF301" s="177"/>
      <c r="AG301" s="177">
        <v>27</v>
      </c>
      <c r="AH301" s="177"/>
      <c r="AI301" s="177">
        <v>27</v>
      </c>
      <c r="AJ301" s="177"/>
      <c r="AK301" s="177">
        <v>27</v>
      </c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</row>
    <row r="302" spans="1:57" ht="14.25" customHeight="1">
      <c r="A302" s="158">
        <v>293</v>
      </c>
      <c r="B302" s="196"/>
      <c r="C302" s="98" t="s">
        <v>1183</v>
      </c>
      <c r="D302" s="93" t="s">
        <v>203</v>
      </c>
      <c r="E302" s="103" t="s">
        <v>38</v>
      </c>
      <c r="F302" s="103" t="s">
        <v>208</v>
      </c>
      <c r="G302" s="103" t="s">
        <v>976</v>
      </c>
      <c r="H302" s="112">
        <v>2</v>
      </c>
      <c r="I302" s="112" t="s">
        <v>1976</v>
      </c>
      <c r="J302" s="112">
        <v>40</v>
      </c>
      <c r="K302" s="158" t="s">
        <v>2250</v>
      </c>
      <c r="L302" s="222"/>
      <c r="M302" s="222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>
        <v>40</v>
      </c>
      <c r="AE302" s="177"/>
      <c r="AF302" s="177">
        <v>40</v>
      </c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</row>
    <row r="303" spans="1:57" ht="14.25" customHeight="1">
      <c r="A303" s="158">
        <v>294</v>
      </c>
      <c r="B303" s="196"/>
      <c r="C303" s="130" t="s">
        <v>394</v>
      </c>
      <c r="D303" s="212" t="s">
        <v>307</v>
      </c>
      <c r="E303" s="103" t="s">
        <v>38</v>
      </c>
      <c r="F303" s="103" t="s">
        <v>243</v>
      </c>
      <c r="G303" s="88" t="s">
        <v>452</v>
      </c>
      <c r="H303" s="213">
        <v>2</v>
      </c>
      <c r="I303" s="213" t="s">
        <v>519</v>
      </c>
      <c r="J303" s="176">
        <v>29</v>
      </c>
      <c r="K303" s="158" t="s">
        <v>2179</v>
      </c>
      <c r="L303" s="222"/>
      <c r="M303" s="222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>
        <v>29</v>
      </c>
      <c r="AF303" s="177"/>
      <c r="AG303" s="177">
        <v>29</v>
      </c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</row>
    <row r="304" spans="1:57" ht="14.25" customHeight="1">
      <c r="A304" s="158">
        <v>295</v>
      </c>
      <c r="B304" s="196"/>
      <c r="C304" s="98" t="s">
        <v>1183</v>
      </c>
      <c r="D304" s="93" t="s">
        <v>1130</v>
      </c>
      <c r="E304" s="103" t="s">
        <v>38</v>
      </c>
      <c r="F304" s="191" t="s">
        <v>98</v>
      </c>
      <c r="G304" s="103" t="s">
        <v>982</v>
      </c>
      <c r="H304" s="112">
        <v>5</v>
      </c>
      <c r="I304" s="112" t="s">
        <v>1994</v>
      </c>
      <c r="J304" s="112">
        <v>30</v>
      </c>
      <c r="K304" s="158" t="s">
        <v>2240</v>
      </c>
      <c r="L304" s="222"/>
      <c r="M304" s="222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>
        <v>30</v>
      </c>
      <c r="AF304" s="177"/>
      <c r="AG304" s="177">
        <v>30</v>
      </c>
      <c r="AH304" s="177"/>
      <c r="AI304" s="177">
        <v>30</v>
      </c>
      <c r="AJ304" s="177"/>
      <c r="AK304" s="177">
        <v>30</v>
      </c>
      <c r="AL304" s="177"/>
      <c r="AM304" s="177">
        <v>30</v>
      </c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</row>
    <row r="305" spans="1:57" ht="14.25" customHeight="1">
      <c r="A305" s="158">
        <v>296</v>
      </c>
      <c r="B305" s="196"/>
      <c r="C305" s="98" t="s">
        <v>1183</v>
      </c>
      <c r="D305" s="93" t="s">
        <v>1131</v>
      </c>
      <c r="E305" s="103" t="s">
        <v>38</v>
      </c>
      <c r="F305" s="191" t="s">
        <v>242</v>
      </c>
      <c r="G305" s="103" t="s">
        <v>982</v>
      </c>
      <c r="H305" s="112">
        <v>5</v>
      </c>
      <c r="I305" s="112" t="s">
        <v>1250</v>
      </c>
      <c r="J305" s="112">
        <v>35</v>
      </c>
      <c r="K305" s="158" t="s">
        <v>2240</v>
      </c>
      <c r="L305" s="222"/>
      <c r="M305" s="222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>
        <v>35</v>
      </c>
      <c r="AF305" s="177"/>
      <c r="AG305" s="177">
        <v>35</v>
      </c>
      <c r="AH305" s="177"/>
      <c r="AI305" s="177">
        <v>35</v>
      </c>
      <c r="AJ305" s="177"/>
      <c r="AK305" s="177">
        <v>35</v>
      </c>
      <c r="AL305" s="177"/>
      <c r="AM305" s="177">
        <v>35</v>
      </c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</row>
    <row r="306" spans="1:57" ht="14.25" customHeight="1">
      <c r="A306" s="158">
        <v>297</v>
      </c>
      <c r="B306" s="196"/>
      <c r="C306" s="98" t="s">
        <v>1183</v>
      </c>
      <c r="D306" s="93" t="s">
        <v>204</v>
      </c>
      <c r="E306" s="103" t="s">
        <v>38</v>
      </c>
      <c r="F306" s="103" t="s">
        <v>95</v>
      </c>
      <c r="G306" s="103" t="s">
        <v>976</v>
      </c>
      <c r="H306" s="112">
        <v>2</v>
      </c>
      <c r="I306" s="112" t="s">
        <v>1200</v>
      </c>
      <c r="J306" s="112">
        <v>25</v>
      </c>
      <c r="K306" s="158" t="s">
        <v>2240</v>
      </c>
      <c r="L306" s="222"/>
      <c r="M306" s="222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>
        <v>25</v>
      </c>
      <c r="AF306" s="177"/>
      <c r="AG306" s="177">
        <v>25</v>
      </c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</row>
    <row r="307" spans="1:57" s="160" customFormat="1" ht="14.25" customHeight="1">
      <c r="A307" s="158">
        <v>298</v>
      </c>
      <c r="B307" s="196"/>
      <c r="C307" s="130" t="s">
        <v>394</v>
      </c>
      <c r="D307" s="212" t="s">
        <v>221</v>
      </c>
      <c r="E307" s="103" t="s">
        <v>38</v>
      </c>
      <c r="F307" s="103" t="s">
        <v>97</v>
      </c>
      <c r="G307" s="88" t="s">
        <v>447</v>
      </c>
      <c r="H307" s="213">
        <v>4</v>
      </c>
      <c r="I307" s="213" t="s">
        <v>510</v>
      </c>
      <c r="J307" s="176">
        <v>30</v>
      </c>
      <c r="K307" s="51" t="s">
        <v>2171</v>
      </c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F307" s="222">
        <v>30</v>
      </c>
      <c r="AG307" s="222"/>
      <c r="AH307" s="222">
        <v>30</v>
      </c>
      <c r="AI307" s="222"/>
      <c r="AJ307" s="222">
        <v>30</v>
      </c>
      <c r="AK307" s="222"/>
      <c r="AL307" s="222">
        <v>30</v>
      </c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177"/>
      <c r="AY307" s="177"/>
      <c r="AZ307" s="177"/>
      <c r="BA307" s="177"/>
      <c r="BB307" s="177"/>
      <c r="BC307" s="177"/>
      <c r="BD307" s="177"/>
      <c r="BE307" s="177"/>
    </row>
    <row r="308" spans="1:57" s="160" customFormat="1" ht="14.25" customHeight="1">
      <c r="A308" s="158">
        <v>299</v>
      </c>
      <c r="B308" s="97"/>
      <c r="C308" s="130" t="s">
        <v>394</v>
      </c>
      <c r="D308" s="212" t="s">
        <v>405</v>
      </c>
      <c r="E308" s="103" t="s">
        <v>38</v>
      </c>
      <c r="F308" s="103" t="s">
        <v>94</v>
      </c>
      <c r="G308" s="88" t="s">
        <v>316</v>
      </c>
      <c r="H308" s="213">
        <v>5</v>
      </c>
      <c r="I308" s="213" t="s">
        <v>512</v>
      </c>
      <c r="J308" s="176">
        <v>38</v>
      </c>
      <c r="K308" s="51" t="s">
        <v>2171</v>
      </c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F308" s="222">
        <v>38</v>
      </c>
      <c r="AG308" s="222"/>
      <c r="AH308" s="222">
        <v>38</v>
      </c>
      <c r="AI308" s="222"/>
      <c r="AJ308" s="222">
        <v>38</v>
      </c>
      <c r="AK308" s="222"/>
      <c r="AL308" s="222">
        <v>38</v>
      </c>
      <c r="AM308" s="222"/>
      <c r="AN308" s="222">
        <v>38</v>
      </c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177"/>
      <c r="AY308" s="177"/>
      <c r="AZ308" s="177"/>
      <c r="BA308" s="177"/>
      <c r="BB308" s="177"/>
      <c r="BC308" s="177"/>
      <c r="BD308" s="177"/>
      <c r="BE308" s="177"/>
    </row>
    <row r="309" spans="1:57" s="160" customFormat="1" ht="14.25" customHeight="1">
      <c r="A309" s="158">
        <v>300</v>
      </c>
      <c r="B309" s="199"/>
      <c r="C309" s="93" t="s">
        <v>394</v>
      </c>
      <c r="D309" s="210" t="s">
        <v>236</v>
      </c>
      <c r="E309" s="103" t="s">
        <v>38</v>
      </c>
      <c r="F309" s="103" t="s">
        <v>98</v>
      </c>
      <c r="G309" s="103" t="s">
        <v>471</v>
      </c>
      <c r="H309" s="211">
        <v>3</v>
      </c>
      <c r="I309" s="211" t="s">
        <v>2064</v>
      </c>
      <c r="J309" s="112">
        <v>41</v>
      </c>
      <c r="K309" s="64" t="s">
        <v>2171</v>
      </c>
      <c r="L309" s="225"/>
      <c r="M309" s="225"/>
      <c r="N309" s="225"/>
      <c r="O309" s="225"/>
      <c r="P309" s="225"/>
      <c r="Q309" s="225"/>
      <c r="R309" s="106"/>
      <c r="S309" s="106"/>
      <c r="T309" s="106"/>
      <c r="U309" s="106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>
        <v>41</v>
      </c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5"/>
      <c r="AX309" s="106"/>
      <c r="AY309" s="106"/>
      <c r="AZ309" s="106"/>
      <c r="BA309" s="106"/>
      <c r="BB309" s="106"/>
      <c r="BC309" s="106"/>
      <c r="BD309" s="106"/>
      <c r="BE309" s="106"/>
    </row>
    <row r="310" spans="1:57" s="160" customFormat="1" ht="14.25" customHeight="1">
      <c r="A310" s="158">
        <v>301</v>
      </c>
      <c r="B310" s="197"/>
      <c r="C310" s="93" t="s">
        <v>394</v>
      </c>
      <c r="D310" s="210" t="s">
        <v>234</v>
      </c>
      <c r="E310" s="103" t="s">
        <v>38</v>
      </c>
      <c r="F310" s="103" t="s">
        <v>94</v>
      </c>
      <c r="G310" s="103" t="s">
        <v>471</v>
      </c>
      <c r="H310" s="211">
        <v>3</v>
      </c>
      <c r="I310" s="211" t="s">
        <v>579</v>
      </c>
      <c r="J310" s="112">
        <v>44</v>
      </c>
      <c r="K310" s="62" t="s">
        <v>2195</v>
      </c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>
        <v>44</v>
      </c>
      <c r="AH310" s="225"/>
      <c r="AI310" s="225">
        <v>44</v>
      </c>
      <c r="AJ310" s="225"/>
      <c r="AK310" s="225">
        <v>44</v>
      </c>
      <c r="AL310" s="225"/>
      <c r="AM310" s="225"/>
      <c r="AN310" s="225"/>
      <c r="AO310" s="225"/>
      <c r="AP310" s="225"/>
      <c r="AQ310" s="225"/>
      <c r="AR310" s="225"/>
      <c r="AS310" s="225"/>
      <c r="AT310" s="225"/>
      <c r="AU310" s="225"/>
      <c r="AV310" s="225"/>
      <c r="AW310" s="225"/>
      <c r="AX310" s="106"/>
      <c r="AY310" s="106"/>
      <c r="AZ310" s="106"/>
      <c r="BA310" s="106"/>
      <c r="BB310" s="106"/>
      <c r="BC310" s="106"/>
      <c r="BD310" s="106"/>
      <c r="BE310" s="106"/>
    </row>
    <row r="311" spans="1:57" s="160" customFormat="1" ht="14.25" customHeight="1">
      <c r="A311" s="158">
        <v>302</v>
      </c>
      <c r="B311" s="196"/>
      <c r="C311" s="130" t="s">
        <v>394</v>
      </c>
      <c r="D311" s="212" t="s">
        <v>399</v>
      </c>
      <c r="E311" s="103" t="s">
        <v>38</v>
      </c>
      <c r="F311" s="103" t="s">
        <v>31</v>
      </c>
      <c r="G311" s="88" t="s">
        <v>99</v>
      </c>
      <c r="H311" s="213">
        <v>3</v>
      </c>
      <c r="I311" s="213" t="s">
        <v>501</v>
      </c>
      <c r="J311" s="176">
        <v>31</v>
      </c>
      <c r="K311" s="51" t="s">
        <v>2165</v>
      </c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F311" s="222"/>
      <c r="AG311" s="222"/>
      <c r="AH311" s="222">
        <v>31</v>
      </c>
      <c r="AI311" s="222"/>
      <c r="AJ311" s="222">
        <v>31</v>
      </c>
      <c r="AK311" s="222"/>
      <c r="AL311" s="222">
        <v>31</v>
      </c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177"/>
      <c r="AY311" s="177"/>
      <c r="AZ311" s="177"/>
      <c r="BA311" s="177"/>
      <c r="BB311" s="177"/>
      <c r="BC311" s="177"/>
      <c r="BD311" s="177"/>
      <c r="BE311" s="177"/>
    </row>
    <row r="312" spans="1:57" ht="14.25" customHeight="1">
      <c r="A312" s="158">
        <v>303</v>
      </c>
      <c r="B312" s="196"/>
      <c r="C312" s="130" t="s">
        <v>394</v>
      </c>
      <c r="D312" s="212" t="s">
        <v>219</v>
      </c>
      <c r="E312" s="103" t="s">
        <v>38</v>
      </c>
      <c r="F312" s="103" t="s">
        <v>95</v>
      </c>
      <c r="G312" s="88" t="s">
        <v>446</v>
      </c>
      <c r="H312" s="213">
        <v>4</v>
      </c>
      <c r="I312" s="213" t="s">
        <v>508</v>
      </c>
      <c r="J312" s="176">
        <v>30</v>
      </c>
      <c r="K312" s="51" t="s">
        <v>2165</v>
      </c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F312" s="222"/>
      <c r="AG312" s="222"/>
      <c r="AH312" s="222">
        <v>30</v>
      </c>
      <c r="AI312" s="222"/>
      <c r="AJ312" s="222">
        <v>30</v>
      </c>
      <c r="AK312" s="222"/>
      <c r="AL312" s="222">
        <v>30</v>
      </c>
      <c r="AM312" s="222"/>
      <c r="AN312" s="222">
        <v>30</v>
      </c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177"/>
      <c r="AY312" s="177"/>
      <c r="AZ312" s="177"/>
      <c r="BA312" s="177"/>
      <c r="BB312" s="177"/>
      <c r="BC312" s="177"/>
      <c r="BD312" s="177"/>
      <c r="BE312" s="177"/>
    </row>
    <row r="313" spans="1:57" ht="14.25" customHeight="1">
      <c r="A313" s="158">
        <v>304</v>
      </c>
      <c r="B313" s="196"/>
      <c r="C313" s="130" t="s">
        <v>394</v>
      </c>
      <c r="D313" s="212" t="s">
        <v>220</v>
      </c>
      <c r="E313" s="103" t="s">
        <v>38</v>
      </c>
      <c r="F313" s="103" t="s">
        <v>96</v>
      </c>
      <c r="G313" s="88" t="s">
        <v>447</v>
      </c>
      <c r="H313" s="213">
        <v>4</v>
      </c>
      <c r="I313" s="213" t="s">
        <v>508</v>
      </c>
      <c r="J313" s="176">
        <v>30</v>
      </c>
      <c r="K313" s="51" t="s">
        <v>2165</v>
      </c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F313" s="222"/>
      <c r="AG313" s="222"/>
      <c r="AH313" s="222">
        <v>30</v>
      </c>
      <c r="AI313" s="222"/>
      <c r="AJ313" s="222">
        <v>30</v>
      </c>
      <c r="AK313" s="222"/>
      <c r="AL313" s="222">
        <v>30</v>
      </c>
      <c r="AM313" s="222"/>
      <c r="AN313" s="222">
        <v>30</v>
      </c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177"/>
      <c r="AY313" s="177"/>
      <c r="AZ313" s="177"/>
      <c r="BA313" s="177"/>
      <c r="BB313" s="177"/>
      <c r="BC313" s="177"/>
      <c r="BD313" s="177"/>
      <c r="BE313" s="177"/>
    </row>
    <row r="314" spans="1:57" s="160" customFormat="1" ht="14.25" customHeight="1">
      <c r="A314" s="158">
        <v>305</v>
      </c>
      <c r="B314" s="196"/>
      <c r="C314" s="130" t="s">
        <v>394</v>
      </c>
      <c r="D314" s="212" t="s">
        <v>223</v>
      </c>
      <c r="E314" s="103" t="s">
        <v>38</v>
      </c>
      <c r="F314" s="103" t="s">
        <v>212</v>
      </c>
      <c r="G314" s="88" t="s">
        <v>446</v>
      </c>
      <c r="H314" s="213">
        <v>4</v>
      </c>
      <c r="I314" s="213" t="s">
        <v>508</v>
      </c>
      <c r="J314" s="176">
        <v>31</v>
      </c>
      <c r="K314" s="51" t="s">
        <v>2165</v>
      </c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>
        <v>31</v>
      </c>
      <c r="AI314" s="177"/>
      <c r="AJ314" s="177">
        <v>31</v>
      </c>
      <c r="AK314" s="177"/>
      <c r="AL314" s="177">
        <v>31</v>
      </c>
      <c r="AM314" s="177"/>
      <c r="AN314" s="177">
        <v>31</v>
      </c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</row>
    <row r="315" spans="1:57" s="160" customFormat="1" ht="14.25" customHeight="1">
      <c r="A315" s="158">
        <v>306</v>
      </c>
      <c r="B315" s="196"/>
      <c r="C315" s="130" t="s">
        <v>394</v>
      </c>
      <c r="D315" s="212" t="s">
        <v>406</v>
      </c>
      <c r="E315" s="103" t="s">
        <v>38</v>
      </c>
      <c r="F315" s="103" t="s">
        <v>242</v>
      </c>
      <c r="G315" s="88" t="s">
        <v>316</v>
      </c>
      <c r="H315" s="213">
        <v>4</v>
      </c>
      <c r="I315" s="213" t="s">
        <v>508</v>
      </c>
      <c r="J315" s="176">
        <v>39</v>
      </c>
      <c r="K315" s="51" t="s">
        <v>2165</v>
      </c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>
        <v>39</v>
      </c>
      <c r="AI315" s="177"/>
      <c r="AJ315" s="177">
        <v>39</v>
      </c>
      <c r="AK315" s="177"/>
      <c r="AL315" s="177">
        <v>39</v>
      </c>
      <c r="AM315" s="177"/>
      <c r="AN315" s="177">
        <v>39</v>
      </c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</row>
    <row r="316" spans="1:57" s="160" customFormat="1" ht="14.25" customHeight="1">
      <c r="A316" s="158">
        <v>307</v>
      </c>
      <c r="B316" s="97"/>
      <c r="C316" s="130" t="s">
        <v>394</v>
      </c>
      <c r="D316" s="212" t="s">
        <v>407</v>
      </c>
      <c r="E316" s="103" t="s">
        <v>38</v>
      </c>
      <c r="F316" s="103" t="s">
        <v>209</v>
      </c>
      <c r="G316" s="88" t="s">
        <v>448</v>
      </c>
      <c r="H316" s="213">
        <v>4</v>
      </c>
      <c r="I316" s="213" t="s">
        <v>508</v>
      </c>
      <c r="J316" s="176">
        <v>22</v>
      </c>
      <c r="K316" s="51" t="s">
        <v>2165</v>
      </c>
      <c r="L316" s="177"/>
      <c r="M316" s="177"/>
      <c r="N316" s="177"/>
      <c r="O316" s="177"/>
      <c r="P316" s="177"/>
      <c r="Q316" s="177"/>
      <c r="R316" s="222"/>
      <c r="S316" s="177"/>
      <c r="T316" s="222"/>
      <c r="U316" s="177"/>
      <c r="V316" s="222"/>
      <c r="W316" s="177"/>
      <c r="X316" s="222"/>
      <c r="Y316" s="177"/>
      <c r="Z316" s="222"/>
      <c r="AA316" s="177"/>
      <c r="AB316" s="222"/>
      <c r="AC316" s="177"/>
      <c r="AD316" s="222"/>
      <c r="AE316" s="177"/>
      <c r="AF316" s="177"/>
      <c r="AG316" s="177"/>
      <c r="AH316" s="177">
        <v>22</v>
      </c>
      <c r="AI316" s="177"/>
      <c r="AJ316" s="177">
        <v>22</v>
      </c>
      <c r="AK316" s="177"/>
      <c r="AL316" s="177">
        <v>22</v>
      </c>
      <c r="AM316" s="177"/>
      <c r="AN316" s="177">
        <v>22</v>
      </c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</row>
    <row r="317" spans="1:57" s="160" customFormat="1" ht="14.25" customHeight="1">
      <c r="A317" s="158">
        <v>308</v>
      </c>
      <c r="B317" s="97"/>
      <c r="C317" s="130" t="s">
        <v>394</v>
      </c>
      <c r="D317" s="212" t="s">
        <v>408</v>
      </c>
      <c r="E317" s="103" t="s">
        <v>38</v>
      </c>
      <c r="F317" s="103" t="s">
        <v>449</v>
      </c>
      <c r="G317" s="88" t="s">
        <v>448</v>
      </c>
      <c r="H317" s="213">
        <v>4</v>
      </c>
      <c r="I317" s="213" t="s">
        <v>508</v>
      </c>
      <c r="J317" s="176">
        <v>38</v>
      </c>
      <c r="K317" s="51" t="s">
        <v>2165</v>
      </c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>
        <v>38</v>
      </c>
      <c r="AI317" s="177"/>
      <c r="AJ317" s="177">
        <v>38</v>
      </c>
      <c r="AK317" s="177"/>
      <c r="AL317" s="177">
        <v>38</v>
      </c>
      <c r="AM317" s="177"/>
      <c r="AN317" s="177">
        <v>38</v>
      </c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</row>
    <row r="318" spans="1:57" s="160" customFormat="1" ht="14.25" customHeight="1">
      <c r="A318" s="158">
        <v>309</v>
      </c>
      <c r="B318" s="196"/>
      <c r="C318" s="130" t="s">
        <v>394</v>
      </c>
      <c r="D318" s="212" t="s">
        <v>224</v>
      </c>
      <c r="E318" s="103" t="s">
        <v>38</v>
      </c>
      <c r="F318" s="103" t="s">
        <v>241</v>
      </c>
      <c r="G318" s="88" t="s">
        <v>211</v>
      </c>
      <c r="H318" s="213">
        <v>4</v>
      </c>
      <c r="I318" s="213" t="s">
        <v>508</v>
      </c>
      <c r="J318" s="176">
        <v>30</v>
      </c>
      <c r="K318" s="51" t="s">
        <v>2165</v>
      </c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>
        <v>30</v>
      </c>
      <c r="AI318" s="177"/>
      <c r="AJ318" s="177">
        <v>30</v>
      </c>
      <c r="AK318" s="177"/>
      <c r="AL318" s="177">
        <v>30</v>
      </c>
      <c r="AM318" s="177"/>
      <c r="AN318" s="177">
        <v>30</v>
      </c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</row>
    <row r="319" spans="1:57" s="160" customFormat="1" ht="14.25" customHeight="1">
      <c r="A319" s="158">
        <v>310</v>
      </c>
      <c r="B319" s="199"/>
      <c r="C319" s="93" t="s">
        <v>394</v>
      </c>
      <c r="D319" s="210" t="s">
        <v>236</v>
      </c>
      <c r="E319" s="103" t="s">
        <v>38</v>
      </c>
      <c r="F319" s="103" t="s">
        <v>208</v>
      </c>
      <c r="G319" s="103" t="s">
        <v>471</v>
      </c>
      <c r="H319" s="211">
        <v>3</v>
      </c>
      <c r="I319" s="211" t="s">
        <v>2065</v>
      </c>
      <c r="J319" s="112">
        <v>41</v>
      </c>
      <c r="K319" s="62" t="s">
        <v>2165</v>
      </c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>
        <v>41</v>
      </c>
      <c r="AI319" s="106"/>
      <c r="AJ319" s="106">
        <v>41</v>
      </c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</row>
    <row r="320" spans="1:57" s="160" customFormat="1" ht="14.25" customHeight="1">
      <c r="A320" s="158">
        <v>311</v>
      </c>
      <c r="B320" s="196"/>
      <c r="C320" s="98" t="s">
        <v>1183</v>
      </c>
      <c r="D320" s="93" t="s">
        <v>203</v>
      </c>
      <c r="E320" s="103" t="s">
        <v>38</v>
      </c>
      <c r="F320" s="103" t="s">
        <v>318</v>
      </c>
      <c r="G320" s="103" t="s">
        <v>456</v>
      </c>
      <c r="H320" s="112">
        <v>2</v>
      </c>
      <c r="I320" s="112" t="s">
        <v>1978</v>
      </c>
      <c r="J320" s="112">
        <v>40</v>
      </c>
      <c r="K320" s="51" t="s">
        <v>2234</v>
      </c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>
        <v>40</v>
      </c>
      <c r="AI320" s="177"/>
      <c r="AJ320" s="177">
        <v>40</v>
      </c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</row>
    <row r="321" spans="1:57" s="160" customFormat="1" ht="14.25" customHeight="1">
      <c r="A321" s="158">
        <v>312</v>
      </c>
      <c r="B321" s="196"/>
      <c r="C321" s="98" t="s">
        <v>1183</v>
      </c>
      <c r="D321" s="93" t="s">
        <v>1142</v>
      </c>
      <c r="E321" s="103" t="s">
        <v>38</v>
      </c>
      <c r="F321" s="103" t="s">
        <v>210</v>
      </c>
      <c r="G321" s="103" t="s">
        <v>991</v>
      </c>
      <c r="H321" s="112">
        <v>3</v>
      </c>
      <c r="I321" s="112" t="s">
        <v>1996</v>
      </c>
      <c r="J321" s="112">
        <v>53</v>
      </c>
      <c r="K321" s="51" t="s">
        <v>2234</v>
      </c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>
        <v>53</v>
      </c>
      <c r="AI321" s="177"/>
      <c r="AJ321" s="177">
        <v>53</v>
      </c>
      <c r="AK321" s="177"/>
      <c r="AL321" s="177">
        <v>53</v>
      </c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</row>
    <row r="322" spans="1:57" ht="14.25" customHeight="1">
      <c r="A322" s="158">
        <v>313</v>
      </c>
      <c r="B322" s="196"/>
      <c r="C322" s="130" t="s">
        <v>394</v>
      </c>
      <c r="D322" s="212" t="s">
        <v>400</v>
      </c>
      <c r="E322" s="103" t="s">
        <v>38</v>
      </c>
      <c r="F322" s="103" t="s">
        <v>31</v>
      </c>
      <c r="G322" s="88" t="s">
        <v>99</v>
      </c>
      <c r="H322" s="213">
        <v>3</v>
      </c>
      <c r="I322" s="213" t="s">
        <v>502</v>
      </c>
      <c r="J322" s="176">
        <v>46</v>
      </c>
      <c r="K322" s="51" t="s">
        <v>2166</v>
      </c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>
        <v>46</v>
      </c>
      <c r="AJ322" s="177"/>
      <c r="AK322" s="177">
        <v>46</v>
      </c>
      <c r="AL322" s="177"/>
      <c r="AM322" s="177">
        <v>46</v>
      </c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</row>
    <row r="323" spans="1:57" ht="14.25" customHeight="1">
      <c r="A323" s="158">
        <v>314</v>
      </c>
      <c r="B323" s="196"/>
      <c r="C323" s="130" t="s">
        <v>394</v>
      </c>
      <c r="D323" s="212" t="s">
        <v>222</v>
      </c>
      <c r="E323" s="103" t="s">
        <v>38</v>
      </c>
      <c r="F323" s="103" t="s">
        <v>98</v>
      </c>
      <c r="G323" s="88" t="s">
        <v>446</v>
      </c>
      <c r="H323" s="213">
        <v>4</v>
      </c>
      <c r="I323" s="213" t="s">
        <v>2172</v>
      </c>
      <c r="J323" s="176">
        <v>23</v>
      </c>
      <c r="K323" s="51" t="s">
        <v>2166</v>
      </c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>
        <v>23</v>
      </c>
      <c r="AI323" s="177"/>
      <c r="AJ323" s="177">
        <v>23</v>
      </c>
      <c r="AK323" s="177"/>
      <c r="AL323" s="177">
        <v>23</v>
      </c>
      <c r="AM323" s="177"/>
      <c r="AN323" s="177">
        <v>23</v>
      </c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</row>
    <row r="324" spans="1:57" ht="14.25" customHeight="1">
      <c r="A324" s="158">
        <v>315</v>
      </c>
      <c r="B324" s="97"/>
      <c r="C324" s="130" t="s">
        <v>394</v>
      </c>
      <c r="D324" s="212" t="s">
        <v>304</v>
      </c>
      <c r="E324" s="103" t="s">
        <v>38</v>
      </c>
      <c r="F324" s="103" t="s">
        <v>318</v>
      </c>
      <c r="G324" s="88" t="s">
        <v>454</v>
      </c>
      <c r="H324" s="213">
        <v>3</v>
      </c>
      <c r="I324" s="213" t="s">
        <v>502</v>
      </c>
      <c r="J324" s="176">
        <v>16</v>
      </c>
      <c r="K324" s="51" t="s">
        <v>2166</v>
      </c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>
        <v>16</v>
      </c>
      <c r="AJ324" s="177"/>
      <c r="AK324" s="177">
        <v>16</v>
      </c>
      <c r="AL324" s="177"/>
      <c r="AM324" s="177">
        <v>16</v>
      </c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</row>
    <row r="325" spans="1:57" ht="14.25" customHeight="1">
      <c r="A325" s="158">
        <v>316</v>
      </c>
      <c r="B325" s="196"/>
      <c r="C325" s="130" t="s">
        <v>394</v>
      </c>
      <c r="D325" s="212" t="s">
        <v>305</v>
      </c>
      <c r="E325" s="103" t="s">
        <v>38</v>
      </c>
      <c r="F325" s="103" t="s">
        <v>209</v>
      </c>
      <c r="G325" s="88" t="s">
        <v>454</v>
      </c>
      <c r="H325" s="213">
        <v>3</v>
      </c>
      <c r="I325" s="213" t="s">
        <v>502</v>
      </c>
      <c r="J325" s="176">
        <v>26</v>
      </c>
      <c r="K325" s="51" t="s">
        <v>2166</v>
      </c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>
        <v>26</v>
      </c>
      <c r="AJ325" s="177"/>
      <c r="AK325" s="177">
        <v>26</v>
      </c>
      <c r="AL325" s="177"/>
      <c r="AM325" s="177">
        <v>26</v>
      </c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</row>
    <row r="326" spans="1:57" ht="14.25" customHeight="1">
      <c r="A326" s="158">
        <v>317</v>
      </c>
      <c r="B326" s="196"/>
      <c r="C326" s="130" t="s">
        <v>394</v>
      </c>
      <c r="D326" s="212" t="s">
        <v>306</v>
      </c>
      <c r="E326" s="103" t="s">
        <v>38</v>
      </c>
      <c r="F326" s="103" t="s">
        <v>96</v>
      </c>
      <c r="G326" s="88" t="s">
        <v>455</v>
      </c>
      <c r="H326" s="213">
        <v>3</v>
      </c>
      <c r="I326" s="213" t="s">
        <v>502</v>
      </c>
      <c r="J326" s="176">
        <v>27</v>
      </c>
      <c r="K326" s="51" t="s">
        <v>2166</v>
      </c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>
        <v>27</v>
      </c>
      <c r="AJ326" s="177"/>
      <c r="AK326" s="177">
        <v>27</v>
      </c>
      <c r="AL326" s="177"/>
      <c r="AM326" s="177">
        <v>27</v>
      </c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</row>
    <row r="327" spans="1:57" ht="14.25" customHeight="1">
      <c r="A327" s="158">
        <v>318</v>
      </c>
      <c r="B327" s="196"/>
      <c r="C327" s="130" t="s">
        <v>394</v>
      </c>
      <c r="D327" s="212" t="s">
        <v>307</v>
      </c>
      <c r="E327" s="103" t="s">
        <v>38</v>
      </c>
      <c r="F327" s="103" t="s">
        <v>208</v>
      </c>
      <c r="G327" s="88" t="s">
        <v>455</v>
      </c>
      <c r="H327" s="213">
        <v>3</v>
      </c>
      <c r="I327" s="213" t="s">
        <v>502</v>
      </c>
      <c r="J327" s="176">
        <v>29</v>
      </c>
      <c r="K327" s="51" t="s">
        <v>2166</v>
      </c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>
        <v>29</v>
      </c>
      <c r="AJ327" s="177"/>
      <c r="AK327" s="177">
        <v>29</v>
      </c>
      <c r="AL327" s="177"/>
      <c r="AM327" s="177">
        <v>29</v>
      </c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</row>
    <row r="328" spans="1:57" ht="14.25" customHeight="1">
      <c r="A328" s="158">
        <v>319</v>
      </c>
      <c r="B328" s="97"/>
      <c r="C328" s="130" t="s">
        <v>394</v>
      </c>
      <c r="D328" s="212" t="s">
        <v>411</v>
      </c>
      <c r="E328" s="103" t="s">
        <v>38</v>
      </c>
      <c r="F328" s="103" t="s">
        <v>243</v>
      </c>
      <c r="G328" s="88" t="s">
        <v>319</v>
      </c>
      <c r="H328" s="213">
        <v>5</v>
      </c>
      <c r="I328" s="213" t="s">
        <v>523</v>
      </c>
      <c r="J328" s="176">
        <v>38</v>
      </c>
      <c r="K328" s="51" t="s">
        <v>2166</v>
      </c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>
        <v>39</v>
      </c>
      <c r="AJ328" s="177"/>
      <c r="AK328" s="177">
        <v>39</v>
      </c>
      <c r="AL328" s="177"/>
      <c r="AM328" s="177">
        <v>38</v>
      </c>
      <c r="AN328" s="177"/>
      <c r="AO328" s="177">
        <v>38</v>
      </c>
      <c r="AP328" s="177"/>
      <c r="AQ328" s="177">
        <v>38</v>
      </c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</row>
    <row r="329" spans="1:57" ht="14.25" customHeight="1">
      <c r="A329" s="158">
        <v>320</v>
      </c>
      <c r="B329" s="196"/>
      <c r="C329" s="98" t="s">
        <v>1183</v>
      </c>
      <c r="D329" s="93" t="s">
        <v>204</v>
      </c>
      <c r="E329" s="103" t="s">
        <v>38</v>
      </c>
      <c r="F329" s="103" t="s">
        <v>95</v>
      </c>
      <c r="G329" s="103" t="s">
        <v>456</v>
      </c>
      <c r="H329" s="112">
        <v>2</v>
      </c>
      <c r="I329" s="112" t="s">
        <v>1991</v>
      </c>
      <c r="J329" s="112">
        <v>25</v>
      </c>
      <c r="K329" s="51" t="s">
        <v>2235</v>
      </c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>
        <v>25</v>
      </c>
      <c r="AJ329" s="177"/>
      <c r="AK329" s="177">
        <v>25</v>
      </c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</row>
    <row r="330" spans="1:57" ht="14.25" customHeight="1">
      <c r="A330" s="158">
        <v>321</v>
      </c>
      <c r="B330" s="196"/>
      <c r="C330" s="98" t="s">
        <v>1183</v>
      </c>
      <c r="D330" s="93" t="s">
        <v>1143</v>
      </c>
      <c r="E330" s="103" t="s">
        <v>38</v>
      </c>
      <c r="F330" s="103" t="s">
        <v>210</v>
      </c>
      <c r="G330" s="103" t="s">
        <v>991</v>
      </c>
      <c r="H330" s="112">
        <v>3</v>
      </c>
      <c r="I330" s="112" t="s">
        <v>1260</v>
      </c>
      <c r="J330" s="112">
        <v>39</v>
      </c>
      <c r="K330" s="51" t="s">
        <v>2235</v>
      </c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>
        <v>39</v>
      </c>
      <c r="AJ330" s="177"/>
      <c r="AK330" s="177">
        <v>39</v>
      </c>
      <c r="AL330" s="177"/>
      <c r="AM330" s="177">
        <v>39</v>
      </c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</row>
    <row r="331" spans="1:57" ht="14.25" customHeight="1">
      <c r="A331" s="158">
        <v>322</v>
      </c>
      <c r="B331" s="199"/>
      <c r="C331" s="93" t="s">
        <v>394</v>
      </c>
      <c r="D331" s="210" t="s">
        <v>237</v>
      </c>
      <c r="E331" s="103" t="s">
        <v>38</v>
      </c>
      <c r="F331" s="103" t="s">
        <v>208</v>
      </c>
      <c r="G331" s="103" t="s">
        <v>471</v>
      </c>
      <c r="H331" s="211">
        <v>2</v>
      </c>
      <c r="I331" s="211" t="s">
        <v>2066</v>
      </c>
      <c r="J331" s="112">
        <v>39</v>
      </c>
      <c r="K331" s="62" t="s">
        <v>2188</v>
      </c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>
        <v>39</v>
      </c>
      <c r="AM331" s="106"/>
      <c r="AN331" s="106">
        <v>39</v>
      </c>
      <c r="AO331" s="106">
        <v>39</v>
      </c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</row>
    <row r="332" spans="1:57" ht="14.25" customHeight="1">
      <c r="A332" s="158">
        <v>323</v>
      </c>
      <c r="B332" s="196"/>
      <c r="C332" s="98" t="s">
        <v>1183</v>
      </c>
      <c r="D332" s="93" t="s">
        <v>1162</v>
      </c>
      <c r="E332" s="103" t="s">
        <v>38</v>
      </c>
      <c r="F332" s="103" t="s">
        <v>318</v>
      </c>
      <c r="G332" s="103" t="s">
        <v>997</v>
      </c>
      <c r="H332" s="112">
        <v>2</v>
      </c>
      <c r="I332" s="112" t="s">
        <v>1230</v>
      </c>
      <c r="J332" s="112">
        <v>38</v>
      </c>
      <c r="K332" s="51" t="s">
        <v>2229</v>
      </c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>
        <v>38</v>
      </c>
      <c r="AM332" s="177"/>
      <c r="AN332" s="177">
        <v>38</v>
      </c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</row>
    <row r="333" spans="1:57" ht="14.25" customHeight="1">
      <c r="A333" s="158">
        <v>324</v>
      </c>
      <c r="B333" s="97"/>
      <c r="C333" s="130" t="s">
        <v>394</v>
      </c>
      <c r="D333" s="212" t="s">
        <v>229</v>
      </c>
      <c r="E333" s="103" t="s">
        <v>38</v>
      </c>
      <c r="F333" s="103" t="s">
        <v>97</v>
      </c>
      <c r="G333" s="88" t="s">
        <v>478</v>
      </c>
      <c r="H333" s="213">
        <v>3</v>
      </c>
      <c r="I333" s="213" t="s">
        <v>584</v>
      </c>
      <c r="J333" s="176">
        <v>33</v>
      </c>
      <c r="K333" s="51" t="s">
        <v>2185</v>
      </c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>
        <v>33</v>
      </c>
      <c r="AN333" s="177"/>
      <c r="AO333" s="177">
        <v>33</v>
      </c>
      <c r="AP333" s="177"/>
      <c r="AQ333" s="177">
        <v>33</v>
      </c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</row>
    <row r="334" spans="1:57" ht="14.25" customHeight="1">
      <c r="A334" s="158">
        <v>325</v>
      </c>
      <c r="B334" s="196"/>
      <c r="C334" s="98" t="s">
        <v>1183</v>
      </c>
      <c r="D334" s="93" t="s">
        <v>340</v>
      </c>
      <c r="E334" s="103" t="s">
        <v>38</v>
      </c>
      <c r="F334" s="191" t="s">
        <v>94</v>
      </c>
      <c r="G334" s="103" t="s">
        <v>978</v>
      </c>
      <c r="H334" s="112">
        <v>4</v>
      </c>
      <c r="I334" s="112" t="s">
        <v>1990</v>
      </c>
      <c r="J334" s="112">
        <v>40</v>
      </c>
      <c r="K334" s="51" t="s">
        <v>2230</v>
      </c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>
        <v>40</v>
      </c>
      <c r="AN334" s="177"/>
      <c r="AO334" s="177">
        <v>40</v>
      </c>
      <c r="AP334" s="177"/>
      <c r="AQ334" s="177">
        <v>40</v>
      </c>
      <c r="AR334" s="177"/>
      <c r="AS334" s="177">
        <v>40</v>
      </c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</row>
    <row r="335" spans="1:57" ht="14.25" customHeight="1">
      <c r="A335" s="158">
        <v>326</v>
      </c>
      <c r="B335" s="196"/>
      <c r="C335" s="98" t="s">
        <v>1183</v>
      </c>
      <c r="D335" s="93" t="s">
        <v>2317</v>
      </c>
      <c r="E335" s="103" t="s">
        <v>38</v>
      </c>
      <c r="F335" s="103" t="s">
        <v>95</v>
      </c>
      <c r="G335" s="103" t="s">
        <v>997</v>
      </c>
      <c r="H335" s="112">
        <v>2</v>
      </c>
      <c r="I335" s="112" t="s">
        <v>2320</v>
      </c>
      <c r="J335" s="112">
        <v>34</v>
      </c>
      <c r="K335" s="51" t="s">
        <v>2230</v>
      </c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>
        <v>34</v>
      </c>
      <c r="AN335" s="177"/>
      <c r="AO335" s="177">
        <v>34</v>
      </c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</row>
    <row r="336" spans="1:57" ht="14.25" customHeight="1">
      <c r="A336" s="158">
        <v>327</v>
      </c>
      <c r="B336" s="97"/>
      <c r="C336" s="130" t="s">
        <v>394</v>
      </c>
      <c r="D336" s="212" t="s">
        <v>221</v>
      </c>
      <c r="E336" s="103" t="s">
        <v>38</v>
      </c>
      <c r="F336" s="103" t="s">
        <v>97</v>
      </c>
      <c r="G336" s="88" t="s">
        <v>445</v>
      </c>
      <c r="H336" s="213">
        <v>5</v>
      </c>
      <c r="I336" s="213" t="s">
        <v>511</v>
      </c>
      <c r="J336" s="176">
        <v>30</v>
      </c>
      <c r="K336" s="51" t="s">
        <v>2173</v>
      </c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>
        <v>30</v>
      </c>
      <c r="AO336" s="177"/>
      <c r="AP336" s="177">
        <v>30</v>
      </c>
      <c r="AQ336" s="177"/>
      <c r="AR336" s="177">
        <v>30</v>
      </c>
      <c r="AS336" s="177"/>
      <c r="AT336" s="177">
        <v>30</v>
      </c>
      <c r="AU336" s="177"/>
      <c r="AV336" s="177">
        <v>30</v>
      </c>
      <c r="AW336" s="177"/>
      <c r="AX336" s="177"/>
      <c r="AY336" s="177"/>
      <c r="AZ336" s="177"/>
      <c r="BA336" s="177"/>
      <c r="BB336" s="177"/>
      <c r="BC336" s="177"/>
      <c r="BD336" s="177"/>
      <c r="BE336" s="177"/>
    </row>
    <row r="337" spans="1:57" ht="14.25" customHeight="1">
      <c r="A337" s="158">
        <v>328</v>
      </c>
      <c r="B337" s="196"/>
      <c r="C337" s="130" t="s">
        <v>394</v>
      </c>
      <c r="D337" s="212" t="s">
        <v>440</v>
      </c>
      <c r="E337" s="103" t="s">
        <v>38</v>
      </c>
      <c r="F337" s="103" t="s">
        <v>31</v>
      </c>
      <c r="G337" s="88" t="s">
        <v>492</v>
      </c>
      <c r="H337" s="213">
        <v>3</v>
      </c>
      <c r="I337" s="213" t="s">
        <v>598</v>
      </c>
      <c r="J337" s="176">
        <v>37</v>
      </c>
      <c r="K337" s="51" t="s">
        <v>2173</v>
      </c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>
        <v>37</v>
      </c>
      <c r="AO337" s="177">
        <v>37</v>
      </c>
      <c r="AP337" s="177">
        <v>37</v>
      </c>
      <c r="AQ337" s="177">
        <v>37</v>
      </c>
      <c r="AR337" s="177">
        <v>37</v>
      </c>
      <c r="AS337" s="177">
        <v>37</v>
      </c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</row>
    <row r="338" spans="1:57" ht="14.25" customHeight="1">
      <c r="A338" s="158">
        <v>329</v>
      </c>
      <c r="B338" s="196"/>
      <c r="C338" s="98" t="s">
        <v>1183</v>
      </c>
      <c r="D338" s="93" t="s">
        <v>1132</v>
      </c>
      <c r="E338" s="103" t="s">
        <v>38</v>
      </c>
      <c r="F338" s="191" t="s">
        <v>207</v>
      </c>
      <c r="G338" s="103" t="s">
        <v>455</v>
      </c>
      <c r="H338" s="112">
        <v>5</v>
      </c>
      <c r="I338" s="112" t="s">
        <v>1254</v>
      </c>
      <c r="J338" s="112">
        <v>35</v>
      </c>
      <c r="K338" s="51" t="s">
        <v>2231</v>
      </c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>
        <v>35</v>
      </c>
      <c r="AO338" s="177">
        <v>35</v>
      </c>
      <c r="AP338" s="177">
        <v>35</v>
      </c>
      <c r="AQ338" s="177">
        <v>35</v>
      </c>
      <c r="AR338" s="177">
        <v>35</v>
      </c>
      <c r="AS338" s="177">
        <v>35</v>
      </c>
      <c r="AT338" s="177">
        <v>35</v>
      </c>
      <c r="AU338" s="177">
        <v>35</v>
      </c>
      <c r="AV338" s="177">
        <v>35</v>
      </c>
      <c r="AW338" s="177">
        <v>35</v>
      </c>
      <c r="AX338" s="177"/>
      <c r="AY338" s="177"/>
      <c r="AZ338" s="177"/>
      <c r="BA338" s="177"/>
      <c r="BB338" s="177"/>
      <c r="BC338" s="177"/>
      <c r="BD338" s="177"/>
      <c r="BE338" s="177"/>
    </row>
    <row r="339" spans="1:57" ht="14.25" customHeight="1">
      <c r="A339" s="158">
        <v>330</v>
      </c>
      <c r="B339" s="196"/>
      <c r="C339" s="130" t="s">
        <v>394</v>
      </c>
      <c r="D339" s="212" t="s">
        <v>410</v>
      </c>
      <c r="E339" s="103" t="s">
        <v>38</v>
      </c>
      <c r="F339" s="103" t="s">
        <v>449</v>
      </c>
      <c r="G339" s="88" t="s">
        <v>457</v>
      </c>
      <c r="H339" s="213">
        <v>3</v>
      </c>
      <c r="I339" s="213" t="s">
        <v>529</v>
      </c>
      <c r="J339" s="176">
        <v>38</v>
      </c>
      <c r="K339" s="51" t="s">
        <v>2183</v>
      </c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>
        <v>38</v>
      </c>
      <c r="AP339" s="177"/>
      <c r="AQ339" s="177">
        <v>38</v>
      </c>
      <c r="AR339" s="177"/>
      <c r="AS339" s="177">
        <v>38</v>
      </c>
      <c r="AT339" s="177"/>
      <c r="AU339" s="177">
        <v>38</v>
      </c>
      <c r="AV339" s="177"/>
      <c r="AW339" s="177">
        <v>38</v>
      </c>
      <c r="AX339" s="177"/>
      <c r="AY339" s="177"/>
      <c r="AZ339" s="177"/>
      <c r="BA339" s="177"/>
      <c r="BB339" s="177"/>
      <c r="BC339" s="177"/>
      <c r="BD339" s="177"/>
      <c r="BE339" s="177"/>
    </row>
    <row r="340" spans="1:57" ht="14.25" customHeight="1">
      <c r="A340" s="158">
        <v>331</v>
      </c>
      <c r="B340" s="199"/>
      <c r="C340" s="93" t="s">
        <v>394</v>
      </c>
      <c r="D340" s="210" t="s">
        <v>226</v>
      </c>
      <c r="E340" s="103" t="s">
        <v>38</v>
      </c>
      <c r="F340" s="103" t="s">
        <v>96</v>
      </c>
      <c r="G340" s="103" t="s">
        <v>471</v>
      </c>
      <c r="H340" s="211">
        <v>2</v>
      </c>
      <c r="I340" s="211" t="s">
        <v>2059</v>
      </c>
      <c r="J340" s="112">
        <v>33</v>
      </c>
      <c r="K340" s="62" t="s">
        <v>2183</v>
      </c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>
        <v>33</v>
      </c>
      <c r="AP340" s="106"/>
      <c r="AQ340" s="106">
        <v>33</v>
      </c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</row>
    <row r="341" spans="1:57" ht="14.25" customHeight="1">
      <c r="A341" s="158">
        <v>332</v>
      </c>
      <c r="B341" s="196"/>
      <c r="C341" s="98" t="s">
        <v>1183</v>
      </c>
      <c r="D341" s="93" t="s">
        <v>1140</v>
      </c>
      <c r="E341" s="103" t="s">
        <v>38</v>
      </c>
      <c r="F341" s="191" t="s">
        <v>98</v>
      </c>
      <c r="G341" s="103" t="s">
        <v>989</v>
      </c>
      <c r="H341" s="112">
        <v>5</v>
      </c>
      <c r="I341" s="112" t="s">
        <v>1257</v>
      </c>
      <c r="J341" s="112">
        <v>40</v>
      </c>
      <c r="K341" s="51" t="s">
        <v>2251</v>
      </c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>
        <v>40</v>
      </c>
      <c r="AP341" s="177"/>
      <c r="AQ341" s="177">
        <v>40</v>
      </c>
      <c r="AR341" s="177"/>
      <c r="AS341" s="177">
        <v>40</v>
      </c>
      <c r="AT341" s="177"/>
      <c r="AU341" s="177">
        <v>40</v>
      </c>
      <c r="AV341" s="177"/>
      <c r="AW341" s="177">
        <v>40</v>
      </c>
      <c r="AX341" s="177"/>
      <c r="AY341" s="177"/>
      <c r="AZ341" s="177"/>
      <c r="BA341" s="177"/>
      <c r="BB341" s="177"/>
      <c r="BC341" s="177"/>
      <c r="BD341" s="177"/>
      <c r="BE341" s="177"/>
    </row>
    <row r="342" spans="1:57" ht="14.25" customHeight="1">
      <c r="A342" s="158">
        <v>333</v>
      </c>
      <c r="B342" s="196"/>
      <c r="C342" s="130" t="s">
        <v>394</v>
      </c>
      <c r="D342" s="212" t="s">
        <v>404</v>
      </c>
      <c r="E342" s="103" t="s">
        <v>38</v>
      </c>
      <c r="F342" s="103" t="s">
        <v>208</v>
      </c>
      <c r="G342" s="88" t="s">
        <v>443</v>
      </c>
      <c r="H342" s="213">
        <v>4</v>
      </c>
      <c r="I342" s="213" t="s">
        <v>505</v>
      </c>
      <c r="J342" s="176">
        <v>35</v>
      </c>
      <c r="K342" s="51" t="s">
        <v>2169</v>
      </c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>
        <v>35</v>
      </c>
      <c r="AQ342" s="177"/>
      <c r="AR342" s="177">
        <v>35</v>
      </c>
      <c r="AS342" s="177"/>
      <c r="AT342" s="177">
        <v>35</v>
      </c>
      <c r="AU342" s="177"/>
      <c r="AV342" s="177">
        <v>35</v>
      </c>
      <c r="AW342" s="177"/>
      <c r="AX342" s="177"/>
      <c r="AY342" s="177"/>
      <c r="AZ342" s="177"/>
      <c r="BA342" s="177"/>
      <c r="BB342" s="177"/>
      <c r="BC342" s="177"/>
      <c r="BD342" s="177"/>
      <c r="BE342" s="177"/>
    </row>
    <row r="343" spans="1:57" ht="14.25" customHeight="1">
      <c r="A343" s="158">
        <v>334</v>
      </c>
      <c r="B343" s="97"/>
      <c r="C343" s="130" t="s">
        <v>394</v>
      </c>
      <c r="D343" s="212" t="s">
        <v>219</v>
      </c>
      <c r="E343" s="103" t="s">
        <v>38</v>
      </c>
      <c r="F343" s="103" t="s">
        <v>95</v>
      </c>
      <c r="G343" s="88" t="s">
        <v>447</v>
      </c>
      <c r="H343" s="213">
        <v>4</v>
      </c>
      <c r="I343" s="213" t="s">
        <v>505</v>
      </c>
      <c r="J343" s="176">
        <v>30</v>
      </c>
      <c r="K343" s="51" t="s">
        <v>2169</v>
      </c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>
        <v>30</v>
      </c>
      <c r="AQ343" s="177"/>
      <c r="AR343" s="177">
        <v>30</v>
      </c>
      <c r="AS343" s="177"/>
      <c r="AT343" s="177">
        <v>30</v>
      </c>
      <c r="AU343" s="177"/>
      <c r="AV343" s="177">
        <v>30</v>
      </c>
      <c r="AW343" s="177"/>
      <c r="AX343" s="177"/>
      <c r="AY343" s="177"/>
      <c r="AZ343" s="177"/>
      <c r="BA343" s="177"/>
      <c r="BB343" s="177"/>
      <c r="BC343" s="177"/>
      <c r="BD343" s="177"/>
      <c r="BE343" s="177"/>
    </row>
    <row r="344" spans="1:57" ht="14.25" customHeight="1">
      <c r="A344" s="158">
        <v>335</v>
      </c>
      <c r="B344" s="196"/>
      <c r="C344" s="130" t="s">
        <v>394</v>
      </c>
      <c r="D344" s="212" t="s">
        <v>220</v>
      </c>
      <c r="E344" s="103" t="s">
        <v>38</v>
      </c>
      <c r="F344" s="103" t="s">
        <v>96</v>
      </c>
      <c r="G344" s="88" t="s">
        <v>446</v>
      </c>
      <c r="H344" s="213">
        <v>4</v>
      </c>
      <c r="I344" s="213" t="s">
        <v>505</v>
      </c>
      <c r="J344" s="176">
        <v>30</v>
      </c>
      <c r="K344" s="51" t="s">
        <v>2169</v>
      </c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22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>
        <v>30</v>
      </c>
      <c r="AQ344" s="177"/>
      <c r="AR344" s="177">
        <v>30</v>
      </c>
      <c r="AS344" s="177"/>
      <c r="AT344" s="177">
        <v>30</v>
      </c>
      <c r="AU344" s="177"/>
      <c r="AV344" s="177">
        <v>30</v>
      </c>
      <c r="AW344" s="177"/>
      <c r="AX344" s="177"/>
      <c r="AY344" s="177"/>
      <c r="AZ344" s="177"/>
      <c r="BA344" s="177"/>
      <c r="BB344" s="177"/>
      <c r="BC344" s="177"/>
      <c r="BD344" s="177"/>
      <c r="BE344" s="177"/>
    </row>
    <row r="345" spans="1:57" ht="14.25" customHeight="1">
      <c r="A345" s="158">
        <v>336</v>
      </c>
      <c r="B345" s="196"/>
      <c r="C345" s="130" t="s">
        <v>394</v>
      </c>
      <c r="D345" s="212" t="s">
        <v>222</v>
      </c>
      <c r="E345" s="103" t="s">
        <v>38</v>
      </c>
      <c r="F345" s="103" t="s">
        <v>98</v>
      </c>
      <c r="G345" s="88" t="s">
        <v>447</v>
      </c>
      <c r="H345" s="213">
        <v>4</v>
      </c>
      <c r="I345" s="213" t="s">
        <v>505</v>
      </c>
      <c r="J345" s="176">
        <v>23</v>
      </c>
      <c r="K345" s="51" t="s">
        <v>2169</v>
      </c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>
        <v>23</v>
      </c>
      <c r="AQ345" s="177"/>
      <c r="AR345" s="177">
        <v>23</v>
      </c>
      <c r="AS345" s="177"/>
      <c r="AT345" s="177">
        <v>23</v>
      </c>
      <c r="AU345" s="177"/>
      <c r="AV345" s="177">
        <v>23</v>
      </c>
      <c r="AW345" s="177"/>
      <c r="AX345" s="177"/>
      <c r="AY345" s="177"/>
      <c r="AZ345" s="177"/>
      <c r="BA345" s="177"/>
      <c r="BB345" s="177"/>
      <c r="BC345" s="177"/>
      <c r="BD345" s="177"/>
      <c r="BE345" s="177"/>
    </row>
    <row r="346" spans="1:57" ht="14.25" customHeight="1">
      <c r="A346" s="158">
        <v>337</v>
      </c>
      <c r="B346" s="196"/>
      <c r="C346" s="130" t="s">
        <v>394</v>
      </c>
      <c r="D346" s="212" t="s">
        <v>223</v>
      </c>
      <c r="E346" s="103" t="s">
        <v>38</v>
      </c>
      <c r="F346" s="103" t="s">
        <v>212</v>
      </c>
      <c r="G346" s="88" t="s">
        <v>447</v>
      </c>
      <c r="H346" s="213">
        <v>4</v>
      </c>
      <c r="I346" s="213" t="s">
        <v>505</v>
      </c>
      <c r="J346" s="176">
        <v>31</v>
      </c>
      <c r="K346" s="51" t="s">
        <v>2169</v>
      </c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22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>
        <v>31</v>
      </c>
      <c r="AQ346" s="177"/>
      <c r="AR346" s="177">
        <v>31</v>
      </c>
      <c r="AS346" s="177"/>
      <c r="AT346" s="177">
        <v>31</v>
      </c>
      <c r="AU346" s="177"/>
      <c r="AV346" s="177">
        <v>31</v>
      </c>
      <c r="AW346" s="177"/>
      <c r="AX346" s="177"/>
      <c r="AY346" s="177"/>
      <c r="AZ346" s="177"/>
      <c r="BA346" s="177"/>
      <c r="BB346" s="177"/>
      <c r="BC346" s="177"/>
      <c r="BD346" s="177"/>
      <c r="BE346" s="177"/>
    </row>
    <row r="347" spans="1:57" ht="14.25" customHeight="1">
      <c r="A347" s="158">
        <v>338</v>
      </c>
      <c r="B347" s="97"/>
      <c r="C347" s="130" t="s">
        <v>394</v>
      </c>
      <c r="D347" s="212" t="s">
        <v>405</v>
      </c>
      <c r="E347" s="103" t="s">
        <v>38</v>
      </c>
      <c r="F347" s="103" t="s">
        <v>94</v>
      </c>
      <c r="G347" s="88" t="s">
        <v>317</v>
      </c>
      <c r="H347" s="213">
        <v>4</v>
      </c>
      <c r="I347" s="213" t="s">
        <v>505</v>
      </c>
      <c r="J347" s="176">
        <v>38</v>
      </c>
      <c r="K347" s="51" t="s">
        <v>2169</v>
      </c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>
        <v>38</v>
      </c>
      <c r="AQ347" s="177"/>
      <c r="AR347" s="177">
        <v>38</v>
      </c>
      <c r="AS347" s="177"/>
      <c r="AT347" s="177">
        <v>38</v>
      </c>
      <c r="AU347" s="177"/>
      <c r="AV347" s="177">
        <v>38</v>
      </c>
      <c r="AW347" s="177"/>
      <c r="AX347" s="177"/>
      <c r="AY347" s="177"/>
      <c r="AZ347" s="177"/>
      <c r="BA347" s="177"/>
      <c r="BB347" s="177"/>
      <c r="BC347" s="177"/>
      <c r="BD347" s="177"/>
      <c r="BE347" s="177"/>
    </row>
    <row r="348" spans="1:57" ht="14.25" customHeight="1">
      <c r="A348" s="158">
        <v>339</v>
      </c>
      <c r="B348" s="196"/>
      <c r="C348" s="130" t="s">
        <v>394</v>
      </c>
      <c r="D348" s="212" t="s">
        <v>406</v>
      </c>
      <c r="E348" s="103" t="s">
        <v>38</v>
      </c>
      <c r="F348" s="103" t="s">
        <v>242</v>
      </c>
      <c r="G348" s="88" t="s">
        <v>446</v>
      </c>
      <c r="H348" s="213">
        <v>4</v>
      </c>
      <c r="I348" s="213" t="s">
        <v>505</v>
      </c>
      <c r="J348" s="176">
        <v>39</v>
      </c>
      <c r="K348" s="51" t="s">
        <v>2169</v>
      </c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>
        <v>39</v>
      </c>
      <c r="AQ348" s="177"/>
      <c r="AR348" s="177">
        <v>39</v>
      </c>
      <c r="AS348" s="177"/>
      <c r="AT348" s="177">
        <v>39</v>
      </c>
      <c r="AU348" s="177"/>
      <c r="AV348" s="177">
        <v>39</v>
      </c>
      <c r="AW348" s="177"/>
      <c r="AX348" s="177"/>
      <c r="AY348" s="177"/>
      <c r="AZ348" s="177"/>
      <c r="BA348" s="177"/>
      <c r="BB348" s="177"/>
      <c r="BC348" s="177"/>
      <c r="BD348" s="177"/>
      <c r="BE348" s="177"/>
    </row>
    <row r="349" spans="1:57" ht="14.25" customHeight="1">
      <c r="A349" s="158">
        <v>340</v>
      </c>
      <c r="B349" s="196"/>
      <c r="C349" s="130" t="s">
        <v>394</v>
      </c>
      <c r="D349" s="212" t="s">
        <v>407</v>
      </c>
      <c r="E349" s="103" t="s">
        <v>38</v>
      </c>
      <c r="F349" s="103" t="s">
        <v>209</v>
      </c>
      <c r="G349" s="88" t="s">
        <v>316</v>
      </c>
      <c r="H349" s="213">
        <v>4</v>
      </c>
      <c r="I349" s="213" t="s">
        <v>505</v>
      </c>
      <c r="J349" s="176">
        <v>22</v>
      </c>
      <c r="K349" s="51" t="s">
        <v>2169</v>
      </c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>
        <v>22</v>
      </c>
      <c r="AQ349" s="177"/>
      <c r="AR349" s="177">
        <v>22</v>
      </c>
      <c r="AS349" s="177"/>
      <c r="AT349" s="177">
        <v>22</v>
      </c>
      <c r="AU349" s="177"/>
      <c r="AV349" s="177">
        <v>22</v>
      </c>
      <c r="AW349" s="177"/>
      <c r="AX349" s="177"/>
      <c r="AY349" s="177"/>
      <c r="AZ349" s="177"/>
      <c r="BA349" s="177"/>
      <c r="BB349" s="177"/>
      <c r="BC349" s="177"/>
      <c r="BD349" s="177"/>
      <c r="BE349" s="177"/>
    </row>
    <row r="350" spans="1:57" ht="14.25" customHeight="1">
      <c r="A350" s="158">
        <v>341</v>
      </c>
      <c r="B350" s="196"/>
      <c r="C350" s="130" t="s">
        <v>394</v>
      </c>
      <c r="D350" s="212" t="s">
        <v>408</v>
      </c>
      <c r="E350" s="103" t="s">
        <v>38</v>
      </c>
      <c r="F350" s="103" t="s">
        <v>449</v>
      </c>
      <c r="G350" s="88" t="s">
        <v>446</v>
      </c>
      <c r="H350" s="213">
        <v>4</v>
      </c>
      <c r="I350" s="213" t="s">
        <v>505</v>
      </c>
      <c r="J350" s="176">
        <v>38</v>
      </c>
      <c r="K350" s="51" t="s">
        <v>2169</v>
      </c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>
        <v>38</v>
      </c>
      <c r="AQ350" s="177"/>
      <c r="AR350" s="177">
        <v>38</v>
      </c>
      <c r="AS350" s="177"/>
      <c r="AT350" s="177">
        <v>38</v>
      </c>
      <c r="AU350" s="177"/>
      <c r="AV350" s="177">
        <v>38</v>
      </c>
      <c r="AW350" s="177"/>
      <c r="AX350" s="177"/>
      <c r="AY350" s="177"/>
      <c r="AZ350" s="177"/>
      <c r="BA350" s="177"/>
      <c r="BB350" s="177"/>
      <c r="BC350" s="177"/>
      <c r="BD350" s="177"/>
      <c r="BE350" s="177"/>
    </row>
    <row r="351" spans="1:57" ht="14.25" customHeight="1">
      <c r="A351" s="158">
        <v>342</v>
      </c>
      <c r="B351" s="97"/>
      <c r="C351" s="130" t="s">
        <v>394</v>
      </c>
      <c r="D351" s="212" t="s">
        <v>403</v>
      </c>
      <c r="E351" s="215" t="s">
        <v>38</v>
      </c>
      <c r="F351" s="88" t="s">
        <v>318</v>
      </c>
      <c r="G351" s="88" t="s">
        <v>443</v>
      </c>
      <c r="H351" s="213">
        <v>4</v>
      </c>
      <c r="I351" s="213" t="s">
        <v>604</v>
      </c>
      <c r="J351" s="176">
        <v>43</v>
      </c>
      <c r="K351" s="51" t="s">
        <v>2169</v>
      </c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>
        <v>43</v>
      </c>
      <c r="AQ351" s="177"/>
      <c r="AR351" s="177">
        <v>43</v>
      </c>
      <c r="AS351" s="177"/>
      <c r="AT351" s="177">
        <v>43</v>
      </c>
      <c r="AU351" s="177"/>
      <c r="AV351" s="177">
        <v>43</v>
      </c>
      <c r="AW351" s="177"/>
      <c r="AX351" s="177"/>
      <c r="AY351" s="177"/>
      <c r="AZ351" s="177"/>
      <c r="BA351" s="177"/>
      <c r="BB351" s="177"/>
      <c r="BC351" s="177"/>
      <c r="BD351" s="177"/>
      <c r="BE351" s="177"/>
    </row>
    <row r="352" spans="1:57" ht="14.25" customHeight="1">
      <c r="A352" s="158">
        <v>343</v>
      </c>
      <c r="B352" s="196"/>
      <c r="C352" s="98" t="s">
        <v>1345</v>
      </c>
      <c r="D352" s="130" t="s">
        <v>1304</v>
      </c>
      <c r="E352" s="103" t="s">
        <v>38</v>
      </c>
      <c r="F352" s="191" t="s">
        <v>210</v>
      </c>
      <c r="G352" s="88" t="s">
        <v>1376</v>
      </c>
      <c r="H352" s="176">
        <v>3</v>
      </c>
      <c r="I352" s="112" t="s">
        <v>1995</v>
      </c>
      <c r="J352" s="176">
        <v>46</v>
      </c>
      <c r="K352" s="51" t="s">
        <v>2169</v>
      </c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>
        <v>46</v>
      </c>
      <c r="AQ352" s="177"/>
      <c r="AR352" s="177">
        <v>46</v>
      </c>
      <c r="AS352" s="177"/>
      <c r="AT352" s="177">
        <v>46</v>
      </c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</row>
    <row r="353" spans="1:57" ht="14.25" customHeight="1">
      <c r="A353" s="158">
        <v>344</v>
      </c>
      <c r="B353" s="196"/>
      <c r="C353" s="98" t="s">
        <v>1183</v>
      </c>
      <c r="D353" s="93" t="s">
        <v>1174</v>
      </c>
      <c r="E353" s="103" t="s">
        <v>38</v>
      </c>
      <c r="F353" s="103" t="s">
        <v>95</v>
      </c>
      <c r="G353" s="103" t="s">
        <v>997</v>
      </c>
      <c r="H353" s="112">
        <v>2</v>
      </c>
      <c r="I353" s="112" t="s">
        <v>2020</v>
      </c>
      <c r="J353" s="112">
        <v>29</v>
      </c>
      <c r="K353" s="51" t="s">
        <v>2224</v>
      </c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>
        <v>29</v>
      </c>
      <c r="AR353" s="177"/>
      <c r="AS353" s="177">
        <v>29</v>
      </c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</row>
    <row r="354" spans="1:57" ht="14.25" customHeight="1">
      <c r="A354" s="158">
        <v>345</v>
      </c>
      <c r="B354" s="196"/>
      <c r="C354" s="130" t="s">
        <v>394</v>
      </c>
      <c r="D354" s="212" t="s">
        <v>306</v>
      </c>
      <c r="E354" s="103" t="s">
        <v>38</v>
      </c>
      <c r="F354" s="103" t="s">
        <v>318</v>
      </c>
      <c r="G354" s="88" t="s">
        <v>454</v>
      </c>
      <c r="H354" s="213">
        <v>4</v>
      </c>
      <c r="I354" s="213" t="s">
        <v>515</v>
      </c>
      <c r="J354" s="176">
        <v>27</v>
      </c>
      <c r="K354" s="51" t="s">
        <v>2175</v>
      </c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>
        <v>27</v>
      </c>
      <c r="AT354" s="177"/>
      <c r="AU354" s="177">
        <v>27</v>
      </c>
      <c r="AV354" s="177"/>
      <c r="AW354" s="177">
        <v>27</v>
      </c>
      <c r="AX354" s="177"/>
      <c r="AY354" s="177">
        <v>27</v>
      </c>
      <c r="AZ354" s="177"/>
      <c r="BA354" s="177"/>
      <c r="BB354" s="177"/>
      <c r="BC354" s="177"/>
      <c r="BD354" s="177"/>
      <c r="BE354" s="177"/>
    </row>
    <row r="355" spans="1:57" s="160" customFormat="1" ht="14.25" customHeight="1">
      <c r="A355" s="158">
        <v>346</v>
      </c>
      <c r="B355" s="97"/>
      <c r="C355" s="130" t="s">
        <v>394</v>
      </c>
      <c r="D355" s="212" t="s">
        <v>307</v>
      </c>
      <c r="E355" s="103" t="s">
        <v>38</v>
      </c>
      <c r="F355" s="103" t="s">
        <v>209</v>
      </c>
      <c r="G355" s="88" t="s">
        <v>454</v>
      </c>
      <c r="H355" s="213">
        <v>4</v>
      </c>
      <c r="I355" s="213" t="s">
        <v>515</v>
      </c>
      <c r="J355" s="176">
        <v>29</v>
      </c>
      <c r="K355" s="51" t="s">
        <v>2175</v>
      </c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>
        <v>29</v>
      </c>
      <c r="AT355" s="106"/>
      <c r="AU355" s="106">
        <v>29</v>
      </c>
      <c r="AV355" s="106"/>
      <c r="AW355" s="106">
        <v>29</v>
      </c>
      <c r="AX355" s="106"/>
      <c r="AY355" s="106">
        <v>29</v>
      </c>
      <c r="AZ355" s="106"/>
      <c r="BA355" s="106"/>
      <c r="BB355" s="106"/>
      <c r="BC355" s="106"/>
      <c r="BD355" s="106"/>
      <c r="BE355" s="106"/>
    </row>
    <row r="356" spans="1:57" s="160" customFormat="1" ht="14.25" customHeight="1">
      <c r="A356" s="158">
        <v>347</v>
      </c>
      <c r="B356" s="196"/>
      <c r="C356" s="130" t="s">
        <v>394</v>
      </c>
      <c r="D356" s="212" t="s">
        <v>304</v>
      </c>
      <c r="E356" s="103" t="s">
        <v>38</v>
      </c>
      <c r="F356" s="191" t="s">
        <v>242</v>
      </c>
      <c r="G356" s="88" t="s">
        <v>455</v>
      </c>
      <c r="H356" s="213">
        <v>4</v>
      </c>
      <c r="I356" s="213" t="s">
        <v>515</v>
      </c>
      <c r="J356" s="176">
        <v>16</v>
      </c>
      <c r="K356" s="51" t="s">
        <v>2175</v>
      </c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>
        <v>16</v>
      </c>
      <c r="AT356" s="177"/>
      <c r="AU356" s="177">
        <v>16</v>
      </c>
      <c r="AV356" s="177"/>
      <c r="AW356" s="177">
        <v>16</v>
      </c>
      <c r="AX356" s="177"/>
      <c r="AY356" s="177">
        <v>16</v>
      </c>
      <c r="AZ356" s="177"/>
      <c r="BA356" s="177"/>
      <c r="BB356" s="177"/>
      <c r="BC356" s="177"/>
      <c r="BD356" s="177"/>
      <c r="BE356" s="177"/>
    </row>
    <row r="357" spans="1:57" ht="14.25" customHeight="1">
      <c r="A357" s="158">
        <v>348</v>
      </c>
      <c r="B357" s="97"/>
      <c r="C357" s="130" t="s">
        <v>394</v>
      </c>
      <c r="D357" s="212" t="s">
        <v>305</v>
      </c>
      <c r="E357" s="103" t="s">
        <v>38</v>
      </c>
      <c r="F357" s="103" t="s">
        <v>208</v>
      </c>
      <c r="G357" s="88" t="s">
        <v>455</v>
      </c>
      <c r="H357" s="213">
        <v>4</v>
      </c>
      <c r="I357" s="213" t="s">
        <v>515</v>
      </c>
      <c r="J357" s="176">
        <v>26</v>
      </c>
      <c r="K357" s="51" t="s">
        <v>2175</v>
      </c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>
        <v>26</v>
      </c>
      <c r="AT357" s="106"/>
      <c r="AU357" s="106">
        <v>26</v>
      </c>
      <c r="AV357" s="106"/>
      <c r="AW357" s="106">
        <v>26</v>
      </c>
      <c r="AX357" s="106"/>
      <c r="AY357" s="106">
        <v>26</v>
      </c>
      <c r="AZ357" s="106"/>
      <c r="BA357" s="106"/>
      <c r="BB357" s="106"/>
      <c r="BC357" s="106"/>
      <c r="BD357" s="106"/>
      <c r="BE357" s="106"/>
    </row>
    <row r="358" spans="1:57" s="161" customFormat="1" ht="14.25" customHeight="1">
      <c r="A358" s="158">
        <v>349</v>
      </c>
      <c r="B358" s="97"/>
      <c r="C358" s="130" t="s">
        <v>394</v>
      </c>
      <c r="D358" s="212" t="s">
        <v>409</v>
      </c>
      <c r="E358" s="103" t="s">
        <v>38</v>
      </c>
      <c r="F358" s="103" t="s">
        <v>210</v>
      </c>
      <c r="G358" s="88" t="s">
        <v>456</v>
      </c>
      <c r="H358" s="213">
        <v>3</v>
      </c>
      <c r="I358" s="213" t="s">
        <v>526</v>
      </c>
      <c r="J358" s="176">
        <v>27</v>
      </c>
      <c r="K358" s="51" t="s">
        <v>2175</v>
      </c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>
        <v>27</v>
      </c>
      <c r="AT358" s="177"/>
      <c r="AU358" s="177">
        <v>27</v>
      </c>
      <c r="AV358" s="177"/>
      <c r="AW358" s="177">
        <v>27</v>
      </c>
      <c r="AX358" s="177"/>
      <c r="AY358" s="177"/>
      <c r="AZ358" s="177"/>
      <c r="BA358" s="177"/>
      <c r="BB358" s="177"/>
      <c r="BC358" s="177"/>
      <c r="BD358" s="177"/>
      <c r="BE358" s="177"/>
    </row>
    <row r="359" spans="1:57" ht="14.25" customHeight="1">
      <c r="A359" s="158">
        <v>350</v>
      </c>
      <c r="B359" s="199"/>
      <c r="C359" s="93" t="s">
        <v>394</v>
      </c>
      <c r="D359" s="210" t="s">
        <v>225</v>
      </c>
      <c r="E359" s="103" t="s">
        <v>38</v>
      </c>
      <c r="F359" s="103" t="s">
        <v>96</v>
      </c>
      <c r="G359" s="103" t="s">
        <v>471</v>
      </c>
      <c r="H359" s="211">
        <v>2</v>
      </c>
      <c r="I359" s="211" t="s">
        <v>574</v>
      </c>
      <c r="J359" s="112">
        <v>41</v>
      </c>
      <c r="K359" s="62" t="s">
        <v>2175</v>
      </c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>
        <v>41</v>
      </c>
      <c r="AT359" s="106"/>
      <c r="AU359" s="106">
        <v>41</v>
      </c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</row>
    <row r="360" spans="1:57" ht="14.25" customHeight="1">
      <c r="A360" s="158">
        <v>351</v>
      </c>
      <c r="B360" s="196"/>
      <c r="C360" s="130" t="s">
        <v>394</v>
      </c>
      <c r="D360" s="212" t="s">
        <v>397</v>
      </c>
      <c r="E360" s="103" t="s">
        <v>38</v>
      </c>
      <c r="F360" s="103" t="s">
        <v>31</v>
      </c>
      <c r="G360" s="88" t="s">
        <v>99</v>
      </c>
      <c r="H360" s="213">
        <v>2</v>
      </c>
      <c r="I360" s="213" t="s">
        <v>499</v>
      </c>
      <c r="J360" s="176">
        <v>32</v>
      </c>
      <c r="K360" s="51" t="s">
        <v>2163</v>
      </c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>
        <v>32</v>
      </c>
      <c r="AU360" s="177"/>
      <c r="AV360" s="177">
        <v>32</v>
      </c>
      <c r="AW360" s="177"/>
      <c r="AX360" s="177"/>
      <c r="AY360" s="177"/>
      <c r="AZ360" s="177"/>
      <c r="BA360" s="177"/>
      <c r="BB360" s="177"/>
      <c r="BC360" s="177"/>
      <c r="BD360" s="177"/>
      <c r="BE360" s="177"/>
    </row>
    <row r="361" spans="1:57" ht="14.25" customHeight="1">
      <c r="A361" s="158">
        <v>352</v>
      </c>
      <c r="B361" s="196"/>
      <c r="C361" s="130" t="s">
        <v>394</v>
      </c>
      <c r="D361" s="212" t="s">
        <v>398</v>
      </c>
      <c r="E361" s="103" t="s">
        <v>38</v>
      </c>
      <c r="F361" s="103" t="s">
        <v>31</v>
      </c>
      <c r="G361" s="88" t="s">
        <v>99</v>
      </c>
      <c r="H361" s="213">
        <v>2</v>
      </c>
      <c r="I361" s="213" t="s">
        <v>500</v>
      </c>
      <c r="J361" s="176">
        <v>45</v>
      </c>
      <c r="K361" s="51" t="s">
        <v>2164</v>
      </c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>
        <v>45</v>
      </c>
      <c r="AV361" s="177"/>
      <c r="AW361" s="177">
        <v>45</v>
      </c>
      <c r="AX361" s="177"/>
      <c r="AY361" s="177"/>
      <c r="AZ361" s="177"/>
      <c r="BA361" s="177"/>
      <c r="BB361" s="177"/>
      <c r="BC361" s="177"/>
      <c r="BD361" s="177"/>
      <c r="BE361" s="177"/>
    </row>
    <row r="362" spans="1:57" ht="14.25" customHeight="1">
      <c r="A362" s="158">
        <v>353</v>
      </c>
      <c r="B362" s="196"/>
      <c r="C362" s="98" t="s">
        <v>1183</v>
      </c>
      <c r="D362" s="93" t="s">
        <v>2284</v>
      </c>
      <c r="E362" s="103" t="s">
        <v>38</v>
      </c>
      <c r="F362" s="103" t="s">
        <v>97</v>
      </c>
      <c r="G362" s="103" t="s">
        <v>945</v>
      </c>
      <c r="H362" s="112">
        <v>2</v>
      </c>
      <c r="I362" s="112" t="s">
        <v>2023</v>
      </c>
      <c r="J362" s="112">
        <v>37</v>
      </c>
      <c r="K362" s="51" t="s">
        <v>2219</v>
      </c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>
        <v>37</v>
      </c>
      <c r="AV362" s="177"/>
      <c r="AW362" s="177">
        <v>37</v>
      </c>
      <c r="AX362" s="177"/>
      <c r="AY362" s="177"/>
      <c r="AZ362" s="177"/>
      <c r="BA362" s="177"/>
      <c r="BB362" s="177"/>
      <c r="BC362" s="177"/>
      <c r="BD362" s="177"/>
      <c r="BE362" s="177"/>
    </row>
    <row r="363" spans="1:57" ht="14.25" customHeight="1">
      <c r="A363" s="158">
        <v>354</v>
      </c>
      <c r="B363" s="196"/>
      <c r="C363" s="98" t="s">
        <v>1345</v>
      </c>
      <c r="D363" s="130" t="s">
        <v>1305</v>
      </c>
      <c r="E363" s="103" t="s">
        <v>38</v>
      </c>
      <c r="F363" s="103" t="s">
        <v>95</v>
      </c>
      <c r="G363" s="88" t="s">
        <v>1377</v>
      </c>
      <c r="H363" s="176">
        <v>4</v>
      </c>
      <c r="I363" s="112" t="s">
        <v>1422</v>
      </c>
      <c r="J363" s="176">
        <v>46</v>
      </c>
      <c r="K363" s="51" t="s">
        <v>2203</v>
      </c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>
        <v>46</v>
      </c>
      <c r="AZ363" s="177"/>
      <c r="BA363" s="177">
        <v>46</v>
      </c>
      <c r="BB363" s="177"/>
      <c r="BC363" s="177">
        <v>46</v>
      </c>
      <c r="BD363" s="177"/>
      <c r="BE363" s="177">
        <v>46</v>
      </c>
    </row>
    <row r="364" spans="1:57" ht="14.25" customHeight="1">
      <c r="A364" s="262" t="s">
        <v>2348</v>
      </c>
      <c r="B364" s="275"/>
      <c r="C364" s="275"/>
      <c r="D364" s="275"/>
      <c r="E364" s="275"/>
      <c r="F364" s="275"/>
      <c r="G364" s="275"/>
      <c r="H364" s="263"/>
      <c r="I364" s="112"/>
      <c r="J364" s="176">
        <f>SUM(J234:J363)</f>
        <v>4353</v>
      </c>
      <c r="K364" s="176">
        <f t="shared" ref="K364:BE364" si="5">SUM(K234:K363)</f>
        <v>0</v>
      </c>
      <c r="L364" s="176">
        <f t="shared" si="5"/>
        <v>0</v>
      </c>
      <c r="M364" s="176">
        <f t="shared" si="5"/>
        <v>0</v>
      </c>
      <c r="N364" s="176">
        <f t="shared" si="5"/>
        <v>428</v>
      </c>
      <c r="O364" s="176">
        <f t="shared" si="5"/>
        <v>386</v>
      </c>
      <c r="P364" s="176">
        <f t="shared" si="5"/>
        <v>474</v>
      </c>
      <c r="Q364" s="176">
        <f t="shared" si="5"/>
        <v>402</v>
      </c>
      <c r="R364" s="176">
        <f t="shared" si="5"/>
        <v>471</v>
      </c>
      <c r="S364" s="176">
        <f t="shared" si="5"/>
        <v>366</v>
      </c>
      <c r="T364" s="176">
        <f t="shared" si="5"/>
        <v>437</v>
      </c>
      <c r="U364" s="176">
        <f t="shared" si="5"/>
        <v>289</v>
      </c>
      <c r="V364" s="176">
        <f t="shared" si="5"/>
        <v>486</v>
      </c>
      <c r="W364" s="176">
        <f t="shared" si="5"/>
        <v>363</v>
      </c>
      <c r="X364" s="176">
        <f t="shared" si="5"/>
        <v>470</v>
      </c>
      <c r="Y364" s="176">
        <f t="shared" si="5"/>
        <v>423</v>
      </c>
      <c r="Z364" s="176">
        <f t="shared" si="5"/>
        <v>470</v>
      </c>
      <c r="AA364" s="176">
        <f t="shared" si="5"/>
        <v>419</v>
      </c>
      <c r="AB364" s="176">
        <f t="shared" si="5"/>
        <v>507</v>
      </c>
      <c r="AC364" s="176">
        <f t="shared" si="5"/>
        <v>449</v>
      </c>
      <c r="AD364" s="176">
        <f t="shared" si="5"/>
        <v>502</v>
      </c>
      <c r="AE364" s="176">
        <f t="shared" si="5"/>
        <v>417</v>
      </c>
      <c r="AF364" s="176">
        <f t="shared" si="5"/>
        <v>467</v>
      </c>
      <c r="AG364" s="176">
        <f t="shared" si="5"/>
        <v>393</v>
      </c>
      <c r="AH364" s="176">
        <f t="shared" si="5"/>
        <v>511</v>
      </c>
      <c r="AI364" s="176">
        <f t="shared" si="5"/>
        <v>418</v>
      </c>
      <c r="AJ364" s="176">
        <f t="shared" si="5"/>
        <v>511</v>
      </c>
      <c r="AK364" s="176">
        <f t="shared" si="5"/>
        <v>418</v>
      </c>
      <c r="AL364" s="176">
        <f t="shared" si="5"/>
        <v>507</v>
      </c>
      <c r="AM364" s="176">
        <f t="shared" si="5"/>
        <v>428</v>
      </c>
      <c r="AN364" s="176">
        <f t="shared" si="5"/>
        <v>460</v>
      </c>
      <c r="AO364" s="176">
        <f t="shared" si="5"/>
        <v>367</v>
      </c>
      <c r="AP364" s="176">
        <f t="shared" si="5"/>
        <v>477</v>
      </c>
      <c r="AQ364" s="176">
        <f t="shared" si="5"/>
        <v>323</v>
      </c>
      <c r="AR364" s="176">
        <f t="shared" si="5"/>
        <v>477</v>
      </c>
      <c r="AS364" s="176">
        <f t="shared" si="5"/>
        <v>385</v>
      </c>
      <c r="AT364" s="176">
        <f t="shared" si="5"/>
        <v>472</v>
      </c>
      <c r="AU364" s="176">
        <f t="shared" si="5"/>
        <v>361</v>
      </c>
      <c r="AV364" s="176">
        <f t="shared" si="5"/>
        <v>426</v>
      </c>
      <c r="AW364" s="176">
        <f t="shared" si="5"/>
        <v>320</v>
      </c>
      <c r="AX364" s="176">
        <f t="shared" si="5"/>
        <v>0</v>
      </c>
      <c r="AY364" s="176">
        <f t="shared" si="5"/>
        <v>144</v>
      </c>
      <c r="AZ364" s="176">
        <f t="shared" si="5"/>
        <v>0</v>
      </c>
      <c r="BA364" s="176">
        <f t="shared" si="5"/>
        <v>46</v>
      </c>
      <c r="BB364" s="176">
        <f t="shared" si="5"/>
        <v>0</v>
      </c>
      <c r="BC364" s="176">
        <f t="shared" si="5"/>
        <v>46</v>
      </c>
      <c r="BD364" s="176">
        <f t="shared" si="5"/>
        <v>0</v>
      </c>
      <c r="BE364" s="176">
        <f t="shared" si="5"/>
        <v>46</v>
      </c>
    </row>
    <row r="365" spans="1:57" ht="14.25" customHeight="1">
      <c r="A365" s="158">
        <v>355</v>
      </c>
      <c r="B365" s="155"/>
      <c r="C365" s="130" t="s">
        <v>394</v>
      </c>
      <c r="D365" s="212" t="s">
        <v>438</v>
      </c>
      <c r="E365" s="103" t="s">
        <v>49</v>
      </c>
      <c r="F365" s="103" t="s">
        <v>239</v>
      </c>
      <c r="G365" s="88" t="s">
        <v>240</v>
      </c>
      <c r="H365" s="213">
        <v>3</v>
      </c>
      <c r="I365" s="213" t="s">
        <v>596</v>
      </c>
      <c r="J365" s="176">
        <v>21</v>
      </c>
      <c r="K365" s="51" t="s">
        <v>2189</v>
      </c>
      <c r="L365" s="177"/>
      <c r="M365" s="177"/>
      <c r="N365" s="177"/>
      <c r="O365" s="177"/>
      <c r="P365" s="177"/>
      <c r="Q365" s="177"/>
      <c r="R365" s="177"/>
      <c r="S365" s="177"/>
      <c r="T365" s="177">
        <v>21</v>
      </c>
      <c r="U365" s="177">
        <v>21</v>
      </c>
      <c r="V365" s="177">
        <v>21</v>
      </c>
      <c r="W365" s="177">
        <v>21</v>
      </c>
      <c r="X365" s="177">
        <v>21</v>
      </c>
      <c r="Y365" s="177">
        <v>21</v>
      </c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</row>
    <row r="366" spans="1:57" ht="14.25" customHeight="1">
      <c r="A366" s="158">
        <v>356</v>
      </c>
      <c r="B366" s="196"/>
      <c r="C366" s="130" t="s">
        <v>394</v>
      </c>
      <c r="D366" s="212" t="s">
        <v>218</v>
      </c>
      <c r="E366" s="103" t="s">
        <v>49</v>
      </c>
      <c r="F366" s="103" t="s">
        <v>32</v>
      </c>
      <c r="G366" s="88" t="s">
        <v>493</v>
      </c>
      <c r="H366" s="213">
        <v>4</v>
      </c>
      <c r="I366" s="213" t="s">
        <v>599</v>
      </c>
      <c r="J366" s="176">
        <v>40</v>
      </c>
      <c r="K366" s="51" t="s">
        <v>2189</v>
      </c>
      <c r="L366" s="177"/>
      <c r="M366" s="177"/>
      <c r="N366" s="177"/>
      <c r="O366" s="177"/>
      <c r="P366" s="177"/>
      <c r="Q366" s="177"/>
      <c r="R366" s="177"/>
      <c r="S366" s="177"/>
      <c r="T366" s="177">
        <v>40</v>
      </c>
      <c r="U366" s="177">
        <v>40</v>
      </c>
      <c r="V366" s="177">
        <v>40</v>
      </c>
      <c r="W366" s="177">
        <v>40</v>
      </c>
      <c r="X366" s="177">
        <v>40</v>
      </c>
      <c r="Y366" s="177">
        <v>40</v>
      </c>
      <c r="Z366" s="177">
        <v>40</v>
      </c>
      <c r="AA366" s="177">
        <v>40</v>
      </c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</row>
    <row r="367" spans="1:57" ht="14.25" customHeight="1">
      <c r="A367" s="158">
        <v>357</v>
      </c>
      <c r="B367" s="97"/>
      <c r="C367" s="130" t="s">
        <v>394</v>
      </c>
      <c r="D367" s="212" t="s">
        <v>313</v>
      </c>
      <c r="E367" s="103" t="s">
        <v>49</v>
      </c>
      <c r="F367" s="103" t="s">
        <v>32</v>
      </c>
      <c r="G367" s="88" t="s">
        <v>494</v>
      </c>
      <c r="H367" s="213">
        <v>3</v>
      </c>
      <c r="I367" s="213" t="s">
        <v>600</v>
      </c>
      <c r="J367" s="176">
        <v>42</v>
      </c>
      <c r="K367" s="51" t="s">
        <v>2192</v>
      </c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>
        <v>42</v>
      </c>
      <c r="AE367" s="177">
        <v>42</v>
      </c>
      <c r="AF367" s="177">
        <v>42</v>
      </c>
      <c r="AG367" s="177">
        <v>42</v>
      </c>
      <c r="AH367" s="177">
        <v>42</v>
      </c>
      <c r="AI367" s="177">
        <v>42</v>
      </c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</row>
    <row r="368" spans="1:57" ht="14.25" customHeight="1">
      <c r="A368" s="158">
        <v>358</v>
      </c>
      <c r="B368" s="97"/>
      <c r="C368" s="130" t="s">
        <v>394</v>
      </c>
      <c r="D368" s="212" t="s">
        <v>314</v>
      </c>
      <c r="E368" s="103" t="s">
        <v>49</v>
      </c>
      <c r="F368" s="103" t="s">
        <v>239</v>
      </c>
      <c r="G368" s="88" t="s">
        <v>240</v>
      </c>
      <c r="H368" s="213">
        <v>3</v>
      </c>
      <c r="I368" s="213" t="s">
        <v>602</v>
      </c>
      <c r="J368" s="176">
        <v>40</v>
      </c>
      <c r="K368" s="51" t="s">
        <v>2198</v>
      </c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>
        <v>40</v>
      </c>
      <c r="AK368" s="177">
        <v>40</v>
      </c>
      <c r="AL368" s="177">
        <v>40</v>
      </c>
      <c r="AM368" s="177">
        <v>40</v>
      </c>
      <c r="AN368" s="177">
        <v>16</v>
      </c>
      <c r="AO368" s="177">
        <v>16</v>
      </c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</row>
    <row r="369" spans="1:57" ht="14.25" customHeight="1">
      <c r="A369" s="158">
        <v>359</v>
      </c>
      <c r="B369" s="97"/>
      <c r="C369" s="130" t="s">
        <v>394</v>
      </c>
      <c r="D369" s="212" t="s">
        <v>314</v>
      </c>
      <c r="E369" s="103" t="s">
        <v>49</v>
      </c>
      <c r="F369" s="103" t="s">
        <v>239</v>
      </c>
      <c r="G369" s="88" t="s">
        <v>496</v>
      </c>
      <c r="H369" s="213">
        <v>3</v>
      </c>
      <c r="I369" s="213" t="s">
        <v>603</v>
      </c>
      <c r="J369" s="176">
        <v>40</v>
      </c>
      <c r="K369" s="51" t="s">
        <v>2173</v>
      </c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>
        <v>24</v>
      </c>
      <c r="AO369" s="177">
        <v>24</v>
      </c>
      <c r="AP369" s="177">
        <v>40</v>
      </c>
      <c r="AQ369" s="177">
        <v>40</v>
      </c>
      <c r="AR369" s="177">
        <v>40</v>
      </c>
      <c r="AS369" s="177">
        <v>40</v>
      </c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</row>
    <row r="370" spans="1:57" s="160" customFormat="1" ht="14.25" customHeight="1">
      <c r="A370" s="158">
        <v>360</v>
      </c>
      <c r="B370" s="97"/>
      <c r="C370" s="130" t="s">
        <v>394</v>
      </c>
      <c r="D370" s="212" t="s">
        <v>313</v>
      </c>
      <c r="E370" s="103" t="s">
        <v>49</v>
      </c>
      <c r="F370" s="103" t="s">
        <v>32</v>
      </c>
      <c r="G370" s="88" t="s">
        <v>495</v>
      </c>
      <c r="H370" s="213">
        <v>3</v>
      </c>
      <c r="I370" s="213" t="s">
        <v>601</v>
      </c>
      <c r="J370" s="176">
        <v>42</v>
      </c>
      <c r="K370" s="51" t="s">
        <v>2184</v>
      </c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>
        <v>42</v>
      </c>
      <c r="AS370" s="177">
        <v>42</v>
      </c>
      <c r="AT370" s="177">
        <v>42</v>
      </c>
      <c r="AU370" s="177">
        <v>42</v>
      </c>
      <c r="AV370" s="177">
        <v>42</v>
      </c>
      <c r="AW370" s="177">
        <v>42</v>
      </c>
      <c r="AX370" s="177"/>
      <c r="AY370" s="177"/>
      <c r="AZ370" s="177"/>
      <c r="BA370" s="177"/>
      <c r="BB370" s="177"/>
      <c r="BC370" s="177"/>
      <c r="BD370" s="177"/>
      <c r="BE370" s="177"/>
    </row>
    <row r="371" spans="1:57" s="160" customFormat="1" ht="14.25" customHeight="1">
      <c r="A371" s="262" t="s">
        <v>2348</v>
      </c>
      <c r="B371" s="275"/>
      <c r="C371" s="275"/>
      <c r="D371" s="275"/>
      <c r="E371" s="275"/>
      <c r="F371" s="275"/>
      <c r="G371" s="275"/>
      <c r="H371" s="263"/>
      <c r="I371" s="213"/>
      <c r="J371" s="176">
        <f>SUM(J365:J370)</f>
        <v>225</v>
      </c>
      <c r="K371" s="176">
        <f t="shared" ref="K371:BE371" si="6">SUM(K365:K370)</f>
        <v>0</v>
      </c>
      <c r="L371" s="176">
        <f t="shared" si="6"/>
        <v>0</v>
      </c>
      <c r="M371" s="176">
        <f t="shared" si="6"/>
        <v>0</v>
      </c>
      <c r="N371" s="176">
        <f t="shared" si="6"/>
        <v>0</v>
      </c>
      <c r="O371" s="176">
        <f t="shared" si="6"/>
        <v>0</v>
      </c>
      <c r="P371" s="176">
        <f t="shared" si="6"/>
        <v>0</v>
      </c>
      <c r="Q371" s="176">
        <f t="shared" si="6"/>
        <v>0</v>
      </c>
      <c r="R371" s="176">
        <f t="shared" si="6"/>
        <v>0</v>
      </c>
      <c r="S371" s="176">
        <f t="shared" si="6"/>
        <v>0</v>
      </c>
      <c r="T371" s="176">
        <f t="shared" si="6"/>
        <v>61</v>
      </c>
      <c r="U371" s="176">
        <f t="shared" si="6"/>
        <v>61</v>
      </c>
      <c r="V371" s="176">
        <f t="shared" si="6"/>
        <v>61</v>
      </c>
      <c r="W371" s="176">
        <f t="shared" si="6"/>
        <v>61</v>
      </c>
      <c r="X371" s="176">
        <f t="shared" si="6"/>
        <v>61</v>
      </c>
      <c r="Y371" s="176">
        <f t="shared" si="6"/>
        <v>61</v>
      </c>
      <c r="Z371" s="176">
        <f t="shared" si="6"/>
        <v>40</v>
      </c>
      <c r="AA371" s="176">
        <f t="shared" si="6"/>
        <v>40</v>
      </c>
      <c r="AB371" s="176">
        <f t="shared" si="6"/>
        <v>0</v>
      </c>
      <c r="AC371" s="176">
        <f t="shared" si="6"/>
        <v>0</v>
      </c>
      <c r="AD371" s="176">
        <f t="shared" si="6"/>
        <v>42</v>
      </c>
      <c r="AE371" s="176">
        <f t="shared" si="6"/>
        <v>42</v>
      </c>
      <c r="AF371" s="176">
        <f t="shared" si="6"/>
        <v>42</v>
      </c>
      <c r="AG371" s="176">
        <f t="shared" si="6"/>
        <v>42</v>
      </c>
      <c r="AH371" s="176">
        <f t="shared" si="6"/>
        <v>42</v>
      </c>
      <c r="AI371" s="176">
        <f t="shared" si="6"/>
        <v>42</v>
      </c>
      <c r="AJ371" s="176">
        <f t="shared" si="6"/>
        <v>40</v>
      </c>
      <c r="AK371" s="176">
        <f t="shared" si="6"/>
        <v>40</v>
      </c>
      <c r="AL371" s="176">
        <f t="shared" si="6"/>
        <v>40</v>
      </c>
      <c r="AM371" s="176">
        <f t="shared" si="6"/>
        <v>40</v>
      </c>
      <c r="AN371" s="176">
        <f t="shared" si="6"/>
        <v>40</v>
      </c>
      <c r="AO371" s="176">
        <f t="shared" si="6"/>
        <v>40</v>
      </c>
      <c r="AP371" s="176">
        <f t="shared" si="6"/>
        <v>40</v>
      </c>
      <c r="AQ371" s="176">
        <f t="shared" si="6"/>
        <v>40</v>
      </c>
      <c r="AR371" s="176">
        <f t="shared" si="6"/>
        <v>82</v>
      </c>
      <c r="AS371" s="176">
        <f t="shared" si="6"/>
        <v>82</v>
      </c>
      <c r="AT371" s="176">
        <f t="shared" si="6"/>
        <v>42</v>
      </c>
      <c r="AU371" s="176">
        <f t="shared" si="6"/>
        <v>42</v>
      </c>
      <c r="AV371" s="176">
        <f t="shared" si="6"/>
        <v>42</v>
      </c>
      <c r="AW371" s="176">
        <f t="shared" si="6"/>
        <v>42</v>
      </c>
      <c r="AX371" s="176">
        <f t="shared" si="6"/>
        <v>0</v>
      </c>
      <c r="AY371" s="176">
        <f t="shared" si="6"/>
        <v>0</v>
      </c>
      <c r="AZ371" s="176">
        <f t="shared" si="6"/>
        <v>0</v>
      </c>
      <c r="BA371" s="176">
        <f t="shared" si="6"/>
        <v>0</v>
      </c>
      <c r="BB371" s="176">
        <f t="shared" si="6"/>
        <v>0</v>
      </c>
      <c r="BC371" s="176">
        <f t="shared" si="6"/>
        <v>0</v>
      </c>
      <c r="BD371" s="176">
        <f t="shared" si="6"/>
        <v>0</v>
      </c>
      <c r="BE371" s="176">
        <f t="shared" si="6"/>
        <v>0</v>
      </c>
    </row>
    <row r="372" spans="1:57" s="160" customFormat="1" ht="14.25" customHeight="1">
      <c r="A372" s="158">
        <v>361</v>
      </c>
      <c r="B372" s="196"/>
      <c r="C372" s="130" t="s">
        <v>394</v>
      </c>
      <c r="D372" s="212" t="s">
        <v>222</v>
      </c>
      <c r="E372" s="192" t="s">
        <v>2321</v>
      </c>
      <c r="F372" s="192" t="s">
        <v>2322</v>
      </c>
      <c r="G372" s="88" t="s">
        <v>445</v>
      </c>
      <c r="H372" s="213">
        <v>5</v>
      </c>
      <c r="I372" s="213" t="s">
        <v>506</v>
      </c>
      <c r="J372" s="176">
        <v>23</v>
      </c>
      <c r="K372" s="51" t="s">
        <v>2161</v>
      </c>
      <c r="L372" s="177"/>
      <c r="M372" s="177"/>
      <c r="N372" s="177">
        <v>23</v>
      </c>
      <c r="O372" s="177"/>
      <c r="P372" s="177">
        <v>23</v>
      </c>
      <c r="Q372" s="177"/>
      <c r="R372" s="177">
        <v>23</v>
      </c>
      <c r="S372" s="177"/>
      <c r="T372" s="177">
        <v>23</v>
      </c>
      <c r="U372" s="177"/>
      <c r="V372" s="177">
        <v>23</v>
      </c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</row>
    <row r="373" spans="1:57" s="160" customFormat="1" ht="14.25" customHeight="1">
      <c r="A373" s="158">
        <v>362</v>
      </c>
      <c r="B373" s="97"/>
      <c r="C373" s="130" t="s">
        <v>394</v>
      </c>
      <c r="D373" s="212" t="s">
        <v>222</v>
      </c>
      <c r="E373" s="192" t="s">
        <v>2321</v>
      </c>
      <c r="F373" s="192" t="s">
        <v>2322</v>
      </c>
      <c r="G373" s="88" t="s">
        <v>444</v>
      </c>
      <c r="H373" s="213">
        <v>5</v>
      </c>
      <c r="I373" s="213" t="s">
        <v>507</v>
      </c>
      <c r="J373" s="176">
        <v>23</v>
      </c>
      <c r="K373" s="51" t="s">
        <v>2170</v>
      </c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>
        <v>23</v>
      </c>
      <c r="Y373" s="177"/>
      <c r="Z373" s="177">
        <v>23</v>
      </c>
      <c r="AA373" s="177"/>
      <c r="AB373" s="177">
        <v>23</v>
      </c>
      <c r="AC373" s="177"/>
      <c r="AD373" s="177">
        <v>23</v>
      </c>
      <c r="AE373" s="177"/>
      <c r="AF373" s="177">
        <v>23</v>
      </c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</row>
    <row r="374" spans="1:57" s="160" customFormat="1" ht="14.25" customHeight="1">
      <c r="A374" s="262" t="s">
        <v>2348</v>
      </c>
      <c r="B374" s="275"/>
      <c r="C374" s="275"/>
      <c r="D374" s="275"/>
      <c r="E374" s="275"/>
      <c r="F374" s="275"/>
      <c r="G374" s="275"/>
      <c r="H374" s="263"/>
      <c r="I374" s="213"/>
      <c r="J374" s="176">
        <f>SUM(J372:J373)</f>
        <v>46</v>
      </c>
      <c r="K374" s="176">
        <f t="shared" ref="K374:BE374" si="7">SUM(K372:K373)</f>
        <v>0</v>
      </c>
      <c r="L374" s="176">
        <f t="shared" si="7"/>
        <v>0</v>
      </c>
      <c r="M374" s="176">
        <f t="shared" si="7"/>
        <v>0</v>
      </c>
      <c r="N374" s="176">
        <f t="shared" si="7"/>
        <v>23</v>
      </c>
      <c r="O374" s="176">
        <f t="shared" si="7"/>
        <v>0</v>
      </c>
      <c r="P374" s="176">
        <f t="shared" si="7"/>
        <v>23</v>
      </c>
      <c r="Q374" s="176">
        <f t="shared" si="7"/>
        <v>0</v>
      </c>
      <c r="R374" s="176">
        <f t="shared" si="7"/>
        <v>23</v>
      </c>
      <c r="S374" s="176">
        <f t="shared" si="7"/>
        <v>0</v>
      </c>
      <c r="T374" s="176">
        <f t="shared" si="7"/>
        <v>23</v>
      </c>
      <c r="U374" s="176">
        <f t="shared" si="7"/>
        <v>0</v>
      </c>
      <c r="V374" s="176">
        <f t="shared" si="7"/>
        <v>23</v>
      </c>
      <c r="W374" s="176">
        <f t="shared" si="7"/>
        <v>0</v>
      </c>
      <c r="X374" s="176">
        <f t="shared" si="7"/>
        <v>23</v>
      </c>
      <c r="Y374" s="176">
        <f t="shared" si="7"/>
        <v>0</v>
      </c>
      <c r="Z374" s="176">
        <f t="shared" si="7"/>
        <v>23</v>
      </c>
      <c r="AA374" s="176">
        <f t="shared" si="7"/>
        <v>0</v>
      </c>
      <c r="AB374" s="176">
        <f t="shared" si="7"/>
        <v>23</v>
      </c>
      <c r="AC374" s="176">
        <f t="shared" si="7"/>
        <v>0</v>
      </c>
      <c r="AD374" s="176">
        <f t="shared" si="7"/>
        <v>23</v>
      </c>
      <c r="AE374" s="176">
        <f t="shared" si="7"/>
        <v>0</v>
      </c>
      <c r="AF374" s="176">
        <f t="shared" si="7"/>
        <v>23</v>
      </c>
      <c r="AG374" s="176">
        <f t="shared" si="7"/>
        <v>0</v>
      </c>
      <c r="AH374" s="176">
        <f t="shared" si="7"/>
        <v>0</v>
      </c>
      <c r="AI374" s="176">
        <f t="shared" si="7"/>
        <v>0</v>
      </c>
      <c r="AJ374" s="176">
        <f t="shared" si="7"/>
        <v>0</v>
      </c>
      <c r="AK374" s="176">
        <f t="shared" si="7"/>
        <v>0</v>
      </c>
      <c r="AL374" s="176">
        <f t="shared" si="7"/>
        <v>0</v>
      </c>
      <c r="AM374" s="176">
        <f t="shared" si="7"/>
        <v>0</v>
      </c>
      <c r="AN374" s="176">
        <f t="shared" si="7"/>
        <v>0</v>
      </c>
      <c r="AO374" s="176">
        <f t="shared" si="7"/>
        <v>0</v>
      </c>
      <c r="AP374" s="176">
        <f t="shared" si="7"/>
        <v>0</v>
      </c>
      <c r="AQ374" s="176">
        <f t="shared" si="7"/>
        <v>0</v>
      </c>
      <c r="AR374" s="176">
        <f t="shared" si="7"/>
        <v>0</v>
      </c>
      <c r="AS374" s="176">
        <f t="shared" si="7"/>
        <v>0</v>
      </c>
      <c r="AT374" s="176">
        <f t="shared" si="7"/>
        <v>0</v>
      </c>
      <c r="AU374" s="176">
        <f t="shared" si="7"/>
        <v>0</v>
      </c>
      <c r="AV374" s="176">
        <f t="shared" si="7"/>
        <v>0</v>
      </c>
      <c r="AW374" s="176">
        <f t="shared" si="7"/>
        <v>0</v>
      </c>
      <c r="AX374" s="176">
        <f t="shared" si="7"/>
        <v>0</v>
      </c>
      <c r="AY374" s="176">
        <f t="shared" si="7"/>
        <v>0</v>
      </c>
      <c r="AZ374" s="176">
        <f t="shared" si="7"/>
        <v>0</v>
      </c>
      <c r="BA374" s="176">
        <f t="shared" si="7"/>
        <v>0</v>
      </c>
      <c r="BB374" s="176">
        <f t="shared" si="7"/>
        <v>0</v>
      </c>
      <c r="BC374" s="176">
        <f t="shared" si="7"/>
        <v>0</v>
      </c>
      <c r="BD374" s="176">
        <f t="shared" si="7"/>
        <v>0</v>
      </c>
      <c r="BE374" s="176">
        <f t="shared" si="7"/>
        <v>0</v>
      </c>
    </row>
    <row r="375" spans="1:57" s="160" customFormat="1" ht="14.25" customHeight="1">
      <c r="A375" s="158">
        <v>363</v>
      </c>
      <c r="B375" s="196"/>
      <c r="C375" s="130" t="s">
        <v>394</v>
      </c>
      <c r="D375" s="212" t="s">
        <v>302</v>
      </c>
      <c r="E375" s="103" t="s">
        <v>35</v>
      </c>
      <c r="F375" s="103" t="s">
        <v>458</v>
      </c>
      <c r="G375" s="88" t="s">
        <v>459</v>
      </c>
      <c r="H375" s="213">
        <v>3</v>
      </c>
      <c r="I375" s="213" t="s">
        <v>531</v>
      </c>
      <c r="J375" s="176">
        <v>34</v>
      </c>
      <c r="K375" s="51" t="s">
        <v>2161</v>
      </c>
      <c r="L375" s="177"/>
      <c r="M375" s="177"/>
      <c r="N375" s="177">
        <v>34</v>
      </c>
      <c r="O375" s="177"/>
      <c r="P375" s="177">
        <v>34</v>
      </c>
      <c r="Q375" s="177"/>
      <c r="R375" s="177">
        <v>34</v>
      </c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</row>
    <row r="376" spans="1:57" ht="14.25" customHeight="1">
      <c r="A376" s="158">
        <v>364</v>
      </c>
      <c r="B376" s="97"/>
      <c r="C376" s="130" t="s">
        <v>394</v>
      </c>
      <c r="D376" s="212" t="s">
        <v>236</v>
      </c>
      <c r="E376" s="103" t="s">
        <v>35</v>
      </c>
      <c r="F376" s="103" t="s">
        <v>343</v>
      </c>
      <c r="G376" s="88" t="s">
        <v>465</v>
      </c>
      <c r="H376" s="213">
        <v>3</v>
      </c>
      <c r="I376" s="213" t="s">
        <v>531</v>
      </c>
      <c r="J376" s="176">
        <v>41</v>
      </c>
      <c r="K376" s="51" t="s">
        <v>2161</v>
      </c>
      <c r="L376" s="177"/>
      <c r="M376" s="177"/>
      <c r="N376" s="177">
        <v>41</v>
      </c>
      <c r="O376" s="177"/>
      <c r="P376" s="177">
        <v>41</v>
      </c>
      <c r="Q376" s="177"/>
      <c r="R376" s="177">
        <v>41</v>
      </c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</row>
    <row r="377" spans="1:57" ht="14.25" customHeight="1">
      <c r="A377" s="158">
        <v>365</v>
      </c>
      <c r="B377" s="97"/>
      <c r="C377" s="130" t="s">
        <v>394</v>
      </c>
      <c r="D377" s="212" t="s">
        <v>236</v>
      </c>
      <c r="E377" s="103" t="s">
        <v>35</v>
      </c>
      <c r="F377" s="103" t="s">
        <v>73</v>
      </c>
      <c r="G377" s="88" t="s">
        <v>465</v>
      </c>
      <c r="H377" s="213">
        <v>3</v>
      </c>
      <c r="I377" s="213" t="s">
        <v>531</v>
      </c>
      <c r="J377" s="176">
        <v>41</v>
      </c>
      <c r="K377" s="51" t="s">
        <v>2161</v>
      </c>
      <c r="L377" s="177"/>
      <c r="M377" s="177"/>
      <c r="N377" s="177">
        <v>41</v>
      </c>
      <c r="O377" s="177"/>
      <c r="P377" s="177">
        <v>41</v>
      </c>
      <c r="Q377" s="177"/>
      <c r="R377" s="177">
        <v>41</v>
      </c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</row>
    <row r="378" spans="1:57" ht="14.25" customHeight="1">
      <c r="A378" s="158">
        <v>366</v>
      </c>
      <c r="B378" s="97"/>
      <c r="C378" s="130" t="s">
        <v>893</v>
      </c>
      <c r="D378" s="90" t="s">
        <v>756</v>
      </c>
      <c r="E378" s="188" t="s">
        <v>35</v>
      </c>
      <c r="F378" s="214" t="s">
        <v>353</v>
      </c>
      <c r="G378" s="188" t="s">
        <v>813</v>
      </c>
      <c r="H378" s="178">
        <v>3</v>
      </c>
      <c r="I378" s="112" t="s">
        <v>531</v>
      </c>
      <c r="J378" s="178">
        <v>42</v>
      </c>
      <c r="K378" s="51" t="s">
        <v>2222</v>
      </c>
      <c r="L378" s="177"/>
      <c r="M378" s="177"/>
      <c r="N378" s="177">
        <v>42</v>
      </c>
      <c r="O378" s="177"/>
      <c r="P378" s="177">
        <v>42</v>
      </c>
      <c r="Q378" s="177"/>
      <c r="R378" s="177">
        <v>42</v>
      </c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</row>
    <row r="379" spans="1:57" ht="14.25" customHeight="1">
      <c r="A379" s="158">
        <v>367</v>
      </c>
      <c r="B379" s="196"/>
      <c r="C379" s="98" t="s">
        <v>1183</v>
      </c>
      <c r="D379" s="93" t="s">
        <v>191</v>
      </c>
      <c r="E379" s="103" t="s">
        <v>35</v>
      </c>
      <c r="F379" s="103" t="s">
        <v>348</v>
      </c>
      <c r="G379" s="103" t="s">
        <v>1001</v>
      </c>
      <c r="H379" s="112">
        <v>2</v>
      </c>
      <c r="I379" s="112" t="s">
        <v>497</v>
      </c>
      <c r="J379" s="112">
        <v>43</v>
      </c>
      <c r="K379" s="51" t="s">
        <v>2222</v>
      </c>
      <c r="L379" s="177"/>
      <c r="M379" s="177"/>
      <c r="N379" s="177">
        <v>43</v>
      </c>
      <c r="O379" s="177"/>
      <c r="P379" s="177">
        <v>43</v>
      </c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</row>
    <row r="380" spans="1:57" ht="14.25" customHeight="1">
      <c r="A380" s="158">
        <v>368</v>
      </c>
      <c r="B380" s="97"/>
      <c r="C380" s="130" t="s">
        <v>394</v>
      </c>
      <c r="D380" s="212" t="s">
        <v>303</v>
      </c>
      <c r="E380" s="103" t="s">
        <v>35</v>
      </c>
      <c r="F380" s="103" t="s">
        <v>458</v>
      </c>
      <c r="G380" s="88" t="s">
        <v>459</v>
      </c>
      <c r="H380" s="213">
        <v>3</v>
      </c>
      <c r="I380" s="213" t="s">
        <v>524</v>
      </c>
      <c r="J380" s="176">
        <v>31</v>
      </c>
      <c r="K380" s="51" t="s">
        <v>2162</v>
      </c>
      <c r="L380" s="177"/>
      <c r="M380" s="177"/>
      <c r="N380" s="177"/>
      <c r="O380" s="177">
        <v>31</v>
      </c>
      <c r="P380" s="177"/>
      <c r="Q380" s="177">
        <v>31</v>
      </c>
      <c r="R380" s="177"/>
      <c r="S380" s="177">
        <v>31</v>
      </c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</row>
    <row r="381" spans="1:57" ht="14.25" customHeight="1">
      <c r="A381" s="158">
        <v>369</v>
      </c>
      <c r="B381" s="195"/>
      <c r="C381" s="130" t="s">
        <v>394</v>
      </c>
      <c r="D381" s="212" t="s">
        <v>413</v>
      </c>
      <c r="E381" s="103" t="s">
        <v>35</v>
      </c>
      <c r="F381" s="103" t="s">
        <v>247</v>
      </c>
      <c r="G381" s="88" t="s">
        <v>460</v>
      </c>
      <c r="H381" s="213">
        <v>1</v>
      </c>
      <c r="I381" s="213" t="s">
        <v>533</v>
      </c>
      <c r="J381" s="176">
        <v>41</v>
      </c>
      <c r="K381" s="62" t="s">
        <v>2162</v>
      </c>
      <c r="L381" s="106"/>
      <c r="M381" s="106"/>
      <c r="N381" s="106"/>
      <c r="O381" s="106">
        <v>41</v>
      </c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</row>
    <row r="382" spans="1:57" ht="14.25" customHeight="1">
      <c r="A382" s="158">
        <v>370</v>
      </c>
      <c r="B382" s="97"/>
      <c r="C382" s="130" t="s">
        <v>394</v>
      </c>
      <c r="D382" s="212" t="s">
        <v>237</v>
      </c>
      <c r="E382" s="103" t="s">
        <v>35</v>
      </c>
      <c r="F382" s="103" t="s">
        <v>343</v>
      </c>
      <c r="G382" s="88" t="s">
        <v>465</v>
      </c>
      <c r="H382" s="213">
        <v>3</v>
      </c>
      <c r="I382" s="213" t="s">
        <v>524</v>
      </c>
      <c r="J382" s="176">
        <v>39</v>
      </c>
      <c r="K382" s="51" t="s">
        <v>2162</v>
      </c>
      <c r="L382" s="177"/>
      <c r="M382" s="177"/>
      <c r="N382" s="177"/>
      <c r="O382" s="177">
        <v>39</v>
      </c>
      <c r="P382" s="177"/>
      <c r="Q382" s="177">
        <v>39</v>
      </c>
      <c r="R382" s="177"/>
      <c r="S382" s="177">
        <v>39</v>
      </c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</row>
    <row r="383" spans="1:57" ht="14.25" customHeight="1">
      <c r="A383" s="158">
        <v>371</v>
      </c>
      <c r="B383" s="97"/>
      <c r="C383" s="130" t="s">
        <v>394</v>
      </c>
      <c r="D383" s="212" t="s">
        <v>237</v>
      </c>
      <c r="E383" s="103" t="s">
        <v>35</v>
      </c>
      <c r="F383" s="103" t="s">
        <v>73</v>
      </c>
      <c r="G383" s="88" t="s">
        <v>465</v>
      </c>
      <c r="H383" s="213">
        <v>3</v>
      </c>
      <c r="I383" s="213" t="s">
        <v>524</v>
      </c>
      <c r="J383" s="176">
        <v>39</v>
      </c>
      <c r="K383" s="51" t="s">
        <v>2162</v>
      </c>
      <c r="L383" s="177"/>
      <c r="M383" s="177"/>
      <c r="N383" s="177"/>
      <c r="O383" s="177">
        <v>39</v>
      </c>
      <c r="P383" s="177"/>
      <c r="Q383" s="177">
        <v>39</v>
      </c>
      <c r="R383" s="177"/>
      <c r="S383" s="177">
        <v>39</v>
      </c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</row>
    <row r="384" spans="1:57" ht="14.25" customHeight="1">
      <c r="A384" s="158">
        <v>372</v>
      </c>
      <c r="B384" s="196"/>
      <c r="C384" s="98" t="s">
        <v>1183</v>
      </c>
      <c r="D384" s="93" t="s">
        <v>199</v>
      </c>
      <c r="E384" s="103" t="s">
        <v>35</v>
      </c>
      <c r="F384" s="103" t="s">
        <v>348</v>
      </c>
      <c r="G384" s="103" t="s">
        <v>1001</v>
      </c>
      <c r="H384" s="112">
        <v>2</v>
      </c>
      <c r="I384" s="112" t="s">
        <v>498</v>
      </c>
      <c r="J384" s="112">
        <v>39</v>
      </c>
      <c r="K384" s="51" t="s">
        <v>2226</v>
      </c>
      <c r="L384" s="177"/>
      <c r="M384" s="177"/>
      <c r="N384" s="177"/>
      <c r="O384" s="177">
        <v>39</v>
      </c>
      <c r="P384" s="177"/>
      <c r="Q384" s="177">
        <v>39</v>
      </c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</row>
    <row r="385" spans="1:57" ht="14.25" customHeight="1">
      <c r="A385" s="158">
        <v>373</v>
      </c>
      <c r="B385" s="97"/>
      <c r="C385" s="130" t="s">
        <v>297</v>
      </c>
      <c r="D385" s="98" t="s">
        <v>628</v>
      </c>
      <c r="E385" s="191" t="s">
        <v>35</v>
      </c>
      <c r="F385" s="191" t="s">
        <v>248</v>
      </c>
      <c r="G385" s="191" t="s">
        <v>655</v>
      </c>
      <c r="H385" s="177">
        <v>3</v>
      </c>
      <c r="I385" s="176" t="s">
        <v>688</v>
      </c>
      <c r="J385" s="177">
        <v>30</v>
      </c>
      <c r="K385" s="51" t="s">
        <v>2193</v>
      </c>
      <c r="L385" s="177"/>
      <c r="M385" s="177"/>
      <c r="N385" s="177"/>
      <c r="O385" s="177"/>
      <c r="P385" s="177">
        <v>30</v>
      </c>
      <c r="Q385" s="177"/>
      <c r="R385" s="177">
        <v>30</v>
      </c>
      <c r="S385" s="177"/>
      <c r="T385" s="177">
        <v>24</v>
      </c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</row>
    <row r="386" spans="1:57" ht="14.25" customHeight="1">
      <c r="A386" s="158">
        <v>374</v>
      </c>
      <c r="B386" s="97"/>
      <c r="C386" s="130" t="s">
        <v>394</v>
      </c>
      <c r="D386" s="212" t="s">
        <v>414</v>
      </c>
      <c r="E386" s="103" t="s">
        <v>35</v>
      </c>
      <c r="F386" s="103" t="s">
        <v>247</v>
      </c>
      <c r="G386" s="88" t="s">
        <v>460</v>
      </c>
      <c r="H386" s="213">
        <v>1</v>
      </c>
      <c r="I386" s="213" t="s">
        <v>534</v>
      </c>
      <c r="J386" s="176">
        <v>42</v>
      </c>
      <c r="K386" s="51" t="s">
        <v>2176</v>
      </c>
      <c r="L386" s="177"/>
      <c r="M386" s="177"/>
      <c r="N386" s="177"/>
      <c r="O386" s="177"/>
      <c r="P386" s="177"/>
      <c r="Q386" s="177">
        <v>42</v>
      </c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</row>
    <row r="387" spans="1:57" ht="14.25" customHeight="1">
      <c r="A387" s="158">
        <v>375</v>
      </c>
      <c r="B387" s="97"/>
      <c r="C387" s="130" t="s">
        <v>893</v>
      </c>
      <c r="D387" s="93" t="s">
        <v>769</v>
      </c>
      <c r="E387" s="103" t="s">
        <v>35</v>
      </c>
      <c r="F387" s="103" t="s">
        <v>247</v>
      </c>
      <c r="G387" s="103" t="s">
        <v>830</v>
      </c>
      <c r="H387" s="112">
        <v>2</v>
      </c>
      <c r="I387" s="112" t="s">
        <v>503</v>
      </c>
      <c r="J387" s="112">
        <v>53</v>
      </c>
      <c r="K387" s="51" t="s">
        <v>2246</v>
      </c>
      <c r="L387" s="177"/>
      <c r="M387" s="177"/>
      <c r="N387" s="177"/>
      <c r="O387" s="177"/>
      <c r="P387" s="177"/>
      <c r="Q387" s="177"/>
      <c r="R387" s="228">
        <v>53</v>
      </c>
      <c r="S387" s="177"/>
      <c r="T387" s="228">
        <v>53</v>
      </c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</row>
    <row r="388" spans="1:57" ht="14.25" customHeight="1">
      <c r="A388" s="158">
        <v>376</v>
      </c>
      <c r="B388" s="196"/>
      <c r="C388" s="98" t="s">
        <v>1183</v>
      </c>
      <c r="D388" s="93" t="s">
        <v>190</v>
      </c>
      <c r="E388" s="103" t="s">
        <v>35</v>
      </c>
      <c r="F388" s="103" t="s">
        <v>348</v>
      </c>
      <c r="G388" s="103" t="s">
        <v>1001</v>
      </c>
      <c r="H388" s="112">
        <v>2</v>
      </c>
      <c r="I388" s="112" t="s">
        <v>503</v>
      </c>
      <c r="J388" s="112">
        <v>44</v>
      </c>
      <c r="K388" s="51" t="s">
        <v>2246</v>
      </c>
      <c r="L388" s="177"/>
      <c r="M388" s="177"/>
      <c r="N388" s="177"/>
      <c r="O388" s="177"/>
      <c r="P388" s="177"/>
      <c r="Q388" s="177"/>
      <c r="R388" s="177">
        <v>44</v>
      </c>
      <c r="S388" s="177"/>
      <c r="T388" s="177">
        <v>44</v>
      </c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</row>
    <row r="389" spans="1:57" ht="14.25" customHeight="1">
      <c r="A389" s="158">
        <v>377</v>
      </c>
      <c r="B389" s="196"/>
      <c r="C389" s="98" t="s">
        <v>1183</v>
      </c>
      <c r="D389" s="93" t="s">
        <v>192</v>
      </c>
      <c r="E389" s="103" t="s">
        <v>35</v>
      </c>
      <c r="F389" s="103" t="s">
        <v>41</v>
      </c>
      <c r="G389" s="103" t="s">
        <v>1010</v>
      </c>
      <c r="H389" s="112">
        <v>2</v>
      </c>
      <c r="I389" s="112" t="s">
        <v>1529</v>
      </c>
      <c r="J389" s="112">
        <v>31</v>
      </c>
      <c r="K389" s="51" t="s">
        <v>2246</v>
      </c>
      <c r="L389" s="177"/>
      <c r="M389" s="177"/>
      <c r="N389" s="177"/>
      <c r="O389" s="177"/>
      <c r="P389" s="177"/>
      <c r="Q389" s="177"/>
      <c r="R389" s="177">
        <v>31</v>
      </c>
      <c r="S389" s="177"/>
      <c r="T389" s="177">
        <v>31</v>
      </c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</row>
    <row r="390" spans="1:57" ht="14.25" customHeight="1">
      <c r="A390" s="158">
        <v>378</v>
      </c>
      <c r="B390" s="97"/>
      <c r="C390" s="130" t="s">
        <v>394</v>
      </c>
      <c r="D390" s="212" t="s">
        <v>412</v>
      </c>
      <c r="E390" s="103" t="s">
        <v>35</v>
      </c>
      <c r="F390" s="103" t="s">
        <v>247</v>
      </c>
      <c r="G390" s="88" t="s">
        <v>460</v>
      </c>
      <c r="H390" s="213">
        <v>1</v>
      </c>
      <c r="I390" s="213" t="s">
        <v>532</v>
      </c>
      <c r="J390" s="176">
        <v>44</v>
      </c>
      <c r="K390" s="51" t="s">
        <v>2180</v>
      </c>
      <c r="L390" s="177"/>
      <c r="M390" s="177"/>
      <c r="N390" s="177"/>
      <c r="O390" s="177"/>
      <c r="P390" s="177"/>
      <c r="Q390" s="177"/>
      <c r="R390" s="177"/>
      <c r="S390" s="177">
        <v>44</v>
      </c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</row>
    <row r="391" spans="1:57" ht="14.25" customHeight="1">
      <c r="A391" s="158">
        <v>379</v>
      </c>
      <c r="B391" s="196"/>
      <c r="C391" s="98" t="s">
        <v>1183</v>
      </c>
      <c r="D391" s="93" t="s">
        <v>199</v>
      </c>
      <c r="E391" s="103" t="s">
        <v>35</v>
      </c>
      <c r="F391" s="103" t="s">
        <v>51</v>
      </c>
      <c r="G391" s="103" t="s">
        <v>1001</v>
      </c>
      <c r="H391" s="112">
        <v>1</v>
      </c>
      <c r="I391" s="112" t="s">
        <v>532</v>
      </c>
      <c r="J391" s="112">
        <v>39</v>
      </c>
      <c r="K391" s="51" t="s">
        <v>2244</v>
      </c>
      <c r="L391" s="177"/>
      <c r="M391" s="177"/>
      <c r="N391" s="177"/>
      <c r="O391" s="177"/>
      <c r="P391" s="177"/>
      <c r="Q391" s="177"/>
      <c r="R391" s="177"/>
      <c r="S391" s="177">
        <v>39</v>
      </c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</row>
    <row r="392" spans="1:57" ht="14.25" customHeight="1">
      <c r="A392" s="158">
        <v>380</v>
      </c>
      <c r="B392" s="196"/>
      <c r="C392" s="98" t="s">
        <v>1345</v>
      </c>
      <c r="D392" s="98" t="s">
        <v>1306</v>
      </c>
      <c r="E392" s="191" t="s">
        <v>35</v>
      </c>
      <c r="F392" s="192" t="s">
        <v>248</v>
      </c>
      <c r="G392" s="192" t="s">
        <v>1378</v>
      </c>
      <c r="H392" s="177">
        <v>1</v>
      </c>
      <c r="I392" s="106" t="s">
        <v>1423</v>
      </c>
      <c r="J392" s="177">
        <v>56</v>
      </c>
      <c r="K392" s="51" t="s">
        <v>2180</v>
      </c>
      <c r="L392" s="177"/>
      <c r="M392" s="177"/>
      <c r="N392" s="177"/>
      <c r="O392" s="177"/>
      <c r="P392" s="177"/>
      <c r="Q392" s="177"/>
      <c r="R392" s="177"/>
      <c r="S392" s="177">
        <v>56</v>
      </c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</row>
    <row r="393" spans="1:57" ht="14.25" customHeight="1">
      <c r="A393" s="158">
        <v>381</v>
      </c>
      <c r="B393" s="196"/>
      <c r="C393" s="98" t="s">
        <v>1345</v>
      </c>
      <c r="D393" s="130" t="s">
        <v>1343</v>
      </c>
      <c r="E393" s="103" t="s">
        <v>1396</v>
      </c>
      <c r="F393" s="103" t="s">
        <v>1397</v>
      </c>
      <c r="G393" s="103" t="s">
        <v>1398</v>
      </c>
      <c r="H393" s="176">
        <v>2</v>
      </c>
      <c r="I393" s="176" t="s">
        <v>1517</v>
      </c>
      <c r="J393" s="176">
        <v>45</v>
      </c>
      <c r="K393" s="51" t="s">
        <v>2258</v>
      </c>
      <c r="L393" s="177"/>
      <c r="M393" s="177"/>
      <c r="N393" s="177"/>
      <c r="O393" s="177"/>
      <c r="P393" s="177"/>
      <c r="Q393" s="177"/>
      <c r="R393" s="177"/>
      <c r="S393" s="177">
        <v>27</v>
      </c>
      <c r="T393" s="177"/>
      <c r="U393" s="177">
        <v>45</v>
      </c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</row>
    <row r="394" spans="1:57" ht="14.25" customHeight="1">
      <c r="A394" s="158">
        <v>382</v>
      </c>
      <c r="B394" s="196"/>
      <c r="C394" s="130" t="s">
        <v>394</v>
      </c>
      <c r="D394" s="212" t="s">
        <v>302</v>
      </c>
      <c r="E394" s="103" t="s">
        <v>35</v>
      </c>
      <c r="F394" s="103" t="s">
        <v>77</v>
      </c>
      <c r="G394" s="88" t="s">
        <v>461</v>
      </c>
      <c r="H394" s="213">
        <v>1</v>
      </c>
      <c r="I394" s="213" t="s">
        <v>544</v>
      </c>
      <c r="J394" s="176">
        <v>34</v>
      </c>
      <c r="K394" s="51" t="s">
        <v>2189</v>
      </c>
      <c r="L394" s="177"/>
      <c r="M394" s="177"/>
      <c r="N394" s="177"/>
      <c r="O394" s="177"/>
      <c r="P394" s="177"/>
      <c r="Q394" s="177"/>
      <c r="R394" s="177"/>
      <c r="S394" s="177"/>
      <c r="T394" s="177">
        <v>34</v>
      </c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</row>
    <row r="395" spans="1:57" ht="14.25" customHeight="1">
      <c r="A395" s="158">
        <v>383</v>
      </c>
      <c r="B395" s="97"/>
      <c r="C395" s="130" t="s">
        <v>394</v>
      </c>
      <c r="D395" s="212" t="s">
        <v>233</v>
      </c>
      <c r="E395" s="103" t="s">
        <v>35</v>
      </c>
      <c r="F395" s="103" t="s">
        <v>343</v>
      </c>
      <c r="G395" s="88" t="s">
        <v>465</v>
      </c>
      <c r="H395" s="213">
        <v>3</v>
      </c>
      <c r="I395" s="213" t="s">
        <v>563</v>
      </c>
      <c r="J395" s="176">
        <v>41</v>
      </c>
      <c r="K395" s="51" t="s">
        <v>2189</v>
      </c>
      <c r="L395" s="177"/>
      <c r="M395" s="177"/>
      <c r="N395" s="177"/>
      <c r="O395" s="177"/>
      <c r="P395" s="177"/>
      <c r="Q395" s="177"/>
      <c r="R395" s="177"/>
      <c r="S395" s="177"/>
      <c r="T395" s="177">
        <v>41</v>
      </c>
      <c r="U395" s="177"/>
      <c r="V395" s="177">
        <v>41</v>
      </c>
      <c r="W395" s="177"/>
      <c r="X395" s="177">
        <v>41</v>
      </c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</row>
    <row r="396" spans="1:57" ht="14.25" customHeight="1">
      <c r="A396" s="158">
        <v>384</v>
      </c>
      <c r="B396" s="97"/>
      <c r="C396" s="130" t="s">
        <v>394</v>
      </c>
      <c r="D396" s="212" t="s">
        <v>233</v>
      </c>
      <c r="E396" s="103" t="s">
        <v>35</v>
      </c>
      <c r="F396" s="103" t="s">
        <v>73</v>
      </c>
      <c r="G396" s="88" t="s">
        <v>465</v>
      </c>
      <c r="H396" s="213">
        <v>3</v>
      </c>
      <c r="I396" s="213" t="s">
        <v>563</v>
      </c>
      <c r="J396" s="176">
        <v>41</v>
      </c>
      <c r="K396" s="51" t="s">
        <v>2189</v>
      </c>
      <c r="L396" s="177"/>
      <c r="M396" s="177"/>
      <c r="N396" s="177"/>
      <c r="O396" s="177"/>
      <c r="P396" s="177"/>
      <c r="Q396" s="177"/>
      <c r="R396" s="177"/>
      <c r="S396" s="177"/>
      <c r="T396" s="177">
        <v>41</v>
      </c>
      <c r="U396" s="177"/>
      <c r="V396" s="177">
        <v>41</v>
      </c>
      <c r="W396" s="177"/>
      <c r="X396" s="177">
        <v>41</v>
      </c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</row>
    <row r="397" spans="1:57" ht="14.25" customHeight="1">
      <c r="A397" s="158">
        <v>385</v>
      </c>
      <c r="B397" s="196"/>
      <c r="C397" s="130" t="s">
        <v>893</v>
      </c>
      <c r="D397" s="91" t="s">
        <v>253</v>
      </c>
      <c r="E397" s="190" t="s">
        <v>35</v>
      </c>
      <c r="F397" s="190" t="s">
        <v>458</v>
      </c>
      <c r="G397" s="190" t="s">
        <v>797</v>
      </c>
      <c r="H397" s="181">
        <v>3</v>
      </c>
      <c r="I397" s="181" t="s">
        <v>862</v>
      </c>
      <c r="J397" s="181">
        <v>55</v>
      </c>
      <c r="K397" s="51" t="s">
        <v>2236</v>
      </c>
      <c r="L397" s="177"/>
      <c r="M397" s="177"/>
      <c r="N397" s="177"/>
      <c r="O397" s="177"/>
      <c r="P397" s="177"/>
      <c r="Q397" s="177"/>
      <c r="R397" s="177"/>
      <c r="S397" s="177"/>
      <c r="T397" s="177">
        <v>55</v>
      </c>
      <c r="U397" s="177"/>
      <c r="V397" s="177">
        <v>55</v>
      </c>
      <c r="W397" s="177"/>
      <c r="X397" s="177">
        <v>55</v>
      </c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</row>
    <row r="398" spans="1:57" ht="14.25" customHeight="1">
      <c r="A398" s="158">
        <v>386</v>
      </c>
      <c r="B398" s="97"/>
      <c r="C398" s="130" t="s">
        <v>893</v>
      </c>
      <c r="D398" s="90" t="s">
        <v>757</v>
      </c>
      <c r="E398" s="188" t="s">
        <v>35</v>
      </c>
      <c r="F398" s="214" t="s">
        <v>353</v>
      </c>
      <c r="G398" s="188" t="s">
        <v>813</v>
      </c>
      <c r="H398" s="178">
        <v>3</v>
      </c>
      <c r="I398" s="112" t="s">
        <v>1501</v>
      </c>
      <c r="J398" s="178">
        <v>45</v>
      </c>
      <c r="K398" s="51" t="s">
        <v>2236</v>
      </c>
      <c r="L398" s="177"/>
      <c r="M398" s="177"/>
      <c r="N398" s="177"/>
      <c r="O398" s="177"/>
      <c r="P398" s="177"/>
      <c r="Q398" s="177"/>
      <c r="R398" s="177"/>
      <c r="S398" s="177"/>
      <c r="T398" s="177">
        <v>45</v>
      </c>
      <c r="U398" s="177"/>
      <c r="V398" s="177">
        <v>45</v>
      </c>
      <c r="W398" s="177"/>
      <c r="X398" s="177">
        <v>45</v>
      </c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</row>
    <row r="399" spans="1:57" ht="14.25" customHeight="1">
      <c r="A399" s="158">
        <v>387</v>
      </c>
      <c r="B399" s="196"/>
      <c r="C399" s="98" t="s">
        <v>1183</v>
      </c>
      <c r="D399" s="93" t="s">
        <v>2296</v>
      </c>
      <c r="E399" s="103" t="s">
        <v>35</v>
      </c>
      <c r="F399" s="103" t="s">
        <v>51</v>
      </c>
      <c r="G399" s="103" t="s">
        <v>1003</v>
      </c>
      <c r="H399" s="112">
        <v>1</v>
      </c>
      <c r="I399" s="112" t="s">
        <v>1523</v>
      </c>
      <c r="J399" s="112">
        <v>27</v>
      </c>
      <c r="K399" s="51" t="s">
        <v>2236</v>
      </c>
      <c r="L399" s="177"/>
      <c r="M399" s="177"/>
      <c r="N399" s="177"/>
      <c r="O399" s="177"/>
      <c r="P399" s="177"/>
      <c r="Q399" s="177"/>
      <c r="R399" s="177"/>
      <c r="S399" s="177"/>
      <c r="T399" s="177">
        <v>27</v>
      </c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227"/>
      <c r="AI399" s="177"/>
      <c r="AJ399" s="22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</row>
    <row r="400" spans="1:57" ht="14.25" customHeight="1">
      <c r="A400" s="158">
        <v>388</v>
      </c>
      <c r="B400" s="97"/>
      <c r="C400" s="130" t="s">
        <v>394</v>
      </c>
      <c r="D400" s="212" t="s">
        <v>234</v>
      </c>
      <c r="E400" s="103" t="s">
        <v>35</v>
      </c>
      <c r="F400" s="103" t="s">
        <v>343</v>
      </c>
      <c r="G400" s="88" t="s">
        <v>465</v>
      </c>
      <c r="H400" s="213">
        <v>3</v>
      </c>
      <c r="I400" s="213" t="s">
        <v>564</v>
      </c>
      <c r="J400" s="176">
        <v>44</v>
      </c>
      <c r="K400" s="51" t="s">
        <v>2177</v>
      </c>
      <c r="L400" s="177"/>
      <c r="M400" s="177"/>
      <c r="N400" s="177"/>
      <c r="O400" s="177"/>
      <c r="P400" s="177"/>
      <c r="Q400" s="177"/>
      <c r="R400" s="177"/>
      <c r="S400" s="177"/>
      <c r="T400" s="177"/>
      <c r="U400" s="177">
        <v>44</v>
      </c>
      <c r="V400" s="177"/>
      <c r="W400" s="177">
        <v>44</v>
      </c>
      <c r="X400" s="177"/>
      <c r="Y400" s="177">
        <v>44</v>
      </c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</row>
    <row r="401" spans="1:57" ht="14.25" customHeight="1">
      <c r="A401" s="158">
        <v>389</v>
      </c>
      <c r="B401" s="97"/>
      <c r="C401" s="130" t="s">
        <v>394</v>
      </c>
      <c r="D401" s="212" t="s">
        <v>234</v>
      </c>
      <c r="E401" s="103" t="s">
        <v>35</v>
      </c>
      <c r="F401" s="103" t="s">
        <v>73</v>
      </c>
      <c r="G401" s="88" t="s">
        <v>465</v>
      </c>
      <c r="H401" s="213">
        <v>3</v>
      </c>
      <c r="I401" s="213" t="s">
        <v>564</v>
      </c>
      <c r="J401" s="176">
        <v>44</v>
      </c>
      <c r="K401" s="51" t="s">
        <v>2177</v>
      </c>
      <c r="L401" s="177"/>
      <c r="M401" s="177"/>
      <c r="N401" s="177"/>
      <c r="O401" s="177"/>
      <c r="P401" s="177"/>
      <c r="Q401" s="177"/>
      <c r="R401" s="177"/>
      <c r="S401" s="177"/>
      <c r="T401" s="177"/>
      <c r="U401" s="177">
        <v>44</v>
      </c>
      <c r="V401" s="177"/>
      <c r="W401" s="177">
        <v>44</v>
      </c>
      <c r="X401" s="177"/>
      <c r="Y401" s="177">
        <v>44</v>
      </c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</row>
    <row r="402" spans="1:57" ht="14.25" customHeight="1">
      <c r="A402" s="158">
        <v>390</v>
      </c>
      <c r="B402" s="196"/>
      <c r="C402" s="130" t="s">
        <v>893</v>
      </c>
      <c r="D402" s="91" t="s">
        <v>254</v>
      </c>
      <c r="E402" s="190" t="s">
        <v>35</v>
      </c>
      <c r="F402" s="190" t="s">
        <v>458</v>
      </c>
      <c r="G402" s="190" t="s">
        <v>797</v>
      </c>
      <c r="H402" s="181">
        <v>3</v>
      </c>
      <c r="I402" s="181" t="s">
        <v>863</v>
      </c>
      <c r="J402" s="181">
        <v>55</v>
      </c>
      <c r="K402" s="51" t="s">
        <v>2237</v>
      </c>
      <c r="L402" s="177"/>
      <c r="M402" s="177"/>
      <c r="N402" s="177"/>
      <c r="O402" s="177"/>
      <c r="P402" s="177"/>
      <c r="Q402" s="177"/>
      <c r="R402" s="177"/>
      <c r="S402" s="177"/>
      <c r="T402" s="177"/>
      <c r="U402" s="177">
        <v>55</v>
      </c>
      <c r="V402" s="177"/>
      <c r="W402" s="177">
        <v>55</v>
      </c>
      <c r="X402" s="177"/>
      <c r="Y402" s="177">
        <v>55</v>
      </c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</row>
    <row r="403" spans="1:57" ht="14.25" customHeight="1">
      <c r="A403" s="158">
        <v>391</v>
      </c>
      <c r="B403" s="196"/>
      <c r="C403" s="98" t="s">
        <v>1183</v>
      </c>
      <c r="D403" s="93" t="s">
        <v>190</v>
      </c>
      <c r="E403" s="103" t="s">
        <v>35</v>
      </c>
      <c r="F403" s="103" t="s">
        <v>51</v>
      </c>
      <c r="G403" s="103" t="s">
        <v>1001</v>
      </c>
      <c r="H403" s="112">
        <v>1</v>
      </c>
      <c r="I403" s="112" t="s">
        <v>1524</v>
      </c>
      <c r="J403" s="112">
        <v>44</v>
      </c>
      <c r="K403" s="51" t="s">
        <v>2237</v>
      </c>
      <c r="L403" s="177"/>
      <c r="M403" s="177"/>
      <c r="N403" s="177"/>
      <c r="O403" s="177"/>
      <c r="P403" s="177"/>
      <c r="Q403" s="177"/>
      <c r="R403" s="177"/>
      <c r="S403" s="177"/>
      <c r="T403" s="177"/>
      <c r="U403" s="177">
        <v>44</v>
      </c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</row>
    <row r="404" spans="1:57" ht="14.25" customHeight="1">
      <c r="A404" s="158">
        <v>392</v>
      </c>
      <c r="B404" s="196"/>
      <c r="C404" s="98" t="s">
        <v>1345</v>
      </c>
      <c r="D404" s="98" t="s">
        <v>1307</v>
      </c>
      <c r="E404" s="191" t="s">
        <v>35</v>
      </c>
      <c r="F404" s="192" t="s">
        <v>248</v>
      </c>
      <c r="G404" s="192" t="s">
        <v>1378</v>
      </c>
      <c r="H404" s="177">
        <v>1</v>
      </c>
      <c r="I404" s="106" t="s">
        <v>1424</v>
      </c>
      <c r="J404" s="177">
        <v>55</v>
      </c>
      <c r="K404" s="51" t="s">
        <v>2177</v>
      </c>
      <c r="L404" s="177"/>
      <c r="M404" s="177"/>
      <c r="N404" s="177"/>
      <c r="O404" s="177"/>
      <c r="P404" s="177"/>
      <c r="Q404" s="177"/>
      <c r="R404" s="177"/>
      <c r="S404" s="177"/>
      <c r="T404" s="177"/>
      <c r="U404" s="177">
        <v>55</v>
      </c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</row>
    <row r="405" spans="1:57" ht="14.25" customHeight="1">
      <c r="A405" s="158">
        <v>393</v>
      </c>
      <c r="B405" s="97"/>
      <c r="C405" s="130" t="s">
        <v>394</v>
      </c>
      <c r="D405" s="212" t="s">
        <v>226</v>
      </c>
      <c r="E405" s="103" t="s">
        <v>35</v>
      </c>
      <c r="F405" s="103" t="s">
        <v>51</v>
      </c>
      <c r="G405" s="88" t="s">
        <v>472</v>
      </c>
      <c r="H405" s="213">
        <v>2</v>
      </c>
      <c r="I405" s="211" t="s">
        <v>576</v>
      </c>
      <c r="J405" s="176">
        <v>33</v>
      </c>
      <c r="K405" s="51" t="s">
        <v>2168</v>
      </c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>
        <v>33</v>
      </c>
      <c r="W405" s="177"/>
      <c r="X405" s="177">
        <v>33</v>
      </c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</row>
    <row r="406" spans="1:57" ht="14.25" customHeight="1">
      <c r="A406" s="158">
        <v>394</v>
      </c>
      <c r="B406" s="97"/>
      <c r="C406" s="130" t="s">
        <v>893</v>
      </c>
      <c r="D406" s="91" t="s">
        <v>760</v>
      </c>
      <c r="E406" s="190" t="s">
        <v>816</v>
      </c>
      <c r="F406" s="190" t="s">
        <v>817</v>
      </c>
      <c r="G406" s="190" t="s">
        <v>818</v>
      </c>
      <c r="H406" s="181">
        <v>1</v>
      </c>
      <c r="I406" s="106" t="s">
        <v>1502</v>
      </c>
      <c r="J406" s="181">
        <v>43</v>
      </c>
      <c r="K406" s="51" t="s">
        <v>2242</v>
      </c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>
        <v>43</v>
      </c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</row>
    <row r="407" spans="1:57" ht="14.25" customHeight="1">
      <c r="A407" s="158">
        <v>395</v>
      </c>
      <c r="B407" s="97"/>
      <c r="C407" s="130" t="s">
        <v>893</v>
      </c>
      <c r="D407" s="93" t="s">
        <v>770</v>
      </c>
      <c r="E407" s="103" t="s">
        <v>35</v>
      </c>
      <c r="F407" s="103" t="s">
        <v>247</v>
      </c>
      <c r="G407" s="103" t="s">
        <v>830</v>
      </c>
      <c r="H407" s="112">
        <v>2</v>
      </c>
      <c r="I407" s="112" t="s">
        <v>890</v>
      </c>
      <c r="J407" s="112">
        <v>52</v>
      </c>
      <c r="K407" s="51" t="s">
        <v>2242</v>
      </c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>
        <v>52</v>
      </c>
      <c r="W407" s="177"/>
      <c r="X407" s="177">
        <v>52</v>
      </c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</row>
    <row r="408" spans="1:57" ht="14.25" customHeight="1">
      <c r="A408" s="158">
        <v>396</v>
      </c>
      <c r="B408" s="196"/>
      <c r="C408" s="98" t="s">
        <v>1183</v>
      </c>
      <c r="D408" s="93" t="s">
        <v>327</v>
      </c>
      <c r="E408" s="103" t="s">
        <v>35</v>
      </c>
      <c r="F408" s="103" t="s">
        <v>41</v>
      </c>
      <c r="G408" s="103" t="s">
        <v>1007</v>
      </c>
      <c r="H408" s="112">
        <v>4</v>
      </c>
      <c r="I408" s="112" t="s">
        <v>1282</v>
      </c>
      <c r="J408" s="112">
        <v>33</v>
      </c>
      <c r="K408" s="51" t="s">
        <v>2242</v>
      </c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>
        <v>19.8</v>
      </c>
      <c r="W408" s="177">
        <v>13.2</v>
      </c>
      <c r="X408" s="177">
        <v>19.8</v>
      </c>
      <c r="Y408" s="177">
        <v>13.2</v>
      </c>
      <c r="Z408" s="177">
        <v>19.8</v>
      </c>
      <c r="AA408" s="177">
        <v>13.2</v>
      </c>
      <c r="AB408" s="177">
        <v>19.8</v>
      </c>
      <c r="AC408" s="177">
        <v>13.2</v>
      </c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</row>
    <row r="409" spans="1:57" ht="14.25" customHeight="1">
      <c r="A409" s="158">
        <v>397</v>
      </c>
      <c r="B409" s="196"/>
      <c r="C409" s="98" t="s">
        <v>1345</v>
      </c>
      <c r="D409" s="130" t="s">
        <v>1344</v>
      </c>
      <c r="E409" s="103" t="s">
        <v>1396</v>
      </c>
      <c r="F409" s="103" t="s">
        <v>1397</v>
      </c>
      <c r="G409" s="103" t="s">
        <v>1398</v>
      </c>
      <c r="H409" s="176">
        <v>2</v>
      </c>
      <c r="I409" s="176" t="s">
        <v>1518</v>
      </c>
      <c r="J409" s="176">
        <v>45</v>
      </c>
      <c r="K409" s="51" t="s">
        <v>2242</v>
      </c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>
        <v>27</v>
      </c>
      <c r="W409" s="177"/>
      <c r="X409" s="177">
        <v>45</v>
      </c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</row>
    <row r="410" spans="1:57" ht="14.25" customHeight="1">
      <c r="A410" s="158">
        <v>398</v>
      </c>
      <c r="B410" s="97"/>
      <c r="C410" s="130" t="s">
        <v>394</v>
      </c>
      <c r="D410" s="212" t="s">
        <v>417</v>
      </c>
      <c r="E410" s="103" t="s">
        <v>35</v>
      </c>
      <c r="F410" s="103" t="s">
        <v>247</v>
      </c>
      <c r="G410" s="88" t="s">
        <v>460</v>
      </c>
      <c r="H410" s="213">
        <v>1</v>
      </c>
      <c r="I410" s="213" t="s">
        <v>537</v>
      </c>
      <c r="J410" s="176">
        <v>42</v>
      </c>
      <c r="K410" s="51" t="s">
        <v>2181</v>
      </c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>
        <v>42</v>
      </c>
      <c r="X410" s="177"/>
      <c r="Y410" s="177"/>
      <c r="Z410" s="177"/>
      <c r="AA410" s="177"/>
      <c r="AB410" s="22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</row>
    <row r="411" spans="1:57" ht="14.25" customHeight="1">
      <c r="A411" s="158">
        <v>399</v>
      </c>
      <c r="B411" s="196"/>
      <c r="C411" s="98" t="s">
        <v>1183</v>
      </c>
      <c r="D411" s="93" t="s">
        <v>200</v>
      </c>
      <c r="E411" s="103" t="s">
        <v>35</v>
      </c>
      <c r="F411" s="103" t="s">
        <v>348</v>
      </c>
      <c r="G411" s="103" t="s">
        <v>1001</v>
      </c>
      <c r="H411" s="112">
        <v>2</v>
      </c>
      <c r="I411" s="112" t="s">
        <v>1516</v>
      </c>
      <c r="J411" s="112">
        <v>35</v>
      </c>
      <c r="K411" s="51" t="s">
        <v>2245</v>
      </c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>
        <v>35</v>
      </c>
      <c r="X411" s="177"/>
      <c r="Y411" s="177">
        <v>35</v>
      </c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</row>
    <row r="412" spans="1:57" ht="14.25" customHeight="1">
      <c r="A412" s="158">
        <v>400</v>
      </c>
      <c r="B412" s="196"/>
      <c r="C412" s="98" t="s">
        <v>1183</v>
      </c>
      <c r="D412" s="93" t="s">
        <v>191</v>
      </c>
      <c r="E412" s="103" t="s">
        <v>35</v>
      </c>
      <c r="F412" s="103" t="s">
        <v>51</v>
      </c>
      <c r="G412" s="103" t="s">
        <v>1001</v>
      </c>
      <c r="H412" s="112">
        <v>1</v>
      </c>
      <c r="I412" s="112" t="s">
        <v>1522</v>
      </c>
      <c r="J412" s="112">
        <v>43</v>
      </c>
      <c r="K412" s="51" t="s">
        <v>2245</v>
      </c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>
        <v>43</v>
      </c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</row>
    <row r="413" spans="1:57" ht="14.25" customHeight="1">
      <c r="A413" s="158">
        <v>401</v>
      </c>
      <c r="B413" s="196"/>
      <c r="C413" s="98" t="s">
        <v>1345</v>
      </c>
      <c r="D413" s="98" t="s">
        <v>1308</v>
      </c>
      <c r="E413" s="191" t="s">
        <v>35</v>
      </c>
      <c r="F413" s="192" t="s">
        <v>248</v>
      </c>
      <c r="G413" s="192" t="s">
        <v>1378</v>
      </c>
      <c r="H413" s="177">
        <v>1</v>
      </c>
      <c r="I413" s="106" t="s">
        <v>1425</v>
      </c>
      <c r="J413" s="177">
        <v>53</v>
      </c>
      <c r="K413" s="51" t="s">
        <v>2181</v>
      </c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>
        <v>53</v>
      </c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</row>
    <row r="414" spans="1:57" ht="14.25" customHeight="1">
      <c r="A414" s="158">
        <v>402</v>
      </c>
      <c r="B414" s="97"/>
      <c r="C414" s="130" t="s">
        <v>893</v>
      </c>
      <c r="D414" s="91" t="s">
        <v>761</v>
      </c>
      <c r="E414" s="190" t="s">
        <v>816</v>
      </c>
      <c r="F414" s="190" t="s">
        <v>817</v>
      </c>
      <c r="G414" s="190" t="s">
        <v>818</v>
      </c>
      <c r="H414" s="181">
        <v>1</v>
      </c>
      <c r="I414" s="106" t="s">
        <v>1503</v>
      </c>
      <c r="J414" s="181">
        <v>40</v>
      </c>
      <c r="K414" s="51" t="s">
        <v>2243</v>
      </c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>
        <v>40</v>
      </c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  <c r="AQ414" s="177"/>
      <c r="AR414" s="177"/>
      <c r="AS414" s="177"/>
      <c r="AT414" s="177"/>
      <c r="AU414" s="177"/>
      <c r="AV414" s="177"/>
      <c r="AW414" s="177"/>
      <c r="AX414" s="177"/>
      <c r="AY414" s="177"/>
      <c r="AZ414" s="177"/>
      <c r="BA414" s="177"/>
      <c r="BB414" s="177"/>
      <c r="BC414" s="177"/>
      <c r="BD414" s="177"/>
      <c r="BE414" s="177"/>
    </row>
    <row r="415" spans="1:57" ht="14.25" customHeight="1">
      <c r="A415" s="158">
        <v>403</v>
      </c>
      <c r="B415" s="196"/>
      <c r="C415" s="98" t="s">
        <v>1183</v>
      </c>
      <c r="D415" s="93" t="s">
        <v>200</v>
      </c>
      <c r="E415" s="103" t="s">
        <v>35</v>
      </c>
      <c r="F415" s="103" t="s">
        <v>51</v>
      </c>
      <c r="G415" s="103" t="s">
        <v>1001</v>
      </c>
      <c r="H415" s="112">
        <v>1</v>
      </c>
      <c r="I415" s="112" t="s">
        <v>1279</v>
      </c>
      <c r="J415" s="112">
        <v>35</v>
      </c>
      <c r="K415" s="51" t="s">
        <v>2249</v>
      </c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>
        <v>35</v>
      </c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/>
      <c r="BC415" s="177"/>
      <c r="BD415" s="177"/>
      <c r="BE415" s="177"/>
    </row>
    <row r="416" spans="1:57" ht="14.25" customHeight="1">
      <c r="A416" s="158">
        <v>404</v>
      </c>
      <c r="B416" s="196"/>
      <c r="C416" s="98" t="s">
        <v>1345</v>
      </c>
      <c r="D416" s="98" t="s">
        <v>1309</v>
      </c>
      <c r="E416" s="191" t="s">
        <v>35</v>
      </c>
      <c r="F416" s="192" t="s">
        <v>248</v>
      </c>
      <c r="G416" s="192" t="s">
        <v>1378</v>
      </c>
      <c r="H416" s="184">
        <v>1</v>
      </c>
      <c r="I416" s="106" t="s">
        <v>1426</v>
      </c>
      <c r="J416" s="177">
        <v>55</v>
      </c>
      <c r="K416" s="51" t="s">
        <v>2174</v>
      </c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>
        <v>55</v>
      </c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22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</row>
    <row r="417" spans="1:57" ht="14.25" customHeight="1">
      <c r="A417" s="158">
        <v>405</v>
      </c>
      <c r="B417" s="97"/>
      <c r="C417" s="130" t="s">
        <v>893</v>
      </c>
      <c r="D417" s="91" t="s">
        <v>268</v>
      </c>
      <c r="E417" s="190" t="s">
        <v>35</v>
      </c>
      <c r="F417" s="190" t="s">
        <v>458</v>
      </c>
      <c r="G417" s="190" t="s">
        <v>797</v>
      </c>
      <c r="H417" s="181">
        <v>3</v>
      </c>
      <c r="I417" s="181" t="s">
        <v>864</v>
      </c>
      <c r="J417" s="181">
        <v>48</v>
      </c>
      <c r="K417" s="51" t="s">
        <v>2238</v>
      </c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>
        <v>48</v>
      </c>
      <c r="AA417" s="177"/>
      <c r="AB417" s="177">
        <v>48</v>
      </c>
      <c r="AC417" s="177"/>
      <c r="AD417" s="177">
        <v>48</v>
      </c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  <c r="AQ417" s="177"/>
      <c r="AR417" s="177"/>
      <c r="AS417" s="177"/>
      <c r="AT417" s="177"/>
      <c r="AU417" s="177"/>
      <c r="AV417" s="177"/>
      <c r="AW417" s="177"/>
      <c r="AX417" s="177"/>
      <c r="AY417" s="177"/>
      <c r="AZ417" s="177"/>
      <c r="BA417" s="177"/>
      <c r="BB417" s="177"/>
      <c r="BC417" s="177"/>
      <c r="BD417" s="177"/>
      <c r="BE417" s="177"/>
    </row>
    <row r="418" spans="1:57" ht="14.25" customHeight="1">
      <c r="A418" s="158">
        <v>406</v>
      </c>
      <c r="B418" s="196"/>
      <c r="C418" s="130" t="s">
        <v>893</v>
      </c>
      <c r="D418" s="91" t="s">
        <v>750</v>
      </c>
      <c r="E418" s="190" t="s">
        <v>35</v>
      </c>
      <c r="F418" s="190" t="s">
        <v>343</v>
      </c>
      <c r="G418" s="190" t="s">
        <v>35</v>
      </c>
      <c r="H418" s="181">
        <v>2</v>
      </c>
      <c r="I418" s="181" t="s">
        <v>1528</v>
      </c>
      <c r="J418" s="181">
        <v>28</v>
      </c>
      <c r="K418" s="51" t="s">
        <v>2238</v>
      </c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>
        <v>28</v>
      </c>
      <c r="AA418" s="177"/>
      <c r="AB418" s="177">
        <v>28</v>
      </c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</row>
    <row r="419" spans="1:57" ht="14.25" customHeight="1">
      <c r="A419" s="158">
        <v>407</v>
      </c>
      <c r="B419" s="97"/>
      <c r="C419" s="130" t="s">
        <v>893</v>
      </c>
      <c r="D419" s="90" t="s">
        <v>758</v>
      </c>
      <c r="E419" s="188" t="s">
        <v>35</v>
      </c>
      <c r="F419" s="214" t="s">
        <v>353</v>
      </c>
      <c r="G419" s="188" t="s">
        <v>813</v>
      </c>
      <c r="H419" s="178">
        <v>3</v>
      </c>
      <c r="I419" s="112" t="s">
        <v>578</v>
      </c>
      <c r="J419" s="178">
        <v>45</v>
      </c>
      <c r="K419" s="158" t="s">
        <v>2238</v>
      </c>
      <c r="L419" s="222"/>
      <c r="M419" s="222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>
        <v>45</v>
      </c>
      <c r="AA419" s="177"/>
      <c r="AB419" s="177">
        <v>45</v>
      </c>
      <c r="AC419" s="177"/>
      <c r="AD419" s="177">
        <v>45</v>
      </c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  <c r="AQ419" s="177"/>
      <c r="AR419" s="177"/>
      <c r="AS419" s="177"/>
      <c r="AT419" s="177"/>
      <c r="AU419" s="177"/>
      <c r="AV419" s="177"/>
      <c r="AW419" s="177"/>
      <c r="AX419" s="177"/>
      <c r="AY419" s="177"/>
      <c r="AZ419" s="177"/>
      <c r="BA419" s="177"/>
      <c r="BB419" s="177"/>
      <c r="BC419" s="177"/>
      <c r="BD419" s="177"/>
      <c r="BE419" s="177"/>
    </row>
    <row r="420" spans="1:57" ht="14.25" customHeight="1">
      <c r="A420" s="158">
        <v>408</v>
      </c>
      <c r="B420" s="97"/>
      <c r="C420" s="130" t="s">
        <v>893</v>
      </c>
      <c r="D420" s="91" t="s">
        <v>762</v>
      </c>
      <c r="E420" s="190" t="s">
        <v>816</v>
      </c>
      <c r="F420" s="190" t="s">
        <v>817</v>
      </c>
      <c r="G420" s="190" t="s">
        <v>818</v>
      </c>
      <c r="H420" s="181">
        <v>1</v>
      </c>
      <c r="I420" s="106" t="s">
        <v>1504</v>
      </c>
      <c r="J420" s="181">
        <v>40</v>
      </c>
      <c r="K420" s="51" t="s">
        <v>2238</v>
      </c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>
        <v>40</v>
      </c>
      <c r="AA420" s="177"/>
      <c r="AB420" s="222"/>
      <c r="AC420" s="222"/>
      <c r="AD420" s="177"/>
      <c r="AE420" s="222"/>
      <c r="AF420" s="177"/>
      <c r="AG420" s="222"/>
      <c r="AH420" s="177"/>
      <c r="AI420" s="222"/>
      <c r="AJ420" s="177"/>
      <c r="AK420" s="222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</row>
    <row r="421" spans="1:57" ht="14.25" customHeight="1">
      <c r="A421" s="158">
        <v>409</v>
      </c>
      <c r="B421" s="196"/>
      <c r="C421" s="98" t="s">
        <v>1183</v>
      </c>
      <c r="D421" s="93" t="s">
        <v>2292</v>
      </c>
      <c r="E421" s="103" t="s">
        <v>35</v>
      </c>
      <c r="F421" s="103" t="s">
        <v>51</v>
      </c>
      <c r="G421" s="103" t="s">
        <v>1003</v>
      </c>
      <c r="H421" s="112">
        <v>1</v>
      </c>
      <c r="I421" s="112" t="s">
        <v>551</v>
      </c>
      <c r="J421" s="112">
        <v>41</v>
      </c>
      <c r="K421" s="51" t="s">
        <v>2238</v>
      </c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>
        <v>41</v>
      </c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222"/>
      <c r="AM421" s="222"/>
      <c r="AN421" s="177"/>
      <c r="AO421" s="222"/>
      <c r="AP421" s="177"/>
      <c r="AQ421" s="222"/>
      <c r="AR421" s="177"/>
      <c r="AS421" s="222"/>
      <c r="AT421" s="177"/>
      <c r="AU421" s="222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</row>
    <row r="422" spans="1:57" s="160" customFormat="1" ht="14.25" customHeight="1">
      <c r="A422" s="158">
        <v>410</v>
      </c>
      <c r="B422" s="196"/>
      <c r="C422" s="98" t="s">
        <v>1183</v>
      </c>
      <c r="D422" s="93" t="s">
        <v>2297</v>
      </c>
      <c r="E422" s="103" t="s">
        <v>35</v>
      </c>
      <c r="F422" s="103" t="s">
        <v>73</v>
      </c>
      <c r="G422" s="103" t="s">
        <v>1005</v>
      </c>
      <c r="H422" s="112">
        <v>2</v>
      </c>
      <c r="I422" s="112" t="s">
        <v>2037</v>
      </c>
      <c r="J422" s="112">
        <v>25</v>
      </c>
      <c r="K422" s="158" t="s">
        <v>2238</v>
      </c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>
        <v>25</v>
      </c>
      <c r="AA422" s="177"/>
      <c r="AB422" s="177">
        <v>25</v>
      </c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</row>
    <row r="423" spans="1:57" s="160" customFormat="1" ht="14.25" customHeight="1">
      <c r="A423" s="158">
        <v>411</v>
      </c>
      <c r="B423" s="196"/>
      <c r="C423" s="98" t="s">
        <v>1183</v>
      </c>
      <c r="D423" s="93" t="s">
        <v>2323</v>
      </c>
      <c r="E423" s="103" t="s">
        <v>35</v>
      </c>
      <c r="F423" s="103" t="s">
        <v>77</v>
      </c>
      <c r="G423" s="103" t="s">
        <v>369</v>
      </c>
      <c r="H423" s="112">
        <v>2</v>
      </c>
      <c r="I423" s="112" t="s">
        <v>1285</v>
      </c>
      <c r="J423" s="112">
        <v>45</v>
      </c>
      <c r="K423" s="51" t="s">
        <v>2238</v>
      </c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>
        <v>45</v>
      </c>
      <c r="AA423" s="177"/>
      <c r="AB423" s="177">
        <v>45</v>
      </c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</row>
    <row r="424" spans="1:57" s="160" customFormat="1" ht="14.25" customHeight="1">
      <c r="A424" s="158">
        <v>412</v>
      </c>
      <c r="B424" s="195"/>
      <c r="C424" s="130" t="s">
        <v>394</v>
      </c>
      <c r="D424" s="212" t="s">
        <v>415</v>
      </c>
      <c r="E424" s="103" t="s">
        <v>35</v>
      </c>
      <c r="F424" s="103" t="s">
        <v>247</v>
      </c>
      <c r="G424" s="88" t="s">
        <v>460</v>
      </c>
      <c r="H424" s="213">
        <v>1</v>
      </c>
      <c r="I424" s="213" t="s">
        <v>535</v>
      </c>
      <c r="J424" s="176">
        <v>43</v>
      </c>
      <c r="K424" s="62" t="s">
        <v>2178</v>
      </c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>
        <v>43</v>
      </c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</row>
    <row r="425" spans="1:57" ht="14.25" customHeight="1">
      <c r="A425" s="158">
        <v>413</v>
      </c>
      <c r="B425" s="196"/>
      <c r="C425" s="130" t="s">
        <v>893</v>
      </c>
      <c r="D425" s="91" t="s">
        <v>269</v>
      </c>
      <c r="E425" s="190" t="s">
        <v>35</v>
      </c>
      <c r="F425" s="190" t="s">
        <v>458</v>
      </c>
      <c r="G425" s="190" t="s">
        <v>797</v>
      </c>
      <c r="H425" s="181">
        <v>3</v>
      </c>
      <c r="I425" s="181" t="s">
        <v>865</v>
      </c>
      <c r="J425" s="181">
        <v>49</v>
      </c>
      <c r="K425" s="51" t="s">
        <v>2239</v>
      </c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>
        <v>49</v>
      </c>
      <c r="AB425" s="177"/>
      <c r="AC425" s="177">
        <v>49</v>
      </c>
      <c r="AD425" s="177"/>
      <c r="AE425" s="177">
        <v>49</v>
      </c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</row>
    <row r="426" spans="1:57" ht="14.25" customHeight="1">
      <c r="A426" s="158">
        <v>414</v>
      </c>
      <c r="B426" s="196"/>
      <c r="C426" s="98" t="s">
        <v>1183</v>
      </c>
      <c r="D426" s="93" t="s">
        <v>2293</v>
      </c>
      <c r="E426" s="103" t="s">
        <v>35</v>
      </c>
      <c r="F426" s="103" t="s">
        <v>51</v>
      </c>
      <c r="G426" s="103" t="s">
        <v>1003</v>
      </c>
      <c r="H426" s="112">
        <v>1</v>
      </c>
      <c r="I426" s="112" t="s">
        <v>535</v>
      </c>
      <c r="J426" s="112">
        <v>48</v>
      </c>
      <c r="K426" s="51" t="s">
        <v>2239</v>
      </c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>
        <v>48</v>
      </c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</row>
    <row r="427" spans="1:57" ht="14.25" customHeight="1">
      <c r="A427" s="158">
        <v>415</v>
      </c>
      <c r="B427" s="196"/>
      <c r="C427" s="98" t="s">
        <v>1183</v>
      </c>
      <c r="D427" s="93" t="s">
        <v>2324</v>
      </c>
      <c r="E427" s="103" t="s">
        <v>35</v>
      </c>
      <c r="F427" s="103" t="s">
        <v>77</v>
      </c>
      <c r="G427" s="103" t="s">
        <v>369</v>
      </c>
      <c r="H427" s="112">
        <v>2</v>
      </c>
      <c r="I427" s="112" t="s">
        <v>1286</v>
      </c>
      <c r="J427" s="112">
        <v>35</v>
      </c>
      <c r="K427" s="51" t="s">
        <v>2239</v>
      </c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>
        <v>35</v>
      </c>
      <c r="AB427" s="177"/>
      <c r="AC427" s="177">
        <v>35</v>
      </c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</row>
    <row r="428" spans="1:57" ht="14.25" customHeight="1">
      <c r="A428" s="158">
        <v>416</v>
      </c>
      <c r="B428" s="196"/>
      <c r="C428" s="98" t="s">
        <v>1345</v>
      </c>
      <c r="D428" s="98" t="s">
        <v>1310</v>
      </c>
      <c r="E428" s="191" t="s">
        <v>35</v>
      </c>
      <c r="F428" s="192" t="s">
        <v>248</v>
      </c>
      <c r="G428" s="192" t="s">
        <v>1378</v>
      </c>
      <c r="H428" s="177">
        <v>1</v>
      </c>
      <c r="I428" s="106" t="s">
        <v>1427</v>
      </c>
      <c r="J428" s="177">
        <v>53</v>
      </c>
      <c r="K428" s="51" t="s">
        <v>2178</v>
      </c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>
        <v>53</v>
      </c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</row>
    <row r="429" spans="1:57" ht="14.25" customHeight="1">
      <c r="A429" s="158">
        <v>417</v>
      </c>
      <c r="B429" s="196"/>
      <c r="C429" s="98" t="s">
        <v>1183</v>
      </c>
      <c r="D429" s="93" t="s">
        <v>189</v>
      </c>
      <c r="E429" s="103" t="s">
        <v>35</v>
      </c>
      <c r="F429" s="103" t="s">
        <v>51</v>
      </c>
      <c r="G429" s="103" t="s">
        <v>1001</v>
      </c>
      <c r="H429" s="112">
        <v>4</v>
      </c>
      <c r="I429" s="112" t="s">
        <v>1527</v>
      </c>
      <c r="J429" s="112">
        <v>44</v>
      </c>
      <c r="K429" s="51" t="s">
        <v>2220</v>
      </c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>
        <v>44</v>
      </c>
      <c r="AC429" s="177">
        <v>44</v>
      </c>
      <c r="AD429" s="177">
        <v>44</v>
      </c>
      <c r="AE429" s="177">
        <v>44</v>
      </c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</row>
    <row r="430" spans="1:57" ht="14.25" customHeight="1">
      <c r="A430" s="158">
        <v>418</v>
      </c>
      <c r="B430" s="196"/>
      <c r="C430" s="98" t="s">
        <v>1345</v>
      </c>
      <c r="D430" s="98" t="s">
        <v>1311</v>
      </c>
      <c r="E430" s="191" t="s">
        <v>35</v>
      </c>
      <c r="F430" s="192" t="s">
        <v>248</v>
      </c>
      <c r="G430" s="192" t="s">
        <v>1378</v>
      </c>
      <c r="H430" s="177">
        <v>1</v>
      </c>
      <c r="I430" s="106" t="s">
        <v>1428</v>
      </c>
      <c r="J430" s="177">
        <v>55</v>
      </c>
      <c r="K430" s="158" t="s">
        <v>2182</v>
      </c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>
        <v>55</v>
      </c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</row>
    <row r="431" spans="1:57" ht="14.25" customHeight="1">
      <c r="A431" s="158">
        <v>419</v>
      </c>
      <c r="B431" s="196"/>
      <c r="C431" s="98" t="s">
        <v>1183</v>
      </c>
      <c r="D431" s="93" t="s">
        <v>2325</v>
      </c>
      <c r="E431" s="103" t="s">
        <v>35</v>
      </c>
      <c r="F431" s="103" t="s">
        <v>248</v>
      </c>
      <c r="G431" s="103" t="s">
        <v>2326</v>
      </c>
      <c r="H431" s="112">
        <v>4</v>
      </c>
      <c r="I431" s="112" t="s">
        <v>1281</v>
      </c>
      <c r="J431" s="112">
        <v>30</v>
      </c>
      <c r="K431" s="51" t="s">
        <v>2250</v>
      </c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228">
        <v>30</v>
      </c>
      <c r="AE431" s="177"/>
      <c r="AF431" s="228">
        <v>30</v>
      </c>
      <c r="AG431" s="177"/>
      <c r="AH431" s="228">
        <v>30</v>
      </c>
      <c r="AI431" s="177"/>
      <c r="AJ431" s="228">
        <v>30</v>
      </c>
      <c r="AK431" s="177"/>
      <c r="AL431" s="177"/>
      <c r="AM431" s="177"/>
      <c r="AN431" s="177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</row>
    <row r="432" spans="1:57" ht="14.25" customHeight="1">
      <c r="A432" s="158">
        <v>420</v>
      </c>
      <c r="B432" s="196"/>
      <c r="C432" s="98" t="s">
        <v>1183</v>
      </c>
      <c r="D432" s="93" t="s">
        <v>2327</v>
      </c>
      <c r="E432" s="103" t="s">
        <v>35</v>
      </c>
      <c r="F432" s="103" t="s">
        <v>73</v>
      </c>
      <c r="G432" s="103" t="s">
        <v>1005</v>
      </c>
      <c r="H432" s="112">
        <v>2</v>
      </c>
      <c r="I432" s="112" t="s">
        <v>1193</v>
      </c>
      <c r="J432" s="112">
        <v>34</v>
      </c>
      <c r="K432" s="51" t="s">
        <v>2250</v>
      </c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228">
        <v>34</v>
      </c>
      <c r="AE432" s="177"/>
      <c r="AF432" s="228">
        <v>34</v>
      </c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</row>
    <row r="433" spans="1:57" ht="14.25" customHeight="1">
      <c r="A433" s="158">
        <v>421</v>
      </c>
      <c r="B433" s="196"/>
      <c r="C433" s="98" t="s">
        <v>1183</v>
      </c>
      <c r="D433" s="93" t="s">
        <v>192</v>
      </c>
      <c r="E433" s="103" t="s">
        <v>35</v>
      </c>
      <c r="F433" s="103" t="s">
        <v>41</v>
      </c>
      <c r="G433" s="103" t="s">
        <v>1008</v>
      </c>
      <c r="H433" s="112">
        <v>3</v>
      </c>
      <c r="I433" s="112" t="s">
        <v>1205</v>
      </c>
      <c r="J433" s="112">
        <v>31</v>
      </c>
      <c r="K433" s="153" t="s">
        <v>2250</v>
      </c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229">
        <v>31</v>
      </c>
      <c r="AE433" s="106"/>
      <c r="AF433" s="229">
        <v>31</v>
      </c>
      <c r="AG433" s="177"/>
      <c r="AH433" s="177">
        <v>31</v>
      </c>
      <c r="AI433" s="177"/>
      <c r="AJ433" s="177"/>
      <c r="AK433" s="177"/>
      <c r="AL433" s="177"/>
      <c r="AM433" s="177"/>
      <c r="AN433" s="177"/>
      <c r="AO433" s="177"/>
      <c r="AP433" s="227"/>
      <c r="AQ433" s="177"/>
      <c r="AR433" s="177"/>
      <c r="AS433" s="177"/>
      <c r="AT433" s="177"/>
      <c r="AU433" s="177"/>
      <c r="AV433" s="177"/>
      <c r="AW433" s="177"/>
      <c r="AX433" s="177"/>
      <c r="AY433" s="177"/>
      <c r="AZ433" s="177"/>
      <c r="BA433" s="177"/>
      <c r="BB433" s="177"/>
      <c r="BC433" s="177"/>
      <c r="BD433" s="177"/>
      <c r="BE433" s="177"/>
    </row>
    <row r="434" spans="1:57" ht="14.25" customHeight="1">
      <c r="A434" s="158">
        <v>422</v>
      </c>
      <c r="B434" s="196"/>
      <c r="C434" s="98" t="s">
        <v>1183</v>
      </c>
      <c r="D434" s="93" t="s">
        <v>2328</v>
      </c>
      <c r="E434" s="103" t="s">
        <v>35</v>
      </c>
      <c r="F434" s="103" t="s">
        <v>73</v>
      </c>
      <c r="G434" s="103" t="s">
        <v>1005</v>
      </c>
      <c r="H434" s="112">
        <v>2</v>
      </c>
      <c r="I434" s="112" t="s">
        <v>1200</v>
      </c>
      <c r="J434" s="112">
        <v>37</v>
      </c>
      <c r="K434" s="153" t="s">
        <v>2240</v>
      </c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>
        <v>37</v>
      </c>
      <c r="AF434" s="177"/>
      <c r="AG434" s="177">
        <v>37</v>
      </c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</row>
    <row r="435" spans="1:57" ht="14.25" customHeight="1">
      <c r="A435" s="158">
        <v>423</v>
      </c>
      <c r="B435" s="196"/>
      <c r="C435" s="98" t="s">
        <v>1345</v>
      </c>
      <c r="D435" s="98" t="s">
        <v>1312</v>
      </c>
      <c r="E435" s="191" t="s">
        <v>35</v>
      </c>
      <c r="F435" s="192" t="s">
        <v>248</v>
      </c>
      <c r="G435" s="192" t="s">
        <v>1378</v>
      </c>
      <c r="H435" s="177">
        <v>1</v>
      </c>
      <c r="I435" s="106" t="s">
        <v>1429</v>
      </c>
      <c r="J435" s="177">
        <v>56</v>
      </c>
      <c r="K435" s="153" t="s">
        <v>2179</v>
      </c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>
        <v>56</v>
      </c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7"/>
      <c r="BD435" s="177"/>
      <c r="BE435" s="177"/>
    </row>
    <row r="436" spans="1:57" ht="14.25" customHeight="1">
      <c r="A436" s="158">
        <v>424</v>
      </c>
      <c r="B436" s="97"/>
      <c r="C436" s="130" t="s">
        <v>394</v>
      </c>
      <c r="D436" s="212" t="s">
        <v>300</v>
      </c>
      <c r="E436" s="103" t="s">
        <v>35</v>
      </c>
      <c r="F436" s="103" t="s">
        <v>343</v>
      </c>
      <c r="G436" s="88" t="s">
        <v>462</v>
      </c>
      <c r="H436" s="106">
        <v>2</v>
      </c>
      <c r="I436" s="106" t="s">
        <v>546</v>
      </c>
      <c r="J436" s="112">
        <v>38</v>
      </c>
      <c r="K436" s="153" t="s">
        <v>2171</v>
      </c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>
        <v>38</v>
      </c>
      <c r="AG436" s="177"/>
      <c r="AH436" s="177">
        <v>38</v>
      </c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7"/>
      <c r="BB436" s="177"/>
      <c r="BC436" s="177"/>
      <c r="BD436" s="177"/>
      <c r="BE436" s="177"/>
    </row>
    <row r="437" spans="1:57" ht="14.25" customHeight="1">
      <c r="A437" s="158">
        <v>425</v>
      </c>
      <c r="B437" s="97"/>
      <c r="C437" s="130" t="s">
        <v>893</v>
      </c>
      <c r="D437" s="90" t="s">
        <v>759</v>
      </c>
      <c r="E437" s="188" t="s">
        <v>35</v>
      </c>
      <c r="F437" s="188" t="s">
        <v>458</v>
      </c>
      <c r="G437" s="188" t="s">
        <v>813</v>
      </c>
      <c r="H437" s="178">
        <v>3</v>
      </c>
      <c r="I437" s="112" t="s">
        <v>571</v>
      </c>
      <c r="J437" s="178">
        <v>48</v>
      </c>
      <c r="K437" s="153" t="s">
        <v>2241</v>
      </c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>
        <v>48</v>
      </c>
      <c r="AG437" s="177"/>
      <c r="AH437" s="177">
        <v>48</v>
      </c>
      <c r="AI437" s="177"/>
      <c r="AJ437" s="177">
        <v>45</v>
      </c>
      <c r="AK437" s="177"/>
      <c r="AL437" s="177"/>
      <c r="AM437" s="177"/>
      <c r="AN437" s="177"/>
      <c r="AO437" s="177"/>
      <c r="AP437" s="177"/>
      <c r="AQ437" s="177"/>
      <c r="AR437" s="177"/>
      <c r="AS437" s="177"/>
      <c r="AT437" s="177"/>
      <c r="AU437" s="177"/>
      <c r="AV437" s="177"/>
      <c r="AW437" s="177"/>
      <c r="AX437" s="177"/>
      <c r="AY437" s="177"/>
      <c r="AZ437" s="177"/>
      <c r="BA437" s="177"/>
      <c r="BB437" s="177"/>
      <c r="BC437" s="177"/>
      <c r="BD437" s="177"/>
      <c r="BE437" s="177"/>
    </row>
    <row r="438" spans="1:57" ht="14.25" customHeight="1">
      <c r="A438" s="158">
        <v>426</v>
      </c>
      <c r="B438" s="196"/>
      <c r="C438" s="98" t="s">
        <v>1183</v>
      </c>
      <c r="D438" s="93" t="s">
        <v>330</v>
      </c>
      <c r="E438" s="103" t="s">
        <v>35</v>
      </c>
      <c r="F438" s="103" t="s">
        <v>348</v>
      </c>
      <c r="G438" s="103" t="s">
        <v>1001</v>
      </c>
      <c r="H438" s="112">
        <v>2</v>
      </c>
      <c r="I438" s="112" t="s">
        <v>1278</v>
      </c>
      <c r="J438" s="112">
        <v>37</v>
      </c>
      <c r="K438" s="51" t="s">
        <v>2241</v>
      </c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>
        <v>37</v>
      </c>
      <c r="AG438" s="177"/>
      <c r="AH438" s="177">
        <v>37</v>
      </c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7"/>
      <c r="AT438" s="177"/>
      <c r="AU438" s="177"/>
      <c r="AV438" s="177"/>
      <c r="AW438" s="177"/>
      <c r="AX438" s="177"/>
      <c r="AY438" s="230"/>
      <c r="AZ438" s="177"/>
      <c r="BA438" s="230"/>
      <c r="BB438" s="177"/>
      <c r="BC438" s="230"/>
      <c r="BD438" s="177"/>
      <c r="BE438" s="230"/>
    </row>
    <row r="439" spans="1:57" ht="14.25" customHeight="1">
      <c r="A439" s="158">
        <v>427</v>
      </c>
      <c r="B439" s="196"/>
      <c r="C439" s="98" t="s">
        <v>1183</v>
      </c>
      <c r="D439" s="93" t="s">
        <v>2323</v>
      </c>
      <c r="E439" s="103" t="s">
        <v>35</v>
      </c>
      <c r="F439" s="103" t="s">
        <v>73</v>
      </c>
      <c r="G439" s="103" t="s">
        <v>1005</v>
      </c>
      <c r="H439" s="112">
        <v>2</v>
      </c>
      <c r="I439" s="112" t="s">
        <v>1202</v>
      </c>
      <c r="J439" s="112">
        <v>45</v>
      </c>
      <c r="K439" s="51" t="s">
        <v>2234</v>
      </c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>
        <v>45</v>
      </c>
      <c r="AI439" s="177"/>
      <c r="AJ439" s="177">
        <v>45</v>
      </c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230"/>
      <c r="AZ439" s="177"/>
      <c r="BA439" s="230"/>
      <c r="BB439" s="177"/>
      <c r="BC439" s="230"/>
      <c r="BD439" s="177"/>
      <c r="BE439" s="230"/>
    </row>
    <row r="440" spans="1:57" ht="14.25" customHeight="1">
      <c r="A440" s="158">
        <v>428</v>
      </c>
      <c r="B440" s="196"/>
      <c r="C440" s="130" t="s">
        <v>394</v>
      </c>
      <c r="D440" s="212" t="s">
        <v>418</v>
      </c>
      <c r="E440" s="103" t="s">
        <v>35</v>
      </c>
      <c r="F440" s="103" t="s">
        <v>247</v>
      </c>
      <c r="G440" s="88" t="s">
        <v>460</v>
      </c>
      <c r="H440" s="213">
        <v>1</v>
      </c>
      <c r="I440" s="213" t="s">
        <v>538</v>
      </c>
      <c r="J440" s="176">
        <v>42</v>
      </c>
      <c r="K440" s="51" t="s">
        <v>2166</v>
      </c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>
        <v>42</v>
      </c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7"/>
      <c r="AV440" s="177"/>
      <c r="AW440" s="177"/>
      <c r="AX440" s="177"/>
      <c r="AY440" s="230"/>
      <c r="AZ440" s="177"/>
      <c r="BA440" s="230"/>
      <c r="BB440" s="177"/>
      <c r="BC440" s="230"/>
      <c r="BD440" s="177"/>
      <c r="BE440" s="230"/>
    </row>
    <row r="441" spans="1:57" ht="14.25" customHeight="1">
      <c r="A441" s="158">
        <v>429</v>
      </c>
      <c r="B441" s="97"/>
      <c r="C441" s="130" t="s">
        <v>394</v>
      </c>
      <c r="D441" s="212" t="s">
        <v>301</v>
      </c>
      <c r="E441" s="103" t="s">
        <v>35</v>
      </c>
      <c r="F441" s="103" t="s">
        <v>343</v>
      </c>
      <c r="G441" s="88" t="s">
        <v>462</v>
      </c>
      <c r="H441" s="106">
        <v>2</v>
      </c>
      <c r="I441" s="106" t="s">
        <v>547</v>
      </c>
      <c r="J441" s="112">
        <v>39</v>
      </c>
      <c r="K441" s="51" t="s">
        <v>2166</v>
      </c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>
        <v>39</v>
      </c>
      <c r="AJ441" s="177"/>
      <c r="AK441" s="177"/>
      <c r="AL441" s="177"/>
      <c r="AM441" s="177">
        <v>39</v>
      </c>
      <c r="AN441" s="177"/>
      <c r="AO441" s="177"/>
      <c r="AP441" s="177"/>
      <c r="AQ441" s="177"/>
      <c r="AR441" s="177"/>
      <c r="AS441" s="177"/>
      <c r="AT441" s="177"/>
      <c r="AU441" s="177"/>
      <c r="AV441" s="177"/>
      <c r="AW441" s="177"/>
      <c r="AX441" s="177"/>
      <c r="AY441" s="230"/>
      <c r="AZ441" s="177"/>
      <c r="BA441" s="230"/>
      <c r="BB441" s="177"/>
      <c r="BC441" s="230"/>
      <c r="BD441" s="177"/>
      <c r="BE441" s="230"/>
    </row>
    <row r="442" spans="1:57" ht="14.25" customHeight="1">
      <c r="A442" s="158">
        <v>430</v>
      </c>
      <c r="B442" s="97"/>
      <c r="C442" s="130" t="s">
        <v>297</v>
      </c>
      <c r="D442" s="130" t="s">
        <v>625</v>
      </c>
      <c r="E442" s="103" t="s">
        <v>35</v>
      </c>
      <c r="F442" s="103" t="s">
        <v>348</v>
      </c>
      <c r="G442" s="88" t="s">
        <v>652</v>
      </c>
      <c r="H442" s="176">
        <v>1</v>
      </c>
      <c r="I442" s="176" t="s">
        <v>1519</v>
      </c>
      <c r="J442" s="176">
        <v>20</v>
      </c>
      <c r="K442" s="51" t="s">
        <v>2166</v>
      </c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>
        <v>16</v>
      </c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230"/>
      <c r="AZ442" s="177"/>
      <c r="BA442" s="230"/>
      <c r="BB442" s="177"/>
      <c r="BC442" s="230"/>
      <c r="BD442" s="177"/>
      <c r="BE442" s="230"/>
    </row>
    <row r="443" spans="1:57" ht="14.25" customHeight="1">
      <c r="A443" s="158">
        <v>431</v>
      </c>
      <c r="B443" s="196"/>
      <c r="C443" s="98" t="s">
        <v>1183</v>
      </c>
      <c r="D443" s="93" t="s">
        <v>2324</v>
      </c>
      <c r="E443" s="103" t="s">
        <v>35</v>
      </c>
      <c r="F443" s="103" t="s">
        <v>73</v>
      </c>
      <c r="G443" s="103" t="s">
        <v>1005</v>
      </c>
      <c r="H443" s="112">
        <v>2</v>
      </c>
      <c r="I443" s="112" t="s">
        <v>1203</v>
      </c>
      <c r="J443" s="112">
        <v>35</v>
      </c>
      <c r="K443" s="51" t="s">
        <v>2235</v>
      </c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>
        <v>35</v>
      </c>
      <c r="AJ443" s="177"/>
      <c r="AK443" s="177">
        <v>35</v>
      </c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230"/>
      <c r="AZ443" s="177"/>
      <c r="BA443" s="230"/>
      <c r="BB443" s="177"/>
      <c r="BC443" s="230"/>
      <c r="BD443" s="177"/>
      <c r="BE443" s="230"/>
    </row>
    <row r="444" spans="1:57" ht="14.25" customHeight="1">
      <c r="A444" s="158">
        <v>432</v>
      </c>
      <c r="B444" s="97"/>
      <c r="C444" s="130" t="s">
        <v>297</v>
      </c>
      <c r="D444" s="130" t="s">
        <v>625</v>
      </c>
      <c r="E444" s="103" t="s">
        <v>35</v>
      </c>
      <c r="F444" s="103" t="s">
        <v>51</v>
      </c>
      <c r="G444" s="88" t="s">
        <v>295</v>
      </c>
      <c r="H444" s="176">
        <v>1</v>
      </c>
      <c r="I444" s="176" t="s">
        <v>671</v>
      </c>
      <c r="J444" s="176">
        <v>20</v>
      </c>
      <c r="K444" s="51" t="s">
        <v>2196</v>
      </c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>
        <v>20</v>
      </c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230"/>
      <c r="AZ444" s="177"/>
      <c r="BA444" s="230"/>
      <c r="BB444" s="177"/>
      <c r="BC444" s="230"/>
      <c r="BD444" s="177"/>
      <c r="BE444" s="230"/>
    </row>
    <row r="445" spans="1:57" ht="14.25" customHeight="1">
      <c r="A445" s="158">
        <v>433</v>
      </c>
      <c r="B445" s="97"/>
      <c r="C445" s="130" t="s">
        <v>297</v>
      </c>
      <c r="D445" s="130" t="s">
        <v>626</v>
      </c>
      <c r="E445" s="103" t="s">
        <v>35</v>
      </c>
      <c r="F445" s="103" t="s">
        <v>348</v>
      </c>
      <c r="G445" s="88" t="s">
        <v>652</v>
      </c>
      <c r="H445" s="176">
        <v>1</v>
      </c>
      <c r="I445" s="176" t="s">
        <v>1520</v>
      </c>
      <c r="J445" s="176">
        <v>38</v>
      </c>
      <c r="K445" s="51" t="s">
        <v>2196</v>
      </c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>
        <v>38</v>
      </c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230"/>
      <c r="AZ445" s="177"/>
      <c r="BA445" s="230"/>
      <c r="BB445" s="177"/>
      <c r="BC445" s="230"/>
      <c r="BD445" s="177"/>
      <c r="BE445" s="230"/>
    </row>
    <row r="446" spans="1:57" ht="14.25" customHeight="1">
      <c r="A446" s="158">
        <v>434</v>
      </c>
      <c r="B446" s="196"/>
      <c r="C446" s="98" t="s">
        <v>1183</v>
      </c>
      <c r="D446" s="93" t="s">
        <v>192</v>
      </c>
      <c r="E446" s="103" t="s">
        <v>35</v>
      </c>
      <c r="F446" s="103" t="s">
        <v>247</v>
      </c>
      <c r="G446" s="103" t="s">
        <v>1002</v>
      </c>
      <c r="H446" s="112">
        <v>2</v>
      </c>
      <c r="I446" s="112" t="s">
        <v>1195</v>
      </c>
      <c r="J446" s="112">
        <v>31</v>
      </c>
      <c r="K446" s="51" t="s">
        <v>2247</v>
      </c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>
        <v>31</v>
      </c>
      <c r="AK446" s="177"/>
      <c r="AL446" s="177">
        <v>31</v>
      </c>
      <c r="AM446" s="177"/>
      <c r="AN446" s="177"/>
      <c r="AO446" s="177"/>
      <c r="AP446" s="177"/>
      <c r="AQ446" s="177"/>
      <c r="AR446" s="177"/>
      <c r="AS446" s="177"/>
      <c r="AT446" s="177"/>
      <c r="AU446" s="177"/>
      <c r="AV446" s="177"/>
      <c r="AW446" s="177"/>
      <c r="AX446" s="177"/>
      <c r="AY446" s="230"/>
      <c r="AZ446" s="177"/>
      <c r="BA446" s="230"/>
      <c r="BB446" s="177"/>
      <c r="BC446" s="230"/>
      <c r="BD446" s="177"/>
      <c r="BE446" s="230"/>
    </row>
    <row r="447" spans="1:57" ht="14.25" customHeight="1">
      <c r="A447" s="158">
        <v>435</v>
      </c>
      <c r="B447" s="196"/>
      <c r="C447" s="98" t="s">
        <v>1183</v>
      </c>
      <c r="D447" s="93" t="s">
        <v>2297</v>
      </c>
      <c r="E447" s="103" t="s">
        <v>35</v>
      </c>
      <c r="F447" s="103" t="s">
        <v>41</v>
      </c>
      <c r="G447" s="103" t="s">
        <v>369</v>
      </c>
      <c r="H447" s="112">
        <v>2</v>
      </c>
      <c r="I447" s="112" t="s">
        <v>1195</v>
      </c>
      <c r="J447" s="112">
        <v>25</v>
      </c>
      <c r="K447" s="51" t="s">
        <v>2247</v>
      </c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>
        <v>25</v>
      </c>
      <c r="AK447" s="177"/>
      <c r="AL447" s="177">
        <v>25</v>
      </c>
      <c r="AM447" s="177"/>
      <c r="AN447" s="177"/>
      <c r="AO447" s="177"/>
      <c r="AP447" s="177"/>
      <c r="AQ447" s="177"/>
      <c r="AR447" s="177"/>
      <c r="AS447" s="177"/>
      <c r="AT447" s="177"/>
      <c r="AU447" s="177"/>
      <c r="AV447" s="177"/>
      <c r="AW447" s="177"/>
      <c r="AX447" s="177"/>
      <c r="AY447" s="230"/>
      <c r="AZ447" s="177"/>
      <c r="BA447" s="230"/>
      <c r="BB447" s="177"/>
      <c r="BC447" s="230"/>
      <c r="BD447" s="177"/>
      <c r="BE447" s="230"/>
    </row>
    <row r="448" spans="1:57" ht="14.25" customHeight="1">
      <c r="A448" s="158">
        <v>436</v>
      </c>
      <c r="B448" s="97"/>
      <c r="C448" s="130" t="s">
        <v>297</v>
      </c>
      <c r="D448" s="130" t="s">
        <v>288</v>
      </c>
      <c r="E448" s="103" t="s">
        <v>35</v>
      </c>
      <c r="F448" s="103" t="s">
        <v>348</v>
      </c>
      <c r="G448" s="88" t="s">
        <v>652</v>
      </c>
      <c r="H448" s="176">
        <v>1</v>
      </c>
      <c r="I448" s="176" t="s">
        <v>2054</v>
      </c>
      <c r="J448" s="176">
        <v>20</v>
      </c>
      <c r="K448" s="51" t="s">
        <v>2197</v>
      </c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>
        <v>20</v>
      </c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7"/>
      <c r="AV448" s="177"/>
      <c r="AW448" s="177"/>
      <c r="AX448" s="177"/>
      <c r="AY448" s="230"/>
      <c r="AZ448" s="177"/>
      <c r="BA448" s="230"/>
      <c r="BB448" s="177"/>
      <c r="BC448" s="230"/>
      <c r="BD448" s="177"/>
      <c r="BE448" s="230"/>
    </row>
    <row r="449" spans="1:57" ht="14.25" customHeight="1">
      <c r="A449" s="158">
        <v>437</v>
      </c>
      <c r="B449" s="196"/>
      <c r="C449" s="98" t="s">
        <v>1183</v>
      </c>
      <c r="D449" s="93" t="s">
        <v>330</v>
      </c>
      <c r="E449" s="103" t="s">
        <v>35</v>
      </c>
      <c r="F449" s="103" t="s">
        <v>51</v>
      </c>
      <c r="G449" s="103" t="s">
        <v>1001</v>
      </c>
      <c r="H449" s="112">
        <v>1</v>
      </c>
      <c r="I449" s="112" t="s">
        <v>1525</v>
      </c>
      <c r="J449" s="112">
        <v>37</v>
      </c>
      <c r="K449" s="51" t="s">
        <v>2248</v>
      </c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>
        <v>37</v>
      </c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7"/>
      <c r="AV449" s="177"/>
      <c r="AW449" s="177"/>
      <c r="AX449" s="177"/>
      <c r="AY449" s="230"/>
      <c r="AZ449" s="177"/>
      <c r="BA449" s="230"/>
      <c r="BB449" s="177"/>
      <c r="BC449" s="230"/>
      <c r="BD449" s="177"/>
      <c r="BE449" s="230"/>
    </row>
    <row r="450" spans="1:57" ht="14.25" customHeight="1">
      <c r="A450" s="158">
        <v>438</v>
      </c>
      <c r="B450" s="196"/>
      <c r="C450" s="130" t="s">
        <v>394</v>
      </c>
      <c r="D450" s="212" t="s">
        <v>300</v>
      </c>
      <c r="E450" s="103" t="s">
        <v>35</v>
      </c>
      <c r="F450" s="103" t="s">
        <v>77</v>
      </c>
      <c r="G450" s="88" t="s">
        <v>461</v>
      </c>
      <c r="H450" s="213">
        <v>1</v>
      </c>
      <c r="I450" s="213" t="s">
        <v>542</v>
      </c>
      <c r="J450" s="176">
        <v>38</v>
      </c>
      <c r="K450" s="51" t="s">
        <v>2188</v>
      </c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>
        <v>38</v>
      </c>
      <c r="AM450" s="177"/>
      <c r="AN450" s="177"/>
      <c r="AO450" s="177"/>
      <c r="AP450" s="177"/>
      <c r="AQ450" s="177"/>
      <c r="AR450" s="177"/>
      <c r="AS450" s="177"/>
      <c r="AT450" s="177"/>
      <c r="AU450" s="177"/>
      <c r="AV450" s="177"/>
      <c r="AW450" s="177"/>
      <c r="AX450" s="177"/>
      <c r="AY450" s="230"/>
      <c r="AZ450" s="177"/>
      <c r="BA450" s="230"/>
      <c r="BB450" s="177"/>
      <c r="BC450" s="230"/>
      <c r="BD450" s="177"/>
      <c r="BE450" s="230"/>
    </row>
    <row r="451" spans="1:57" ht="14.25" customHeight="1">
      <c r="A451" s="158">
        <v>439</v>
      </c>
      <c r="B451" s="97"/>
      <c r="C451" s="130" t="s">
        <v>394</v>
      </c>
      <c r="D451" s="212" t="s">
        <v>235</v>
      </c>
      <c r="E451" s="103" t="s">
        <v>35</v>
      </c>
      <c r="F451" s="103" t="s">
        <v>343</v>
      </c>
      <c r="G451" s="88" t="s">
        <v>465</v>
      </c>
      <c r="H451" s="213">
        <v>3</v>
      </c>
      <c r="I451" s="213" t="s">
        <v>565</v>
      </c>
      <c r="J451" s="176">
        <v>41</v>
      </c>
      <c r="K451" s="51" t="s">
        <v>2188</v>
      </c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>
        <v>41</v>
      </c>
      <c r="AM451" s="177"/>
      <c r="AN451" s="177">
        <v>41</v>
      </c>
      <c r="AO451" s="177"/>
      <c r="AP451" s="177">
        <v>41</v>
      </c>
      <c r="AQ451" s="177"/>
      <c r="AR451" s="177"/>
      <c r="AS451" s="177"/>
      <c r="AT451" s="177"/>
      <c r="AU451" s="177"/>
      <c r="AV451" s="177"/>
      <c r="AW451" s="177"/>
      <c r="AX451" s="177"/>
      <c r="AY451" s="230"/>
      <c r="AZ451" s="177"/>
      <c r="BA451" s="230"/>
      <c r="BB451" s="177"/>
      <c r="BC451" s="230"/>
      <c r="BD451" s="177"/>
      <c r="BE451" s="230"/>
    </row>
    <row r="452" spans="1:57" ht="14.25" customHeight="1">
      <c r="A452" s="158">
        <v>440</v>
      </c>
      <c r="B452" s="201"/>
      <c r="C452" s="93" t="s">
        <v>394</v>
      </c>
      <c r="D452" s="210" t="s">
        <v>235</v>
      </c>
      <c r="E452" s="103" t="s">
        <v>35</v>
      </c>
      <c r="F452" s="103" t="s">
        <v>248</v>
      </c>
      <c r="G452" s="103" t="s">
        <v>465</v>
      </c>
      <c r="H452" s="211">
        <v>3</v>
      </c>
      <c r="I452" s="211" t="s">
        <v>565</v>
      </c>
      <c r="J452" s="112">
        <v>41</v>
      </c>
      <c r="K452" s="62" t="s">
        <v>2188</v>
      </c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>
        <v>41</v>
      </c>
      <c r="AM452" s="106"/>
      <c r="AN452" s="106">
        <v>41</v>
      </c>
      <c r="AO452" s="106"/>
      <c r="AP452" s="106">
        <v>41</v>
      </c>
      <c r="AQ452" s="106"/>
      <c r="AR452" s="106"/>
      <c r="AS452" s="106"/>
      <c r="AT452" s="106"/>
      <c r="AU452" s="106"/>
      <c r="AV452" s="106"/>
      <c r="AW452" s="106"/>
      <c r="AX452" s="106"/>
      <c r="AY452" s="231"/>
      <c r="AZ452" s="106"/>
      <c r="BA452" s="231"/>
      <c r="BB452" s="106"/>
      <c r="BC452" s="231"/>
      <c r="BD452" s="106"/>
      <c r="BE452" s="231"/>
    </row>
    <row r="453" spans="1:57" ht="14.25" customHeight="1">
      <c r="A453" s="158">
        <v>441</v>
      </c>
      <c r="B453" s="97"/>
      <c r="C453" s="130" t="s">
        <v>893</v>
      </c>
      <c r="D453" s="90" t="s">
        <v>270</v>
      </c>
      <c r="E453" s="188" t="s">
        <v>35</v>
      </c>
      <c r="F453" s="188" t="s">
        <v>73</v>
      </c>
      <c r="G453" s="190" t="s">
        <v>783</v>
      </c>
      <c r="H453" s="178">
        <v>2</v>
      </c>
      <c r="I453" s="112" t="s">
        <v>1484</v>
      </c>
      <c r="J453" s="178">
        <v>46</v>
      </c>
      <c r="K453" s="51" t="s">
        <v>2215</v>
      </c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>
        <v>46</v>
      </c>
      <c r="AM453" s="177"/>
      <c r="AN453" s="177"/>
      <c r="AO453" s="177">
        <v>46</v>
      </c>
      <c r="AP453" s="177"/>
      <c r="AQ453" s="177"/>
      <c r="AR453" s="177"/>
      <c r="AS453" s="177"/>
      <c r="AT453" s="177"/>
      <c r="AU453" s="177"/>
      <c r="AV453" s="177"/>
      <c r="AW453" s="177"/>
      <c r="AX453" s="177"/>
      <c r="AY453" s="230"/>
      <c r="AZ453" s="177"/>
      <c r="BA453" s="230"/>
      <c r="BB453" s="177"/>
      <c r="BC453" s="230"/>
      <c r="BD453" s="177"/>
      <c r="BE453" s="230"/>
    </row>
    <row r="454" spans="1:57" ht="14.25" customHeight="1">
      <c r="A454" s="158">
        <v>442</v>
      </c>
      <c r="B454" s="196"/>
      <c r="C454" s="98" t="s">
        <v>1183</v>
      </c>
      <c r="D454" s="93" t="s">
        <v>187</v>
      </c>
      <c r="E454" s="103" t="s">
        <v>35</v>
      </c>
      <c r="F454" s="103" t="s">
        <v>348</v>
      </c>
      <c r="G454" s="103" t="s">
        <v>1001</v>
      </c>
      <c r="H454" s="112">
        <v>2</v>
      </c>
      <c r="I454" s="112" t="s">
        <v>1274</v>
      </c>
      <c r="J454" s="112">
        <v>46</v>
      </c>
      <c r="K454" s="51" t="s">
        <v>2229</v>
      </c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>
        <v>46</v>
      </c>
      <c r="AM454" s="177">
        <v>46</v>
      </c>
      <c r="AN454" s="177"/>
      <c r="AO454" s="177"/>
      <c r="AP454" s="177"/>
      <c r="AQ454" s="177"/>
      <c r="AR454" s="177"/>
      <c r="AS454" s="177"/>
      <c r="AT454" s="177"/>
      <c r="AU454" s="177"/>
      <c r="AV454" s="177"/>
      <c r="AW454" s="177"/>
      <c r="AX454" s="177"/>
      <c r="AY454" s="230"/>
      <c r="AZ454" s="177"/>
      <c r="BA454" s="230"/>
      <c r="BB454" s="177"/>
      <c r="BC454" s="230"/>
      <c r="BD454" s="177"/>
      <c r="BE454" s="230"/>
    </row>
    <row r="455" spans="1:57" ht="14.25" customHeight="1">
      <c r="A455" s="158">
        <v>443</v>
      </c>
      <c r="B455" s="196"/>
      <c r="C455" s="98" t="s">
        <v>1183</v>
      </c>
      <c r="D455" s="93" t="s">
        <v>2298</v>
      </c>
      <c r="E455" s="103" t="s">
        <v>35</v>
      </c>
      <c r="F455" s="103" t="s">
        <v>51</v>
      </c>
      <c r="G455" s="103" t="s">
        <v>1003</v>
      </c>
      <c r="H455" s="112">
        <v>1</v>
      </c>
      <c r="I455" s="112" t="s">
        <v>542</v>
      </c>
      <c r="J455" s="112">
        <v>45</v>
      </c>
      <c r="K455" s="51" t="s">
        <v>2229</v>
      </c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>
        <v>45</v>
      </c>
      <c r="AM455" s="177"/>
      <c r="AN455" s="177"/>
      <c r="AO455" s="177"/>
      <c r="AP455" s="177"/>
      <c r="AQ455" s="177"/>
      <c r="AR455" s="177"/>
      <c r="AS455" s="177"/>
      <c r="AT455" s="177"/>
      <c r="AU455" s="177"/>
      <c r="AV455" s="177"/>
      <c r="AW455" s="177"/>
      <c r="AX455" s="177"/>
      <c r="AY455" s="230"/>
      <c r="AZ455" s="177"/>
      <c r="BA455" s="230"/>
      <c r="BB455" s="177"/>
      <c r="BC455" s="230"/>
      <c r="BD455" s="177"/>
      <c r="BE455" s="230"/>
    </row>
    <row r="456" spans="1:57" ht="14.25" customHeight="1">
      <c r="A456" s="158">
        <v>444</v>
      </c>
      <c r="B456" s="97"/>
      <c r="C456" s="130" t="s">
        <v>893</v>
      </c>
      <c r="D456" s="90" t="s">
        <v>271</v>
      </c>
      <c r="E456" s="188" t="s">
        <v>35</v>
      </c>
      <c r="F456" s="188" t="s">
        <v>73</v>
      </c>
      <c r="G456" s="190" t="s">
        <v>783</v>
      </c>
      <c r="H456" s="178">
        <v>2</v>
      </c>
      <c r="I456" s="112" t="s">
        <v>1486</v>
      </c>
      <c r="J456" s="178">
        <v>46</v>
      </c>
      <c r="K456" s="51" t="s">
        <v>2259</v>
      </c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>
        <v>46</v>
      </c>
      <c r="AN456" s="177">
        <v>46</v>
      </c>
      <c r="AO456" s="177"/>
      <c r="AP456" s="177"/>
      <c r="AQ456" s="177"/>
      <c r="AR456" s="177"/>
      <c r="AS456" s="177"/>
      <c r="AT456" s="177"/>
      <c r="AU456" s="177"/>
      <c r="AV456" s="177"/>
      <c r="AW456" s="177"/>
      <c r="AX456" s="177"/>
      <c r="AY456" s="230"/>
      <c r="AZ456" s="177"/>
      <c r="BA456" s="230"/>
      <c r="BB456" s="177"/>
      <c r="BC456" s="230"/>
      <c r="BD456" s="177"/>
      <c r="BE456" s="230"/>
    </row>
    <row r="457" spans="1:57" ht="14.25" customHeight="1">
      <c r="A457" s="158">
        <v>445</v>
      </c>
      <c r="B457" s="97"/>
      <c r="C457" s="130" t="s">
        <v>394</v>
      </c>
      <c r="D457" s="212" t="s">
        <v>419</v>
      </c>
      <c r="E457" s="103" t="s">
        <v>35</v>
      </c>
      <c r="F457" s="103" t="s">
        <v>247</v>
      </c>
      <c r="G457" s="88" t="s">
        <v>460</v>
      </c>
      <c r="H457" s="213">
        <v>1</v>
      </c>
      <c r="I457" s="213" t="s">
        <v>539</v>
      </c>
      <c r="J457" s="176">
        <v>42</v>
      </c>
      <c r="K457" s="51" t="s">
        <v>2185</v>
      </c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>
        <v>42</v>
      </c>
      <c r="AN457" s="177"/>
      <c r="AO457" s="177"/>
      <c r="AP457" s="177"/>
      <c r="AQ457" s="177"/>
      <c r="AR457" s="177"/>
      <c r="AS457" s="177"/>
      <c r="AT457" s="177"/>
      <c r="AU457" s="177"/>
      <c r="AV457" s="177"/>
      <c r="AW457" s="177"/>
      <c r="AX457" s="177"/>
      <c r="AY457" s="230"/>
      <c r="AZ457" s="177"/>
      <c r="BA457" s="230"/>
      <c r="BB457" s="177"/>
      <c r="BC457" s="230"/>
      <c r="BD457" s="177"/>
      <c r="BE457" s="230"/>
    </row>
    <row r="458" spans="1:57" ht="14.25" customHeight="1">
      <c r="A458" s="158">
        <v>446</v>
      </c>
      <c r="B458" s="196"/>
      <c r="C458" s="98" t="s">
        <v>1183</v>
      </c>
      <c r="D458" s="93" t="s">
        <v>2299</v>
      </c>
      <c r="E458" s="103" t="s">
        <v>35</v>
      </c>
      <c r="F458" s="103" t="s">
        <v>51</v>
      </c>
      <c r="G458" s="103" t="s">
        <v>1003</v>
      </c>
      <c r="H458" s="112">
        <v>1</v>
      </c>
      <c r="I458" s="112" t="s">
        <v>539</v>
      </c>
      <c r="J458" s="112">
        <v>45</v>
      </c>
      <c r="K458" s="51" t="s">
        <v>2230</v>
      </c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>
        <v>45</v>
      </c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230"/>
      <c r="AZ458" s="177"/>
      <c r="BA458" s="230"/>
      <c r="BB458" s="177"/>
      <c r="BC458" s="230"/>
      <c r="BD458" s="177"/>
      <c r="BE458" s="230"/>
    </row>
    <row r="459" spans="1:57" ht="14.25" customHeight="1">
      <c r="A459" s="158">
        <v>447</v>
      </c>
      <c r="B459" s="196"/>
      <c r="C459" s="130" t="s">
        <v>394</v>
      </c>
      <c r="D459" s="212" t="s">
        <v>301</v>
      </c>
      <c r="E459" s="103" t="s">
        <v>35</v>
      </c>
      <c r="F459" s="103" t="s">
        <v>77</v>
      </c>
      <c r="G459" s="88" t="s">
        <v>461</v>
      </c>
      <c r="H459" s="213">
        <v>1</v>
      </c>
      <c r="I459" s="213" t="s">
        <v>543</v>
      </c>
      <c r="J459" s="176">
        <v>39</v>
      </c>
      <c r="K459" s="51" t="s">
        <v>2173</v>
      </c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>
        <v>39</v>
      </c>
      <c r="AO459" s="177"/>
      <c r="AP459" s="177"/>
      <c r="AQ459" s="177"/>
      <c r="AR459" s="177"/>
      <c r="AS459" s="177"/>
      <c r="AT459" s="177"/>
      <c r="AU459" s="177"/>
      <c r="AV459" s="177"/>
      <c r="AW459" s="177"/>
      <c r="AX459" s="177"/>
      <c r="AY459" s="230"/>
      <c r="AZ459" s="177"/>
      <c r="BA459" s="230"/>
      <c r="BB459" s="177"/>
      <c r="BC459" s="230"/>
      <c r="BD459" s="177"/>
      <c r="BE459" s="230"/>
    </row>
    <row r="460" spans="1:57" ht="14.25" customHeight="1">
      <c r="A460" s="158">
        <v>448</v>
      </c>
      <c r="B460" s="97"/>
      <c r="C460" s="130" t="s">
        <v>394</v>
      </c>
      <c r="D460" s="212" t="s">
        <v>225</v>
      </c>
      <c r="E460" s="103" t="s">
        <v>35</v>
      </c>
      <c r="F460" s="103" t="s">
        <v>51</v>
      </c>
      <c r="G460" s="88" t="s">
        <v>472</v>
      </c>
      <c r="H460" s="213">
        <v>2</v>
      </c>
      <c r="I460" s="211" t="s">
        <v>577</v>
      </c>
      <c r="J460" s="176">
        <v>41</v>
      </c>
      <c r="K460" s="51" t="s">
        <v>2173</v>
      </c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>
        <v>41</v>
      </c>
      <c r="AO460" s="177"/>
      <c r="AP460" s="177">
        <v>41</v>
      </c>
      <c r="AQ460" s="177"/>
      <c r="AR460" s="177"/>
      <c r="AS460" s="177"/>
      <c r="AT460" s="177"/>
      <c r="AU460" s="177"/>
      <c r="AV460" s="177"/>
      <c r="AW460" s="177"/>
      <c r="AX460" s="177"/>
      <c r="AY460" s="230"/>
      <c r="AZ460" s="177"/>
      <c r="BA460" s="230"/>
      <c r="BB460" s="177"/>
      <c r="BC460" s="230"/>
      <c r="BD460" s="177"/>
      <c r="BE460" s="230"/>
    </row>
    <row r="461" spans="1:57" ht="14.25" customHeight="1">
      <c r="A461" s="158">
        <v>449</v>
      </c>
      <c r="B461" s="196"/>
      <c r="C461" s="98" t="s">
        <v>1183</v>
      </c>
      <c r="D461" s="93" t="s">
        <v>188</v>
      </c>
      <c r="E461" s="103" t="s">
        <v>35</v>
      </c>
      <c r="F461" s="103" t="s">
        <v>348</v>
      </c>
      <c r="G461" s="103" t="s">
        <v>1001</v>
      </c>
      <c r="H461" s="112">
        <v>2</v>
      </c>
      <c r="I461" s="112" t="s">
        <v>1275</v>
      </c>
      <c r="J461" s="112">
        <v>42</v>
      </c>
      <c r="K461" s="51" t="s">
        <v>2231</v>
      </c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>
        <v>42</v>
      </c>
      <c r="AO461" s="177">
        <v>42</v>
      </c>
      <c r="AP461" s="177"/>
      <c r="AQ461" s="177"/>
      <c r="AR461" s="177"/>
      <c r="AS461" s="177"/>
      <c r="AT461" s="177"/>
      <c r="AU461" s="177"/>
      <c r="AV461" s="177"/>
      <c r="AW461" s="177"/>
      <c r="AX461" s="177"/>
      <c r="AY461" s="230"/>
      <c r="AZ461" s="177"/>
      <c r="BA461" s="230"/>
      <c r="BB461" s="177"/>
      <c r="BC461" s="230"/>
      <c r="BD461" s="177"/>
      <c r="BE461" s="230"/>
    </row>
    <row r="462" spans="1:57" ht="14.25" customHeight="1">
      <c r="A462" s="158">
        <v>450</v>
      </c>
      <c r="B462" s="196"/>
      <c r="C462" s="130" t="s">
        <v>394</v>
      </c>
      <c r="D462" s="212" t="s">
        <v>416</v>
      </c>
      <c r="E462" s="103" t="s">
        <v>35</v>
      </c>
      <c r="F462" s="103" t="s">
        <v>247</v>
      </c>
      <c r="G462" s="88" t="s">
        <v>460</v>
      </c>
      <c r="H462" s="213">
        <v>1</v>
      </c>
      <c r="I462" s="213" t="s">
        <v>536</v>
      </c>
      <c r="J462" s="176">
        <v>43</v>
      </c>
      <c r="K462" s="51" t="s">
        <v>2183</v>
      </c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>
        <v>43</v>
      </c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230"/>
      <c r="AZ462" s="177"/>
      <c r="BA462" s="230"/>
      <c r="BB462" s="177"/>
      <c r="BC462" s="230"/>
      <c r="BD462" s="177"/>
      <c r="BE462" s="230"/>
    </row>
    <row r="463" spans="1:57" ht="14.25" customHeight="1">
      <c r="A463" s="158">
        <v>451</v>
      </c>
      <c r="B463" s="97"/>
      <c r="C463" s="130" t="s">
        <v>394</v>
      </c>
      <c r="D463" s="212" t="s">
        <v>302</v>
      </c>
      <c r="E463" s="103" t="s">
        <v>35</v>
      </c>
      <c r="F463" s="103" t="s">
        <v>343</v>
      </c>
      <c r="G463" s="88" t="s">
        <v>462</v>
      </c>
      <c r="H463" s="106">
        <v>2</v>
      </c>
      <c r="I463" s="106" t="s">
        <v>548</v>
      </c>
      <c r="J463" s="112">
        <v>34</v>
      </c>
      <c r="K463" s="51" t="s">
        <v>2183</v>
      </c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>
        <v>34</v>
      </c>
      <c r="AP463" s="177"/>
      <c r="AQ463" s="177">
        <v>34</v>
      </c>
      <c r="AR463" s="177"/>
      <c r="AS463" s="177"/>
      <c r="AT463" s="177"/>
      <c r="AU463" s="177"/>
      <c r="AV463" s="177"/>
      <c r="AW463" s="177"/>
      <c r="AX463" s="177"/>
      <c r="AY463" s="230"/>
      <c r="AZ463" s="177"/>
      <c r="BA463" s="230"/>
      <c r="BB463" s="177"/>
      <c r="BC463" s="230"/>
      <c r="BD463" s="177"/>
      <c r="BE463" s="230"/>
    </row>
    <row r="464" spans="1:57" ht="14.25" customHeight="1">
      <c r="A464" s="158">
        <v>452</v>
      </c>
      <c r="B464" s="97"/>
      <c r="C464" s="130" t="s">
        <v>297</v>
      </c>
      <c r="D464" s="130" t="s">
        <v>626</v>
      </c>
      <c r="E464" s="103" t="s">
        <v>35</v>
      </c>
      <c r="F464" s="103" t="s">
        <v>51</v>
      </c>
      <c r="G464" s="88" t="s">
        <v>295</v>
      </c>
      <c r="H464" s="176">
        <v>1</v>
      </c>
      <c r="I464" s="176" t="s">
        <v>1526</v>
      </c>
      <c r="J464" s="176">
        <v>38</v>
      </c>
      <c r="K464" s="51" t="s">
        <v>2183</v>
      </c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>
        <v>38</v>
      </c>
      <c r="AP464" s="177"/>
      <c r="AQ464" s="177"/>
      <c r="AR464" s="177"/>
      <c r="AS464" s="177"/>
      <c r="AT464" s="177"/>
      <c r="AU464" s="177"/>
      <c r="AV464" s="177"/>
      <c r="AW464" s="177"/>
      <c r="AX464" s="177"/>
      <c r="AY464" s="230"/>
      <c r="AZ464" s="177"/>
      <c r="BA464" s="230"/>
      <c r="BB464" s="177"/>
      <c r="BC464" s="230"/>
      <c r="BD464" s="177"/>
      <c r="BE464" s="230"/>
    </row>
    <row r="465" spans="1:57" ht="14.25" customHeight="1">
      <c r="A465" s="158">
        <v>453</v>
      </c>
      <c r="B465" s="97"/>
      <c r="C465" s="130" t="s">
        <v>394</v>
      </c>
      <c r="D465" s="212" t="s">
        <v>303</v>
      </c>
      <c r="E465" s="103" t="s">
        <v>35</v>
      </c>
      <c r="F465" s="103" t="s">
        <v>77</v>
      </c>
      <c r="G465" s="88" t="s">
        <v>461</v>
      </c>
      <c r="H465" s="213">
        <v>1</v>
      </c>
      <c r="I465" s="213" t="s">
        <v>545</v>
      </c>
      <c r="J465" s="176">
        <v>31</v>
      </c>
      <c r="K465" s="51" t="s">
        <v>2169</v>
      </c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>
        <v>31</v>
      </c>
      <c r="AQ465" s="177"/>
      <c r="AR465" s="177"/>
      <c r="AS465" s="177"/>
      <c r="AT465" s="177"/>
      <c r="AU465" s="177"/>
      <c r="AV465" s="177"/>
      <c r="AW465" s="177"/>
      <c r="AX465" s="177"/>
      <c r="AY465" s="230"/>
      <c r="AZ465" s="177"/>
      <c r="BA465" s="230"/>
      <c r="BB465" s="177"/>
      <c r="BC465" s="230"/>
      <c r="BD465" s="177"/>
      <c r="BE465" s="230"/>
    </row>
    <row r="466" spans="1:57" ht="14.25" customHeight="1">
      <c r="A466" s="158">
        <v>454</v>
      </c>
      <c r="B466" s="97"/>
      <c r="C466" s="130" t="s">
        <v>893</v>
      </c>
      <c r="D466" s="90" t="s">
        <v>270</v>
      </c>
      <c r="E466" s="188" t="s">
        <v>35</v>
      </c>
      <c r="F466" s="188" t="s">
        <v>73</v>
      </c>
      <c r="G466" s="190" t="s">
        <v>782</v>
      </c>
      <c r="H466" s="178">
        <v>4</v>
      </c>
      <c r="I466" s="112" t="s">
        <v>1483</v>
      </c>
      <c r="J466" s="178">
        <v>46</v>
      </c>
      <c r="K466" s="51" t="s">
        <v>2214</v>
      </c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>
        <v>46</v>
      </c>
      <c r="AQ466" s="177"/>
      <c r="AR466" s="177"/>
      <c r="AS466" s="177">
        <v>46</v>
      </c>
      <c r="AT466" s="177">
        <v>46</v>
      </c>
      <c r="AU466" s="177"/>
      <c r="AV466" s="177"/>
      <c r="AW466" s="177">
        <v>46</v>
      </c>
      <c r="AX466" s="177"/>
      <c r="AY466" s="230"/>
      <c r="AZ466" s="177"/>
      <c r="BA466" s="230"/>
      <c r="BB466" s="177"/>
      <c r="BC466" s="230"/>
      <c r="BD466" s="177"/>
      <c r="BE466" s="230"/>
    </row>
    <row r="467" spans="1:57" ht="14.25" customHeight="1">
      <c r="A467" s="158">
        <v>455</v>
      </c>
      <c r="B467" s="196"/>
      <c r="C467" s="98" t="s">
        <v>1183</v>
      </c>
      <c r="D467" s="93" t="s">
        <v>185</v>
      </c>
      <c r="E467" s="103" t="s">
        <v>35</v>
      </c>
      <c r="F467" s="103" t="s">
        <v>348</v>
      </c>
      <c r="G467" s="103" t="s">
        <v>1001</v>
      </c>
      <c r="H467" s="112">
        <v>2</v>
      </c>
      <c r="I467" s="112" t="s">
        <v>1276</v>
      </c>
      <c r="J467" s="112">
        <v>44</v>
      </c>
      <c r="K467" s="51" t="s">
        <v>2223</v>
      </c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>
        <v>44</v>
      </c>
      <c r="AQ467" s="177">
        <v>44</v>
      </c>
      <c r="AR467" s="177"/>
      <c r="AS467" s="177"/>
      <c r="AT467" s="177"/>
      <c r="AU467" s="177"/>
      <c r="AV467" s="177"/>
      <c r="AW467" s="177"/>
      <c r="AX467" s="177"/>
      <c r="AY467" s="230"/>
      <c r="AZ467" s="177"/>
      <c r="BA467" s="230"/>
      <c r="BB467" s="177"/>
      <c r="BC467" s="230"/>
      <c r="BD467" s="177"/>
      <c r="BE467" s="230"/>
    </row>
    <row r="468" spans="1:57" ht="14.25" customHeight="1">
      <c r="A468" s="158">
        <v>456</v>
      </c>
      <c r="B468" s="97"/>
      <c r="C468" s="130" t="s">
        <v>394</v>
      </c>
      <c r="D468" s="212" t="s">
        <v>420</v>
      </c>
      <c r="E468" s="103" t="s">
        <v>35</v>
      </c>
      <c r="F468" s="103" t="s">
        <v>247</v>
      </c>
      <c r="G468" s="88" t="s">
        <v>460</v>
      </c>
      <c r="H468" s="213">
        <v>1</v>
      </c>
      <c r="I468" s="213" t="s">
        <v>540</v>
      </c>
      <c r="J468" s="176">
        <v>43</v>
      </c>
      <c r="K468" s="51" t="s">
        <v>2186</v>
      </c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>
        <v>43</v>
      </c>
      <c r="AR468" s="177"/>
      <c r="AS468" s="177"/>
      <c r="AT468" s="177"/>
      <c r="AU468" s="177"/>
      <c r="AV468" s="177"/>
      <c r="AW468" s="177"/>
      <c r="AX468" s="177"/>
      <c r="AY468" s="230"/>
      <c r="AZ468" s="177"/>
      <c r="BA468" s="230"/>
      <c r="BB468" s="177"/>
      <c r="BC468" s="230"/>
      <c r="BD468" s="177"/>
      <c r="BE468" s="230"/>
    </row>
    <row r="469" spans="1:57" ht="14.25" customHeight="1">
      <c r="A469" s="158">
        <v>457</v>
      </c>
      <c r="B469" s="97"/>
      <c r="C469" s="130" t="s">
        <v>893</v>
      </c>
      <c r="D469" s="90" t="s">
        <v>271</v>
      </c>
      <c r="E469" s="188" t="s">
        <v>35</v>
      </c>
      <c r="F469" s="188" t="s">
        <v>73</v>
      </c>
      <c r="G469" s="190" t="s">
        <v>782</v>
      </c>
      <c r="H469" s="178">
        <v>4</v>
      </c>
      <c r="I469" s="112" t="s">
        <v>1485</v>
      </c>
      <c r="J469" s="178">
        <v>46</v>
      </c>
      <c r="K469" s="51" t="s">
        <v>2216</v>
      </c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>
        <v>46</v>
      </c>
      <c r="AR469" s="177">
        <v>46</v>
      </c>
      <c r="AS469" s="177"/>
      <c r="AT469" s="177"/>
      <c r="AU469" s="177">
        <v>46</v>
      </c>
      <c r="AV469" s="177">
        <v>46</v>
      </c>
      <c r="AW469" s="177"/>
      <c r="AX469" s="177"/>
      <c r="AY469" s="230"/>
      <c r="AZ469" s="177"/>
      <c r="BA469" s="230"/>
      <c r="BB469" s="177"/>
      <c r="BC469" s="230"/>
      <c r="BD469" s="177"/>
      <c r="BE469" s="230"/>
    </row>
    <row r="470" spans="1:57" ht="14.25" customHeight="1">
      <c r="A470" s="158">
        <v>458</v>
      </c>
      <c r="B470" s="97"/>
      <c r="C470" s="130" t="s">
        <v>394</v>
      </c>
      <c r="D470" s="212" t="s">
        <v>300</v>
      </c>
      <c r="E470" s="103" t="s">
        <v>35</v>
      </c>
      <c r="F470" s="103" t="s">
        <v>458</v>
      </c>
      <c r="G470" s="88" t="s">
        <v>459</v>
      </c>
      <c r="H470" s="213">
        <v>3</v>
      </c>
      <c r="I470" s="213" t="s">
        <v>530</v>
      </c>
      <c r="J470" s="176">
        <v>38</v>
      </c>
      <c r="K470" s="51" t="s">
        <v>2184</v>
      </c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>
        <v>38</v>
      </c>
      <c r="AS470" s="177"/>
      <c r="AT470" s="177">
        <v>38</v>
      </c>
      <c r="AU470" s="177"/>
      <c r="AV470" s="177">
        <v>38</v>
      </c>
      <c r="AW470" s="177"/>
      <c r="AX470" s="177"/>
      <c r="AY470" s="230"/>
      <c r="AZ470" s="177"/>
      <c r="BA470" s="230"/>
      <c r="BB470" s="177"/>
      <c r="BC470" s="230"/>
      <c r="BD470" s="177"/>
      <c r="BE470" s="230"/>
    </row>
    <row r="471" spans="1:57" ht="14.25" customHeight="1">
      <c r="A471" s="158">
        <v>459</v>
      </c>
      <c r="B471" s="196"/>
      <c r="C471" s="130" t="s">
        <v>394</v>
      </c>
      <c r="D471" s="212" t="s">
        <v>303</v>
      </c>
      <c r="E471" s="103" t="s">
        <v>35</v>
      </c>
      <c r="F471" s="103" t="s">
        <v>343</v>
      </c>
      <c r="G471" s="88" t="s">
        <v>462</v>
      </c>
      <c r="H471" s="106">
        <v>2</v>
      </c>
      <c r="I471" s="106" t="s">
        <v>549</v>
      </c>
      <c r="J471" s="112">
        <v>31</v>
      </c>
      <c r="K471" s="51" t="s">
        <v>2184</v>
      </c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>
        <v>31</v>
      </c>
      <c r="AS471" s="177"/>
      <c r="AT471" s="177">
        <v>31</v>
      </c>
      <c r="AU471" s="177"/>
      <c r="AV471" s="177"/>
      <c r="AW471" s="177"/>
      <c r="AX471" s="177"/>
      <c r="AY471" s="230"/>
      <c r="AZ471" s="177"/>
      <c r="BA471" s="230"/>
      <c r="BB471" s="177"/>
      <c r="BC471" s="230"/>
      <c r="BD471" s="177"/>
      <c r="BE471" s="230"/>
    </row>
    <row r="472" spans="1:57" ht="14.25" customHeight="1">
      <c r="A472" s="158">
        <v>460</v>
      </c>
      <c r="B472" s="97"/>
      <c r="C472" s="130" t="s">
        <v>297</v>
      </c>
      <c r="D472" s="130" t="s">
        <v>627</v>
      </c>
      <c r="E472" s="103" t="s">
        <v>35</v>
      </c>
      <c r="F472" s="103" t="s">
        <v>51</v>
      </c>
      <c r="G472" s="88" t="s">
        <v>295</v>
      </c>
      <c r="H472" s="176">
        <v>1</v>
      </c>
      <c r="I472" s="176" t="s">
        <v>674</v>
      </c>
      <c r="J472" s="176">
        <v>38</v>
      </c>
      <c r="K472" s="51" t="s">
        <v>2184</v>
      </c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>
        <v>38</v>
      </c>
      <c r="AS472" s="177"/>
      <c r="AT472" s="177"/>
      <c r="AU472" s="177"/>
      <c r="AV472" s="177"/>
      <c r="AW472" s="177"/>
      <c r="AX472" s="177"/>
      <c r="AY472" s="230"/>
      <c r="AZ472" s="177"/>
      <c r="BA472" s="230"/>
      <c r="BB472" s="177"/>
      <c r="BC472" s="230"/>
      <c r="BD472" s="177"/>
      <c r="BE472" s="230"/>
    </row>
    <row r="473" spans="1:57" ht="14.25" customHeight="1">
      <c r="A473" s="158">
        <v>461</v>
      </c>
      <c r="B473" s="196"/>
      <c r="C473" s="98" t="s">
        <v>1183</v>
      </c>
      <c r="D473" s="93" t="s">
        <v>186</v>
      </c>
      <c r="E473" s="103" t="s">
        <v>35</v>
      </c>
      <c r="F473" s="103" t="s">
        <v>348</v>
      </c>
      <c r="G473" s="103" t="s">
        <v>1001</v>
      </c>
      <c r="H473" s="112">
        <v>2</v>
      </c>
      <c r="I473" s="112" t="s">
        <v>1277</v>
      </c>
      <c r="J473" s="112">
        <v>44</v>
      </c>
      <c r="K473" s="51" t="s">
        <v>2227</v>
      </c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  <c r="AQ473" s="177"/>
      <c r="AR473" s="177">
        <v>44</v>
      </c>
      <c r="AS473" s="177">
        <v>44</v>
      </c>
      <c r="AT473" s="177"/>
      <c r="AU473" s="177"/>
      <c r="AV473" s="177"/>
      <c r="AW473" s="177"/>
      <c r="AX473" s="177"/>
      <c r="AY473" s="230"/>
      <c r="AZ473" s="177"/>
      <c r="BA473" s="230"/>
      <c r="BB473" s="177"/>
      <c r="BC473" s="230"/>
      <c r="BD473" s="177"/>
      <c r="BE473" s="230"/>
    </row>
    <row r="474" spans="1:57" s="160" customFormat="1" ht="14.25" customHeight="1">
      <c r="A474" s="158">
        <v>462</v>
      </c>
      <c r="B474" s="196"/>
      <c r="C474" s="98" t="s">
        <v>1183</v>
      </c>
      <c r="D474" s="93" t="s">
        <v>330</v>
      </c>
      <c r="E474" s="103" t="s">
        <v>35</v>
      </c>
      <c r="F474" s="103" t="s">
        <v>41</v>
      </c>
      <c r="G474" s="103" t="s">
        <v>1009</v>
      </c>
      <c r="H474" s="112">
        <v>3</v>
      </c>
      <c r="I474" s="112" t="s">
        <v>530</v>
      </c>
      <c r="J474" s="112">
        <v>37</v>
      </c>
      <c r="K474" s="51" t="s">
        <v>2227</v>
      </c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22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>
        <v>37</v>
      </c>
      <c r="AS474" s="177"/>
      <c r="AT474" s="177">
        <v>37</v>
      </c>
      <c r="AU474" s="177"/>
      <c r="AV474" s="177">
        <v>37</v>
      </c>
      <c r="AW474" s="177"/>
      <c r="AX474" s="177"/>
      <c r="AY474" s="230"/>
      <c r="AZ474" s="177"/>
      <c r="BA474" s="230"/>
      <c r="BB474" s="177"/>
      <c r="BC474" s="230"/>
      <c r="BD474" s="177"/>
      <c r="BE474" s="230"/>
    </row>
    <row r="475" spans="1:57" s="160" customFormat="1" ht="14.25" customHeight="1">
      <c r="A475" s="158">
        <v>463</v>
      </c>
      <c r="B475" s="97"/>
      <c r="C475" s="130" t="s">
        <v>394</v>
      </c>
      <c r="D475" s="212" t="s">
        <v>301</v>
      </c>
      <c r="E475" s="103" t="s">
        <v>35</v>
      </c>
      <c r="F475" s="103" t="s">
        <v>458</v>
      </c>
      <c r="G475" s="88" t="s">
        <v>459</v>
      </c>
      <c r="H475" s="213">
        <v>3</v>
      </c>
      <c r="I475" s="213" t="s">
        <v>526</v>
      </c>
      <c r="J475" s="176">
        <v>39</v>
      </c>
      <c r="K475" s="51" t="s">
        <v>2175</v>
      </c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>
        <v>39</v>
      </c>
      <c r="AT475" s="177"/>
      <c r="AU475" s="177">
        <v>39</v>
      </c>
      <c r="AV475" s="177"/>
      <c r="AW475" s="177">
        <v>39</v>
      </c>
      <c r="AX475" s="177"/>
      <c r="AY475" s="230"/>
      <c r="AZ475" s="177"/>
      <c r="BA475" s="230"/>
      <c r="BB475" s="177"/>
      <c r="BC475" s="230"/>
      <c r="BD475" s="177"/>
      <c r="BE475" s="230"/>
    </row>
    <row r="476" spans="1:57" ht="14.25" customHeight="1">
      <c r="A476" s="158">
        <v>464</v>
      </c>
      <c r="B476" s="97"/>
      <c r="C476" s="130" t="s">
        <v>394</v>
      </c>
      <c r="D476" s="212" t="s">
        <v>227</v>
      </c>
      <c r="E476" s="103" t="s">
        <v>35</v>
      </c>
      <c r="F476" s="103" t="s">
        <v>51</v>
      </c>
      <c r="G476" s="88" t="s">
        <v>472</v>
      </c>
      <c r="H476" s="213">
        <v>2</v>
      </c>
      <c r="I476" s="211" t="s">
        <v>574</v>
      </c>
      <c r="J476" s="176">
        <v>45</v>
      </c>
      <c r="K476" s="51" t="s">
        <v>2175</v>
      </c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>
        <v>45</v>
      </c>
      <c r="AT476" s="177"/>
      <c r="AU476" s="177">
        <v>45</v>
      </c>
      <c r="AV476" s="177"/>
      <c r="AW476" s="177"/>
      <c r="AX476" s="177"/>
      <c r="AY476" s="230"/>
      <c r="AZ476" s="177"/>
      <c r="BA476" s="230"/>
      <c r="BB476" s="177"/>
      <c r="BC476" s="230"/>
      <c r="BD476" s="177"/>
      <c r="BE476" s="230"/>
    </row>
    <row r="477" spans="1:57" ht="14.25" customHeight="1">
      <c r="A477" s="158">
        <v>465</v>
      </c>
      <c r="B477" s="97"/>
      <c r="C477" s="130" t="s">
        <v>297</v>
      </c>
      <c r="D477" s="130" t="s">
        <v>627</v>
      </c>
      <c r="E477" s="103" t="s">
        <v>35</v>
      </c>
      <c r="F477" s="103" t="s">
        <v>348</v>
      </c>
      <c r="G477" s="88" t="s">
        <v>652</v>
      </c>
      <c r="H477" s="176">
        <v>1</v>
      </c>
      <c r="I477" s="176" t="s">
        <v>1521</v>
      </c>
      <c r="J477" s="176">
        <v>38</v>
      </c>
      <c r="K477" s="51" t="s">
        <v>2163</v>
      </c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>
        <v>38</v>
      </c>
      <c r="AU477" s="177"/>
      <c r="AV477" s="177"/>
      <c r="AW477" s="177"/>
      <c r="AX477" s="177"/>
      <c r="AY477" s="230"/>
      <c r="AZ477" s="177"/>
      <c r="BA477" s="230"/>
      <c r="BB477" s="177"/>
      <c r="BC477" s="230"/>
      <c r="BD477" s="177"/>
      <c r="BE477" s="230"/>
    </row>
    <row r="478" spans="1:57" s="160" customFormat="1" ht="14.25" customHeight="1">
      <c r="A478" s="158">
        <v>466</v>
      </c>
      <c r="B478" s="97"/>
      <c r="C478" s="130" t="s">
        <v>297</v>
      </c>
      <c r="D478" s="130" t="s">
        <v>289</v>
      </c>
      <c r="E478" s="103" t="s">
        <v>35</v>
      </c>
      <c r="F478" s="103" t="s">
        <v>51</v>
      </c>
      <c r="G478" s="88" t="s">
        <v>295</v>
      </c>
      <c r="H478" s="176">
        <v>1</v>
      </c>
      <c r="I478" s="176" t="s">
        <v>728</v>
      </c>
      <c r="J478" s="176">
        <v>20</v>
      </c>
      <c r="K478" s="51" t="s">
        <v>2163</v>
      </c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>
        <v>20</v>
      </c>
      <c r="AU478" s="177"/>
      <c r="AV478" s="177"/>
      <c r="AW478" s="177"/>
      <c r="AX478" s="177"/>
      <c r="AY478" s="230"/>
      <c r="AZ478" s="177"/>
      <c r="BA478" s="230"/>
      <c r="BB478" s="177"/>
      <c r="BC478" s="230"/>
      <c r="BD478" s="177"/>
      <c r="BE478" s="230"/>
    </row>
    <row r="479" spans="1:57" s="160" customFormat="1" ht="14.25" customHeight="1">
      <c r="A479" s="158">
        <v>467</v>
      </c>
      <c r="B479" s="196"/>
      <c r="C479" s="130" t="s">
        <v>297</v>
      </c>
      <c r="D479" s="130" t="s">
        <v>289</v>
      </c>
      <c r="E479" s="103" t="s">
        <v>35</v>
      </c>
      <c r="F479" s="103" t="s">
        <v>348</v>
      </c>
      <c r="G479" s="88" t="s">
        <v>652</v>
      </c>
      <c r="H479" s="176">
        <v>1</v>
      </c>
      <c r="I479" s="176" t="s">
        <v>675</v>
      </c>
      <c r="J479" s="176">
        <v>38</v>
      </c>
      <c r="K479" s="51" t="s">
        <v>2194</v>
      </c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>
        <v>38</v>
      </c>
      <c r="AW479" s="177"/>
      <c r="AX479" s="177"/>
      <c r="AY479" s="230"/>
      <c r="AZ479" s="177"/>
      <c r="BA479" s="230"/>
      <c r="BB479" s="177"/>
      <c r="BC479" s="230"/>
      <c r="BD479" s="177"/>
      <c r="BE479" s="230"/>
    </row>
    <row r="480" spans="1:57" s="160" customFormat="1" ht="14.25" customHeight="1">
      <c r="A480" s="158">
        <v>468</v>
      </c>
      <c r="B480" s="196"/>
      <c r="C480" s="98" t="s">
        <v>1345</v>
      </c>
      <c r="D480" s="98" t="s">
        <v>1306</v>
      </c>
      <c r="E480" s="191" t="s">
        <v>35</v>
      </c>
      <c r="F480" s="191" t="s">
        <v>343</v>
      </c>
      <c r="G480" s="191" t="s">
        <v>1379</v>
      </c>
      <c r="H480" s="177">
        <v>4</v>
      </c>
      <c r="I480" s="106" t="s">
        <v>1430</v>
      </c>
      <c r="J480" s="177">
        <v>56</v>
      </c>
      <c r="K480" s="51" t="s">
        <v>2194</v>
      </c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>
        <v>56</v>
      </c>
      <c r="AW480" s="177"/>
      <c r="AX480" s="177">
        <v>56</v>
      </c>
      <c r="AY480" s="230"/>
      <c r="AZ480" s="177">
        <v>56</v>
      </c>
      <c r="BA480" s="230"/>
      <c r="BB480" s="177">
        <v>56</v>
      </c>
      <c r="BC480" s="230"/>
      <c r="BD480" s="177"/>
      <c r="BE480" s="230"/>
    </row>
    <row r="481" spans="1:57" s="160" customFormat="1" ht="14.25" customHeight="1">
      <c r="A481" s="158">
        <v>469</v>
      </c>
      <c r="B481" s="196"/>
      <c r="C481" s="130" t="s">
        <v>394</v>
      </c>
      <c r="D481" s="212" t="s">
        <v>421</v>
      </c>
      <c r="E481" s="103" t="s">
        <v>35</v>
      </c>
      <c r="F481" s="103" t="s">
        <v>247</v>
      </c>
      <c r="G481" s="88" t="s">
        <v>460</v>
      </c>
      <c r="H481" s="213">
        <v>1</v>
      </c>
      <c r="I481" s="213" t="s">
        <v>541</v>
      </c>
      <c r="J481" s="176">
        <v>48</v>
      </c>
      <c r="K481" s="51" t="s">
        <v>2187</v>
      </c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>
        <v>48</v>
      </c>
      <c r="AX481" s="177"/>
      <c r="AY481" s="230"/>
      <c r="AZ481" s="177"/>
      <c r="BA481" s="230"/>
      <c r="BB481" s="177"/>
      <c r="BC481" s="230"/>
      <c r="BD481" s="177"/>
      <c r="BE481" s="230"/>
    </row>
    <row r="482" spans="1:57" s="160" customFormat="1" ht="14.25" customHeight="1">
      <c r="A482" s="158">
        <v>470</v>
      </c>
      <c r="B482" s="196"/>
      <c r="C482" s="98" t="s">
        <v>1345</v>
      </c>
      <c r="D482" s="98" t="s">
        <v>1307</v>
      </c>
      <c r="E482" s="191" t="s">
        <v>35</v>
      </c>
      <c r="F482" s="191" t="s">
        <v>343</v>
      </c>
      <c r="G482" s="191" t="s">
        <v>1379</v>
      </c>
      <c r="H482" s="177">
        <v>4</v>
      </c>
      <c r="I482" s="106" t="s">
        <v>1430</v>
      </c>
      <c r="J482" s="177">
        <v>55</v>
      </c>
      <c r="K482" s="51" t="s">
        <v>2187</v>
      </c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>
        <v>55</v>
      </c>
      <c r="AX482" s="177"/>
      <c r="AY482" s="230">
        <v>55</v>
      </c>
      <c r="AZ482" s="177"/>
      <c r="BA482" s="230">
        <v>55</v>
      </c>
      <c r="BB482" s="177"/>
      <c r="BC482" s="230">
        <v>55</v>
      </c>
      <c r="BD482" s="177"/>
      <c r="BE482" s="230"/>
    </row>
    <row r="483" spans="1:57" ht="14.25" customHeight="1">
      <c r="A483" s="158">
        <v>471</v>
      </c>
      <c r="B483" s="97"/>
      <c r="C483" s="130" t="s">
        <v>297</v>
      </c>
      <c r="D483" s="130" t="s">
        <v>289</v>
      </c>
      <c r="E483" s="103" t="s">
        <v>35</v>
      </c>
      <c r="F483" s="103" t="s">
        <v>51</v>
      </c>
      <c r="G483" s="88" t="s">
        <v>295</v>
      </c>
      <c r="H483" s="176">
        <v>1</v>
      </c>
      <c r="I483" s="176" t="s">
        <v>676</v>
      </c>
      <c r="J483" s="176">
        <v>38</v>
      </c>
      <c r="K483" s="51" t="s">
        <v>2199</v>
      </c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>
        <v>38</v>
      </c>
      <c r="AY483" s="230"/>
      <c r="AZ483" s="177"/>
      <c r="BA483" s="230"/>
      <c r="BB483" s="177"/>
      <c r="BC483" s="230"/>
      <c r="BD483" s="177"/>
      <c r="BE483" s="230"/>
    </row>
    <row r="484" spans="1:57" ht="14.25" customHeight="1">
      <c r="A484" s="262" t="s">
        <v>2348</v>
      </c>
      <c r="B484" s="275"/>
      <c r="C484" s="275"/>
      <c r="D484" s="275"/>
      <c r="E484" s="275"/>
      <c r="F484" s="275"/>
      <c r="G484" s="275"/>
      <c r="H484" s="263"/>
      <c r="I484" s="176"/>
      <c r="J484" s="176">
        <f>SUM(J375:J483)</f>
        <v>4432</v>
      </c>
      <c r="K484" s="176">
        <f t="shared" ref="K484:BE484" si="8">SUM(K375:K483)</f>
        <v>0</v>
      </c>
      <c r="L484" s="176">
        <f t="shared" si="8"/>
        <v>0</v>
      </c>
      <c r="M484" s="176">
        <f t="shared" si="8"/>
        <v>0</v>
      </c>
      <c r="N484" s="176">
        <f t="shared" si="8"/>
        <v>201</v>
      </c>
      <c r="O484" s="176">
        <f t="shared" si="8"/>
        <v>189</v>
      </c>
      <c r="P484" s="176">
        <f t="shared" si="8"/>
        <v>231</v>
      </c>
      <c r="Q484" s="176">
        <f t="shared" si="8"/>
        <v>190</v>
      </c>
      <c r="R484" s="176">
        <f t="shared" si="8"/>
        <v>316</v>
      </c>
      <c r="S484" s="176">
        <f t="shared" si="8"/>
        <v>275</v>
      </c>
      <c r="T484" s="176">
        <f t="shared" si="8"/>
        <v>395</v>
      </c>
      <c r="U484" s="176">
        <f t="shared" si="8"/>
        <v>287</v>
      </c>
      <c r="V484" s="176">
        <f t="shared" si="8"/>
        <v>356.8</v>
      </c>
      <c r="W484" s="176">
        <f t="shared" si="8"/>
        <v>329.2</v>
      </c>
      <c r="X484" s="176">
        <f t="shared" si="8"/>
        <v>371.8</v>
      </c>
      <c r="Y484" s="176">
        <f t="shared" si="8"/>
        <v>281.2</v>
      </c>
      <c r="Z484" s="176">
        <f t="shared" si="8"/>
        <v>291.8</v>
      </c>
      <c r="AA484" s="176">
        <f t="shared" si="8"/>
        <v>241.2</v>
      </c>
      <c r="AB484" s="176">
        <f t="shared" si="8"/>
        <v>254.8</v>
      </c>
      <c r="AC484" s="176">
        <f t="shared" si="8"/>
        <v>196.2</v>
      </c>
      <c r="AD484" s="176">
        <f t="shared" si="8"/>
        <v>232</v>
      </c>
      <c r="AE484" s="176">
        <f t="shared" si="8"/>
        <v>186</v>
      </c>
      <c r="AF484" s="176">
        <f t="shared" si="8"/>
        <v>218</v>
      </c>
      <c r="AG484" s="176">
        <f t="shared" si="8"/>
        <v>37</v>
      </c>
      <c r="AH484" s="176">
        <f t="shared" si="8"/>
        <v>229</v>
      </c>
      <c r="AI484" s="176">
        <f t="shared" si="8"/>
        <v>132</v>
      </c>
      <c r="AJ484" s="176">
        <f t="shared" si="8"/>
        <v>234</v>
      </c>
      <c r="AK484" s="176">
        <f t="shared" si="8"/>
        <v>92</v>
      </c>
      <c r="AL484" s="176">
        <f t="shared" si="8"/>
        <v>313</v>
      </c>
      <c r="AM484" s="176">
        <f t="shared" si="8"/>
        <v>218</v>
      </c>
      <c r="AN484" s="176">
        <f t="shared" si="8"/>
        <v>250</v>
      </c>
      <c r="AO484" s="176">
        <f t="shared" si="8"/>
        <v>203</v>
      </c>
      <c r="AP484" s="176">
        <f t="shared" si="8"/>
        <v>244</v>
      </c>
      <c r="AQ484" s="176">
        <f t="shared" si="8"/>
        <v>167</v>
      </c>
      <c r="AR484" s="176">
        <f t="shared" si="8"/>
        <v>234</v>
      </c>
      <c r="AS484" s="176">
        <f t="shared" si="8"/>
        <v>174</v>
      </c>
      <c r="AT484" s="176">
        <f t="shared" si="8"/>
        <v>210</v>
      </c>
      <c r="AU484" s="176">
        <f t="shared" si="8"/>
        <v>130</v>
      </c>
      <c r="AV484" s="176">
        <f t="shared" si="8"/>
        <v>215</v>
      </c>
      <c r="AW484" s="176">
        <f t="shared" si="8"/>
        <v>188</v>
      </c>
      <c r="AX484" s="176">
        <f t="shared" si="8"/>
        <v>94</v>
      </c>
      <c r="AY484" s="176">
        <f t="shared" si="8"/>
        <v>55</v>
      </c>
      <c r="AZ484" s="176">
        <f t="shared" si="8"/>
        <v>56</v>
      </c>
      <c r="BA484" s="176">
        <f t="shared" si="8"/>
        <v>55</v>
      </c>
      <c r="BB484" s="176">
        <f t="shared" si="8"/>
        <v>56</v>
      </c>
      <c r="BC484" s="176">
        <f t="shared" si="8"/>
        <v>55</v>
      </c>
      <c r="BD484" s="176">
        <f t="shared" si="8"/>
        <v>0</v>
      </c>
      <c r="BE484" s="176">
        <f t="shared" si="8"/>
        <v>0</v>
      </c>
    </row>
    <row r="485" spans="1:57" ht="14.25" customHeight="1">
      <c r="A485" s="158">
        <v>472</v>
      </c>
      <c r="B485" s="97"/>
      <c r="C485" s="130" t="s">
        <v>893</v>
      </c>
      <c r="D485" s="93" t="s">
        <v>214</v>
      </c>
      <c r="E485" s="103" t="s">
        <v>85</v>
      </c>
      <c r="F485" s="103" t="s">
        <v>86</v>
      </c>
      <c r="G485" s="103" t="s">
        <v>827</v>
      </c>
      <c r="H485" s="112">
        <v>18</v>
      </c>
      <c r="I485" s="112" t="s">
        <v>1510</v>
      </c>
      <c r="J485" s="112">
        <v>46</v>
      </c>
      <c r="K485" s="51" t="s">
        <v>2222</v>
      </c>
      <c r="L485" s="177"/>
      <c r="M485" s="177"/>
      <c r="N485" s="177">
        <v>9.1999999999999993</v>
      </c>
      <c r="O485" s="177"/>
      <c r="P485" s="177">
        <v>9.1999999999999993</v>
      </c>
      <c r="Q485" s="177"/>
      <c r="R485" s="177">
        <v>9.1999999999999993</v>
      </c>
      <c r="S485" s="177"/>
      <c r="T485" s="177">
        <v>9.1999999999999993</v>
      </c>
      <c r="U485" s="177"/>
      <c r="V485" s="177">
        <v>9.1999999999999993</v>
      </c>
      <c r="W485" s="177"/>
      <c r="X485" s="177">
        <v>9.1999999999999993</v>
      </c>
      <c r="Y485" s="177"/>
      <c r="Z485" s="177">
        <v>9.1999999999999993</v>
      </c>
      <c r="AA485" s="177"/>
      <c r="AB485" s="177">
        <v>9.1999999999999993</v>
      </c>
      <c r="AC485" s="177"/>
      <c r="AD485" s="177">
        <v>9.1999999999999993</v>
      </c>
      <c r="AE485" s="177"/>
      <c r="AF485" s="177">
        <v>9.1999999999999993</v>
      </c>
      <c r="AG485" s="177"/>
      <c r="AH485" s="177">
        <v>9.1999999999999993</v>
      </c>
      <c r="AI485" s="177"/>
      <c r="AJ485" s="177">
        <v>9.1999999999999993</v>
      </c>
      <c r="AK485" s="177"/>
      <c r="AL485" s="177">
        <v>9.1999999999999993</v>
      </c>
      <c r="AM485" s="177"/>
      <c r="AN485" s="177">
        <v>9.1999999999999993</v>
      </c>
      <c r="AO485" s="177"/>
      <c r="AP485" s="177">
        <v>9.1999999999999993</v>
      </c>
      <c r="AQ485" s="177"/>
      <c r="AR485" s="177">
        <v>9.1999999999999993</v>
      </c>
      <c r="AS485" s="177"/>
      <c r="AT485" s="177">
        <v>9.1999999999999993</v>
      </c>
      <c r="AU485" s="177"/>
      <c r="AV485" s="177">
        <v>9.1999999999999993</v>
      </c>
      <c r="AW485" s="177"/>
      <c r="AX485" s="177"/>
      <c r="AY485" s="230"/>
      <c r="AZ485" s="177"/>
      <c r="BA485" s="230"/>
      <c r="BB485" s="177"/>
      <c r="BC485" s="230"/>
      <c r="BD485" s="177"/>
      <c r="BE485" s="230"/>
    </row>
    <row r="486" spans="1:57" ht="14.25" customHeight="1">
      <c r="A486" s="158">
        <v>473</v>
      </c>
      <c r="B486" s="97"/>
      <c r="C486" s="130" t="s">
        <v>893</v>
      </c>
      <c r="D486" s="93" t="s">
        <v>216</v>
      </c>
      <c r="E486" s="103" t="s">
        <v>85</v>
      </c>
      <c r="F486" s="103" t="s">
        <v>86</v>
      </c>
      <c r="G486" s="103" t="s">
        <v>827</v>
      </c>
      <c r="H486" s="112">
        <v>18</v>
      </c>
      <c r="I486" s="112" t="s">
        <v>1509</v>
      </c>
      <c r="J486" s="112">
        <v>45</v>
      </c>
      <c r="K486" s="51" t="s">
        <v>2222</v>
      </c>
      <c r="L486" s="177"/>
      <c r="M486" s="177"/>
      <c r="N486" s="177">
        <v>9</v>
      </c>
      <c r="O486" s="177"/>
      <c r="P486" s="177">
        <v>9</v>
      </c>
      <c r="Q486" s="177"/>
      <c r="R486" s="177">
        <v>9</v>
      </c>
      <c r="S486" s="177"/>
      <c r="T486" s="177">
        <v>9</v>
      </c>
      <c r="U486" s="177"/>
      <c r="V486" s="177">
        <v>9</v>
      </c>
      <c r="W486" s="177"/>
      <c r="X486" s="177">
        <v>9</v>
      </c>
      <c r="Y486" s="177"/>
      <c r="Z486" s="177">
        <v>9</v>
      </c>
      <c r="AA486" s="177"/>
      <c r="AB486" s="177">
        <v>9</v>
      </c>
      <c r="AC486" s="177"/>
      <c r="AD486" s="177">
        <v>9</v>
      </c>
      <c r="AE486" s="177"/>
      <c r="AF486" s="177">
        <v>9</v>
      </c>
      <c r="AG486" s="177"/>
      <c r="AH486" s="177">
        <v>9</v>
      </c>
      <c r="AI486" s="177"/>
      <c r="AJ486" s="177">
        <v>9</v>
      </c>
      <c r="AK486" s="177"/>
      <c r="AL486" s="177">
        <v>9</v>
      </c>
      <c r="AM486" s="177"/>
      <c r="AN486" s="177">
        <v>9</v>
      </c>
      <c r="AO486" s="177"/>
      <c r="AP486" s="177">
        <v>9</v>
      </c>
      <c r="AQ486" s="177"/>
      <c r="AR486" s="177">
        <v>9</v>
      </c>
      <c r="AS486" s="177"/>
      <c r="AT486" s="177">
        <v>9</v>
      </c>
      <c r="AU486" s="177"/>
      <c r="AV486" s="177">
        <v>9</v>
      </c>
      <c r="AW486" s="177"/>
      <c r="AX486" s="177"/>
      <c r="AY486" s="230"/>
      <c r="AZ486" s="177"/>
      <c r="BA486" s="230"/>
      <c r="BB486" s="177"/>
      <c r="BC486" s="230"/>
      <c r="BD486" s="177"/>
      <c r="BE486" s="230"/>
    </row>
    <row r="487" spans="1:57" ht="14.25" customHeight="1">
      <c r="A487" s="158">
        <v>474</v>
      </c>
      <c r="B487" s="97"/>
      <c r="C487" s="130" t="s">
        <v>893</v>
      </c>
      <c r="D487" s="93" t="s">
        <v>215</v>
      </c>
      <c r="E487" s="103" t="s">
        <v>85</v>
      </c>
      <c r="F487" s="103" t="s">
        <v>86</v>
      </c>
      <c r="G487" s="103" t="s">
        <v>828</v>
      </c>
      <c r="H487" s="112">
        <v>18</v>
      </c>
      <c r="I487" s="112" t="s">
        <v>1511</v>
      </c>
      <c r="J487" s="112">
        <v>45</v>
      </c>
      <c r="K487" s="51" t="s">
        <v>2222</v>
      </c>
      <c r="L487" s="177"/>
      <c r="M487" s="177"/>
      <c r="N487" s="177">
        <v>9</v>
      </c>
      <c r="O487" s="177"/>
      <c r="P487" s="177">
        <v>9</v>
      </c>
      <c r="Q487" s="177"/>
      <c r="R487" s="177">
        <v>9</v>
      </c>
      <c r="S487" s="177"/>
      <c r="T487" s="177">
        <v>9</v>
      </c>
      <c r="U487" s="177"/>
      <c r="V487" s="177">
        <v>9</v>
      </c>
      <c r="W487" s="177"/>
      <c r="X487" s="177">
        <v>9</v>
      </c>
      <c r="Y487" s="177"/>
      <c r="Z487" s="177">
        <v>9</v>
      </c>
      <c r="AA487" s="177"/>
      <c r="AB487" s="177">
        <v>9</v>
      </c>
      <c r="AC487" s="177"/>
      <c r="AD487" s="177">
        <v>9</v>
      </c>
      <c r="AE487" s="177"/>
      <c r="AF487" s="177">
        <v>9</v>
      </c>
      <c r="AG487" s="177"/>
      <c r="AH487" s="177">
        <v>9</v>
      </c>
      <c r="AI487" s="177"/>
      <c r="AJ487" s="177">
        <v>9</v>
      </c>
      <c r="AK487" s="177"/>
      <c r="AL487" s="177">
        <v>9</v>
      </c>
      <c r="AM487" s="177"/>
      <c r="AN487" s="177">
        <v>9</v>
      </c>
      <c r="AO487" s="177"/>
      <c r="AP487" s="177">
        <v>9</v>
      </c>
      <c r="AQ487" s="177"/>
      <c r="AR487" s="177">
        <v>9</v>
      </c>
      <c r="AS487" s="177"/>
      <c r="AT487" s="177">
        <v>9</v>
      </c>
      <c r="AU487" s="177"/>
      <c r="AV487" s="177">
        <v>9</v>
      </c>
      <c r="AW487" s="177"/>
      <c r="AX487" s="177"/>
      <c r="AY487" s="230"/>
      <c r="AZ487" s="177"/>
      <c r="BA487" s="230"/>
      <c r="BB487" s="177"/>
      <c r="BC487" s="230"/>
      <c r="BD487" s="177"/>
      <c r="BE487" s="230"/>
    </row>
    <row r="488" spans="1:57" ht="14.25" customHeight="1">
      <c r="A488" s="158">
        <v>475</v>
      </c>
      <c r="B488" s="97"/>
      <c r="C488" s="130" t="s">
        <v>893</v>
      </c>
      <c r="D488" s="93" t="s">
        <v>769</v>
      </c>
      <c r="E488" s="103" t="s">
        <v>85</v>
      </c>
      <c r="F488" s="103" t="s">
        <v>86</v>
      </c>
      <c r="G488" s="103" t="s">
        <v>829</v>
      </c>
      <c r="H488" s="112">
        <v>18</v>
      </c>
      <c r="I488" s="112" t="s">
        <v>1512</v>
      </c>
      <c r="J488" s="112">
        <v>53</v>
      </c>
      <c r="K488" s="51" t="s">
        <v>2222</v>
      </c>
      <c r="L488" s="177"/>
      <c r="M488" s="177"/>
      <c r="N488" s="228">
        <v>10.4</v>
      </c>
      <c r="O488" s="177"/>
      <c r="P488" s="228">
        <v>10.4</v>
      </c>
      <c r="Q488" s="177"/>
      <c r="R488" s="228">
        <v>10.4</v>
      </c>
      <c r="S488" s="177"/>
      <c r="T488" s="228">
        <v>10.4</v>
      </c>
      <c r="U488" s="177"/>
      <c r="V488" s="228">
        <v>10.4</v>
      </c>
      <c r="W488" s="177"/>
      <c r="X488" s="228">
        <v>10.4</v>
      </c>
      <c r="Y488" s="177"/>
      <c r="Z488" s="228">
        <v>10.4</v>
      </c>
      <c r="AA488" s="177"/>
      <c r="AB488" s="228">
        <v>10.4</v>
      </c>
      <c r="AC488" s="177"/>
      <c r="AD488" s="228">
        <v>10.4</v>
      </c>
      <c r="AE488" s="177"/>
      <c r="AF488" s="228">
        <v>10.4</v>
      </c>
      <c r="AG488" s="177"/>
      <c r="AH488" s="228">
        <v>10.4</v>
      </c>
      <c r="AI488" s="177"/>
      <c r="AJ488" s="228">
        <v>10.4</v>
      </c>
      <c r="AK488" s="177"/>
      <c r="AL488" s="228">
        <v>10.4</v>
      </c>
      <c r="AM488" s="177"/>
      <c r="AN488" s="228">
        <v>10.4</v>
      </c>
      <c r="AO488" s="177"/>
      <c r="AP488" s="228">
        <v>10.4</v>
      </c>
      <c r="AQ488" s="177"/>
      <c r="AR488" s="228">
        <v>10.4</v>
      </c>
      <c r="AS488" s="177"/>
      <c r="AT488" s="228">
        <v>10.4</v>
      </c>
      <c r="AU488" s="177"/>
      <c r="AV488" s="228">
        <v>10.4</v>
      </c>
      <c r="AW488" s="177"/>
      <c r="AX488" s="106"/>
      <c r="AY488" s="230"/>
      <c r="AZ488" s="106"/>
      <c r="BA488" s="231"/>
      <c r="BB488" s="106"/>
      <c r="BC488" s="231"/>
      <c r="BD488" s="106"/>
      <c r="BE488" s="230"/>
    </row>
    <row r="489" spans="1:57" ht="14.25" customHeight="1">
      <c r="A489" s="158">
        <v>476</v>
      </c>
      <c r="B489" s="97"/>
      <c r="C489" s="130" t="s">
        <v>893</v>
      </c>
      <c r="D489" s="93" t="s">
        <v>770</v>
      </c>
      <c r="E489" s="103" t="s">
        <v>85</v>
      </c>
      <c r="F489" s="103" t="s">
        <v>86</v>
      </c>
      <c r="G489" s="103" t="s">
        <v>829</v>
      </c>
      <c r="H489" s="112">
        <v>18</v>
      </c>
      <c r="I489" s="112" t="s">
        <v>1513</v>
      </c>
      <c r="J489" s="112">
        <v>52</v>
      </c>
      <c r="K489" s="51" t="s">
        <v>2222</v>
      </c>
      <c r="L489" s="177"/>
      <c r="M489" s="177"/>
      <c r="N489" s="228">
        <v>10.6</v>
      </c>
      <c r="O489" s="177"/>
      <c r="P489" s="228">
        <v>10.6</v>
      </c>
      <c r="Q489" s="177"/>
      <c r="R489" s="228">
        <v>10.6</v>
      </c>
      <c r="S489" s="177"/>
      <c r="T489" s="228">
        <v>10.6</v>
      </c>
      <c r="U489" s="177"/>
      <c r="V489" s="228">
        <v>10.6</v>
      </c>
      <c r="W489" s="177"/>
      <c r="X489" s="228">
        <v>10.6</v>
      </c>
      <c r="Y489" s="177"/>
      <c r="Z489" s="228">
        <v>10.6</v>
      </c>
      <c r="AA489" s="177"/>
      <c r="AB489" s="228">
        <v>10.6</v>
      </c>
      <c r="AC489" s="177"/>
      <c r="AD489" s="228">
        <v>10.6</v>
      </c>
      <c r="AE489" s="177"/>
      <c r="AF489" s="228">
        <v>10.6</v>
      </c>
      <c r="AG489" s="177"/>
      <c r="AH489" s="228">
        <v>10.6</v>
      </c>
      <c r="AI489" s="177"/>
      <c r="AJ489" s="228">
        <v>10.6</v>
      </c>
      <c r="AK489" s="177"/>
      <c r="AL489" s="228">
        <v>10.6</v>
      </c>
      <c r="AM489" s="177"/>
      <c r="AN489" s="228">
        <v>10.6</v>
      </c>
      <c r="AO489" s="177"/>
      <c r="AP489" s="228">
        <v>10.6</v>
      </c>
      <c r="AQ489" s="177"/>
      <c r="AR489" s="228">
        <v>10.6</v>
      </c>
      <c r="AS489" s="177"/>
      <c r="AT489" s="228">
        <v>10.6</v>
      </c>
      <c r="AU489" s="177"/>
      <c r="AV489" s="228">
        <v>10.6</v>
      </c>
      <c r="AW489" s="177"/>
      <c r="AX489" s="106"/>
      <c r="AY489" s="230"/>
      <c r="AZ489" s="106"/>
      <c r="BA489" s="231"/>
      <c r="BB489" s="106"/>
      <c r="BC489" s="231"/>
      <c r="BD489" s="106"/>
      <c r="BE489" s="230"/>
    </row>
    <row r="490" spans="1:57" ht="14.25" customHeight="1">
      <c r="A490" s="158">
        <v>477</v>
      </c>
      <c r="B490" s="97"/>
      <c r="C490" s="130" t="s">
        <v>893</v>
      </c>
      <c r="D490" s="93" t="s">
        <v>215</v>
      </c>
      <c r="E490" s="103" t="s">
        <v>85</v>
      </c>
      <c r="F490" s="103" t="s">
        <v>86</v>
      </c>
      <c r="G490" s="103" t="s">
        <v>827</v>
      </c>
      <c r="H490" s="112">
        <v>18</v>
      </c>
      <c r="I490" s="112" t="s">
        <v>2044</v>
      </c>
      <c r="J490" s="112">
        <v>45</v>
      </c>
      <c r="K490" s="51" t="s">
        <v>2226</v>
      </c>
      <c r="L490" s="177"/>
      <c r="M490" s="177"/>
      <c r="N490" s="177"/>
      <c r="O490" s="177">
        <v>9</v>
      </c>
      <c r="P490" s="177"/>
      <c r="Q490" s="177">
        <v>9</v>
      </c>
      <c r="R490" s="177"/>
      <c r="S490" s="177"/>
      <c r="T490" s="177"/>
      <c r="U490" s="177"/>
      <c r="V490" s="177"/>
      <c r="W490" s="177"/>
      <c r="X490" s="177"/>
      <c r="Y490" s="177">
        <v>9</v>
      </c>
      <c r="Z490" s="177"/>
      <c r="AA490" s="177">
        <v>9</v>
      </c>
      <c r="AB490" s="177"/>
      <c r="AC490" s="177">
        <v>9</v>
      </c>
      <c r="AD490" s="177"/>
      <c r="AE490" s="177">
        <v>9</v>
      </c>
      <c r="AF490" s="177"/>
      <c r="AG490" s="177">
        <v>9</v>
      </c>
      <c r="AH490" s="177"/>
      <c r="AI490" s="177">
        <v>9</v>
      </c>
      <c r="AJ490" s="177"/>
      <c r="AK490" s="177">
        <v>9</v>
      </c>
      <c r="AL490" s="177"/>
      <c r="AM490" s="177">
        <v>9</v>
      </c>
      <c r="AN490" s="177"/>
      <c r="AO490" s="177">
        <v>9</v>
      </c>
      <c r="AP490" s="177"/>
      <c r="AQ490" s="177">
        <v>9</v>
      </c>
      <c r="AR490" s="177"/>
      <c r="AS490" s="177">
        <v>9</v>
      </c>
      <c r="AT490" s="177"/>
      <c r="AU490" s="177">
        <v>9</v>
      </c>
      <c r="AV490" s="177"/>
      <c r="AW490" s="177">
        <v>9</v>
      </c>
      <c r="AX490" s="177"/>
      <c r="AY490" s="230"/>
      <c r="AZ490" s="177"/>
      <c r="BA490" s="230"/>
      <c r="BB490" s="177"/>
      <c r="BC490" s="230"/>
      <c r="BD490" s="177"/>
      <c r="BE490" s="230"/>
    </row>
    <row r="491" spans="1:57" ht="14.25" customHeight="1">
      <c r="A491" s="158">
        <v>478</v>
      </c>
      <c r="B491" s="97"/>
      <c r="C491" s="130" t="s">
        <v>893</v>
      </c>
      <c r="D491" s="93" t="s">
        <v>214</v>
      </c>
      <c r="E491" s="103" t="s">
        <v>85</v>
      </c>
      <c r="F491" s="103" t="s">
        <v>86</v>
      </c>
      <c r="G491" s="103" t="s">
        <v>828</v>
      </c>
      <c r="H491" s="112">
        <v>18</v>
      </c>
      <c r="I491" s="112" t="s">
        <v>2045</v>
      </c>
      <c r="J491" s="112">
        <v>46</v>
      </c>
      <c r="K491" s="51" t="s">
        <v>2226</v>
      </c>
      <c r="L491" s="177"/>
      <c r="M491" s="177"/>
      <c r="N491" s="177"/>
      <c r="O491" s="177">
        <v>9.1999999999999993</v>
      </c>
      <c r="P491" s="177"/>
      <c r="Q491" s="177">
        <v>9.1999999999999993</v>
      </c>
      <c r="R491" s="177"/>
      <c r="S491" s="177"/>
      <c r="T491" s="177"/>
      <c r="U491" s="177"/>
      <c r="V491" s="177"/>
      <c r="W491" s="177"/>
      <c r="X491" s="177"/>
      <c r="Y491" s="177">
        <v>9.1999999999999993</v>
      </c>
      <c r="Z491" s="177"/>
      <c r="AA491" s="177">
        <v>9.1999999999999993</v>
      </c>
      <c r="AB491" s="177"/>
      <c r="AC491" s="177">
        <v>9.1999999999999993</v>
      </c>
      <c r="AD491" s="177"/>
      <c r="AE491" s="177">
        <v>9.1999999999999993</v>
      </c>
      <c r="AF491" s="177"/>
      <c r="AG491" s="177">
        <v>9.1999999999999993</v>
      </c>
      <c r="AH491" s="177"/>
      <c r="AI491" s="177">
        <v>9.1999999999999993</v>
      </c>
      <c r="AJ491" s="177"/>
      <c r="AK491" s="177">
        <v>9.1999999999999993</v>
      </c>
      <c r="AL491" s="177"/>
      <c r="AM491" s="177">
        <v>9.1999999999999993</v>
      </c>
      <c r="AN491" s="177"/>
      <c r="AO491" s="177">
        <v>9.1999999999999993</v>
      </c>
      <c r="AP491" s="177"/>
      <c r="AQ491" s="177">
        <v>9.1999999999999993</v>
      </c>
      <c r="AR491" s="177"/>
      <c r="AS491" s="177">
        <v>9.1999999999999993</v>
      </c>
      <c r="AT491" s="177"/>
      <c r="AU491" s="177">
        <v>9.1999999999999993</v>
      </c>
      <c r="AV491" s="177"/>
      <c r="AW491" s="177">
        <v>9.1999999999999993</v>
      </c>
      <c r="AX491" s="177"/>
      <c r="AY491" s="230"/>
      <c r="AZ491" s="177"/>
      <c r="BA491" s="230"/>
      <c r="BB491" s="177"/>
      <c r="BC491" s="230"/>
      <c r="BD491" s="177"/>
      <c r="BE491" s="230"/>
    </row>
    <row r="492" spans="1:57" ht="14.25" customHeight="1">
      <c r="A492" s="158">
        <v>479</v>
      </c>
      <c r="B492" s="97"/>
      <c r="C492" s="130" t="s">
        <v>893</v>
      </c>
      <c r="D492" s="93" t="s">
        <v>216</v>
      </c>
      <c r="E492" s="103" t="s">
        <v>85</v>
      </c>
      <c r="F492" s="103" t="s">
        <v>86</v>
      </c>
      <c r="G492" s="103" t="s">
        <v>828</v>
      </c>
      <c r="H492" s="112">
        <v>18</v>
      </c>
      <c r="I492" s="112" t="s">
        <v>2046</v>
      </c>
      <c r="J492" s="112">
        <v>45</v>
      </c>
      <c r="K492" s="51" t="s">
        <v>2226</v>
      </c>
      <c r="L492" s="177"/>
      <c r="M492" s="177"/>
      <c r="N492" s="177"/>
      <c r="O492" s="177">
        <v>9</v>
      </c>
      <c r="P492" s="177"/>
      <c r="Q492" s="177">
        <v>9</v>
      </c>
      <c r="R492" s="177"/>
      <c r="S492" s="177"/>
      <c r="T492" s="177"/>
      <c r="U492" s="177"/>
      <c r="V492" s="177"/>
      <c r="W492" s="177"/>
      <c r="X492" s="177"/>
      <c r="Y492" s="177">
        <v>9</v>
      </c>
      <c r="Z492" s="177"/>
      <c r="AA492" s="177">
        <v>9</v>
      </c>
      <c r="AB492" s="177"/>
      <c r="AC492" s="177">
        <v>9</v>
      </c>
      <c r="AD492" s="177"/>
      <c r="AE492" s="177">
        <v>9</v>
      </c>
      <c r="AF492" s="177"/>
      <c r="AG492" s="177">
        <v>9</v>
      </c>
      <c r="AH492" s="177"/>
      <c r="AI492" s="177">
        <v>9</v>
      </c>
      <c r="AJ492" s="177"/>
      <c r="AK492" s="177">
        <v>9</v>
      </c>
      <c r="AL492" s="177"/>
      <c r="AM492" s="177">
        <v>9</v>
      </c>
      <c r="AN492" s="177"/>
      <c r="AO492" s="177">
        <v>9</v>
      </c>
      <c r="AP492" s="177"/>
      <c r="AQ492" s="177">
        <v>9</v>
      </c>
      <c r="AR492" s="177"/>
      <c r="AS492" s="177">
        <v>9</v>
      </c>
      <c r="AT492" s="177"/>
      <c r="AU492" s="177">
        <v>9</v>
      </c>
      <c r="AV492" s="177"/>
      <c r="AW492" s="177">
        <v>9</v>
      </c>
      <c r="AX492" s="106"/>
      <c r="AY492" s="230"/>
      <c r="AZ492" s="177"/>
      <c r="BA492" s="230"/>
      <c r="BB492" s="177"/>
      <c r="BC492" s="230"/>
      <c r="BD492" s="177"/>
      <c r="BE492" s="230"/>
    </row>
    <row r="493" spans="1:57" ht="14.25" customHeight="1">
      <c r="A493" s="158">
        <v>480</v>
      </c>
      <c r="B493" s="97"/>
      <c r="C493" s="93" t="s">
        <v>893</v>
      </c>
      <c r="D493" s="93" t="s">
        <v>214</v>
      </c>
      <c r="E493" s="103" t="s">
        <v>85</v>
      </c>
      <c r="F493" s="103" t="s">
        <v>86</v>
      </c>
      <c r="G493" s="103" t="s">
        <v>826</v>
      </c>
      <c r="H493" s="112">
        <v>1</v>
      </c>
      <c r="I493" s="112" t="s">
        <v>532</v>
      </c>
      <c r="J493" s="112">
        <v>46</v>
      </c>
      <c r="K493" s="62" t="s">
        <v>2244</v>
      </c>
      <c r="L493" s="106"/>
      <c r="M493" s="106"/>
      <c r="N493" s="106"/>
      <c r="O493" s="106"/>
      <c r="P493" s="106"/>
      <c r="Q493" s="106"/>
      <c r="R493" s="106"/>
      <c r="S493" s="106">
        <v>46</v>
      </c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231"/>
      <c r="AZ493" s="106"/>
      <c r="BA493" s="231"/>
      <c r="BB493" s="106"/>
      <c r="BC493" s="231"/>
      <c r="BD493" s="106"/>
      <c r="BE493" s="231"/>
    </row>
    <row r="494" spans="1:57" ht="14.25" customHeight="1">
      <c r="A494" s="158">
        <v>481</v>
      </c>
      <c r="B494" s="97"/>
      <c r="C494" s="93" t="s">
        <v>893</v>
      </c>
      <c r="D494" s="93" t="s">
        <v>215</v>
      </c>
      <c r="E494" s="103" t="s">
        <v>85</v>
      </c>
      <c r="F494" s="103" t="s">
        <v>86</v>
      </c>
      <c r="G494" s="103" t="s">
        <v>826</v>
      </c>
      <c r="H494" s="112">
        <v>1</v>
      </c>
      <c r="I494" s="112" t="s">
        <v>521</v>
      </c>
      <c r="J494" s="112">
        <v>45</v>
      </c>
      <c r="K494" s="62" t="s">
        <v>2237</v>
      </c>
      <c r="L494" s="106"/>
      <c r="M494" s="106"/>
      <c r="N494" s="106"/>
      <c r="O494" s="106"/>
      <c r="P494" s="106"/>
      <c r="Q494" s="106"/>
      <c r="R494" s="106"/>
      <c r="S494" s="106"/>
      <c r="T494" s="106"/>
      <c r="U494" s="106">
        <v>45</v>
      </c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231"/>
      <c r="AZ494" s="106"/>
      <c r="BA494" s="231"/>
      <c r="BB494" s="106"/>
      <c r="BC494" s="231"/>
      <c r="BD494" s="106"/>
      <c r="BE494" s="231"/>
    </row>
    <row r="495" spans="1:57" ht="14.25" customHeight="1">
      <c r="A495" s="158">
        <v>482</v>
      </c>
      <c r="B495" s="97"/>
      <c r="C495" s="93" t="s">
        <v>893</v>
      </c>
      <c r="D495" s="93" t="s">
        <v>216</v>
      </c>
      <c r="E495" s="103" t="s">
        <v>85</v>
      </c>
      <c r="F495" s="103" t="s">
        <v>86</v>
      </c>
      <c r="G495" s="103" t="s">
        <v>826</v>
      </c>
      <c r="H495" s="112">
        <v>1</v>
      </c>
      <c r="I495" s="112" t="s">
        <v>537</v>
      </c>
      <c r="J495" s="112">
        <v>45</v>
      </c>
      <c r="K495" s="62" t="s">
        <v>2245</v>
      </c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>
        <v>45</v>
      </c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231"/>
      <c r="AZ495" s="106"/>
      <c r="BA495" s="231"/>
      <c r="BB495" s="106"/>
      <c r="BC495" s="231"/>
      <c r="BD495" s="106"/>
      <c r="BE495" s="231"/>
    </row>
    <row r="496" spans="1:57" ht="14.25" customHeight="1">
      <c r="A496" s="262" t="s">
        <v>2348</v>
      </c>
      <c r="B496" s="275"/>
      <c r="C496" s="275"/>
      <c r="D496" s="275"/>
      <c r="E496" s="275"/>
      <c r="F496" s="275"/>
      <c r="G496" s="275"/>
      <c r="H496" s="263"/>
      <c r="I496" s="112"/>
      <c r="J496" s="112">
        <f>SUM(J485:J495)</f>
        <v>513</v>
      </c>
      <c r="K496" s="112">
        <f t="shared" ref="K496:BE496" si="9">SUM(K485:K495)</f>
        <v>0</v>
      </c>
      <c r="L496" s="112">
        <f t="shared" si="9"/>
        <v>0</v>
      </c>
      <c r="M496" s="112">
        <f t="shared" si="9"/>
        <v>0</v>
      </c>
      <c r="N496" s="112">
        <f t="shared" si="9"/>
        <v>48.2</v>
      </c>
      <c r="O496" s="112">
        <f t="shared" si="9"/>
        <v>27.2</v>
      </c>
      <c r="P496" s="112">
        <f t="shared" si="9"/>
        <v>48.2</v>
      </c>
      <c r="Q496" s="112">
        <f t="shared" si="9"/>
        <v>27.2</v>
      </c>
      <c r="R496" s="112">
        <f t="shared" si="9"/>
        <v>48.2</v>
      </c>
      <c r="S496" s="112">
        <f t="shared" si="9"/>
        <v>46</v>
      </c>
      <c r="T496" s="112">
        <f t="shared" si="9"/>
        <v>48.2</v>
      </c>
      <c r="U496" s="112">
        <f t="shared" si="9"/>
        <v>45</v>
      </c>
      <c r="V496" s="112">
        <f t="shared" si="9"/>
        <v>48.2</v>
      </c>
      <c r="W496" s="112">
        <f t="shared" si="9"/>
        <v>45</v>
      </c>
      <c r="X496" s="112">
        <f t="shared" si="9"/>
        <v>48.2</v>
      </c>
      <c r="Y496" s="112">
        <f t="shared" si="9"/>
        <v>27.2</v>
      </c>
      <c r="Z496" s="112">
        <f t="shared" si="9"/>
        <v>48.2</v>
      </c>
      <c r="AA496" s="112">
        <f t="shared" si="9"/>
        <v>27.2</v>
      </c>
      <c r="AB496" s="112">
        <f t="shared" si="9"/>
        <v>48.2</v>
      </c>
      <c r="AC496" s="112">
        <f t="shared" si="9"/>
        <v>27.2</v>
      </c>
      <c r="AD496" s="112">
        <f t="shared" si="9"/>
        <v>48.2</v>
      </c>
      <c r="AE496" s="112">
        <f t="shared" si="9"/>
        <v>27.2</v>
      </c>
      <c r="AF496" s="112">
        <f t="shared" si="9"/>
        <v>48.2</v>
      </c>
      <c r="AG496" s="112">
        <f t="shared" si="9"/>
        <v>27.2</v>
      </c>
      <c r="AH496" s="112">
        <f t="shared" si="9"/>
        <v>48.2</v>
      </c>
      <c r="AI496" s="112">
        <f t="shared" si="9"/>
        <v>27.2</v>
      </c>
      <c r="AJ496" s="112">
        <f t="shared" si="9"/>
        <v>48.2</v>
      </c>
      <c r="AK496" s="112">
        <f t="shared" si="9"/>
        <v>27.2</v>
      </c>
      <c r="AL496" s="112">
        <f t="shared" si="9"/>
        <v>48.2</v>
      </c>
      <c r="AM496" s="112">
        <f t="shared" si="9"/>
        <v>27.2</v>
      </c>
      <c r="AN496" s="112">
        <f t="shared" si="9"/>
        <v>48.2</v>
      </c>
      <c r="AO496" s="112">
        <f t="shared" si="9"/>
        <v>27.2</v>
      </c>
      <c r="AP496" s="112">
        <f t="shared" si="9"/>
        <v>48.2</v>
      </c>
      <c r="AQ496" s="112">
        <f t="shared" si="9"/>
        <v>27.2</v>
      </c>
      <c r="AR496" s="112">
        <f t="shared" si="9"/>
        <v>48.2</v>
      </c>
      <c r="AS496" s="112">
        <f t="shared" si="9"/>
        <v>27.2</v>
      </c>
      <c r="AT496" s="112">
        <f t="shared" si="9"/>
        <v>48.2</v>
      </c>
      <c r="AU496" s="112">
        <f t="shared" si="9"/>
        <v>27.2</v>
      </c>
      <c r="AV496" s="112">
        <f t="shared" si="9"/>
        <v>48.2</v>
      </c>
      <c r="AW496" s="112">
        <f t="shared" si="9"/>
        <v>27.2</v>
      </c>
      <c r="AX496" s="112">
        <f t="shared" si="9"/>
        <v>0</v>
      </c>
      <c r="AY496" s="112">
        <f t="shared" si="9"/>
        <v>0</v>
      </c>
      <c r="AZ496" s="112">
        <f t="shared" si="9"/>
        <v>0</v>
      </c>
      <c r="BA496" s="112">
        <f t="shared" si="9"/>
        <v>0</v>
      </c>
      <c r="BB496" s="112">
        <f t="shared" si="9"/>
        <v>0</v>
      </c>
      <c r="BC496" s="112">
        <f t="shared" si="9"/>
        <v>0</v>
      </c>
      <c r="BD496" s="112">
        <f t="shared" si="9"/>
        <v>0</v>
      </c>
      <c r="BE496" s="112">
        <f t="shared" si="9"/>
        <v>0</v>
      </c>
    </row>
    <row r="497" spans="1:57" ht="14.25" customHeight="1">
      <c r="A497" s="158">
        <v>483</v>
      </c>
      <c r="B497" s="97"/>
      <c r="C497" s="130" t="s">
        <v>893</v>
      </c>
      <c r="D497" s="91" t="s">
        <v>729</v>
      </c>
      <c r="E497" s="188" t="s">
        <v>67</v>
      </c>
      <c r="F497" s="188" t="s">
        <v>68</v>
      </c>
      <c r="G497" s="190" t="s">
        <v>773</v>
      </c>
      <c r="H497" s="178">
        <v>2</v>
      </c>
      <c r="I497" s="178" t="s">
        <v>832</v>
      </c>
      <c r="J497" s="178">
        <v>23</v>
      </c>
      <c r="K497" s="51" t="s">
        <v>2206</v>
      </c>
      <c r="L497" s="177"/>
      <c r="M497" s="177"/>
      <c r="N497" s="177">
        <v>9.1999999999999993</v>
      </c>
      <c r="O497" s="177"/>
      <c r="P497" s="177">
        <v>9.1999999999999993</v>
      </c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230"/>
      <c r="AZ497" s="177"/>
      <c r="BA497" s="230"/>
      <c r="BB497" s="177"/>
      <c r="BC497" s="230"/>
      <c r="BD497" s="177"/>
      <c r="BE497" s="230"/>
    </row>
    <row r="498" spans="1:57" ht="14.25" customHeight="1">
      <c r="A498" s="158">
        <v>484</v>
      </c>
      <c r="B498" s="97"/>
      <c r="C498" s="130" t="s">
        <v>893</v>
      </c>
      <c r="D498" s="91" t="s">
        <v>731</v>
      </c>
      <c r="E498" s="188" t="s">
        <v>67</v>
      </c>
      <c r="F498" s="188" t="s">
        <v>68</v>
      </c>
      <c r="G498" s="190" t="s">
        <v>773</v>
      </c>
      <c r="H498" s="178">
        <v>2</v>
      </c>
      <c r="I498" s="178" t="s">
        <v>834</v>
      </c>
      <c r="J498" s="178">
        <v>35</v>
      </c>
      <c r="K498" s="51" t="s">
        <v>2206</v>
      </c>
      <c r="L498" s="177"/>
      <c r="M498" s="177"/>
      <c r="N498" s="177">
        <v>14</v>
      </c>
      <c r="O498" s="177"/>
      <c r="P498" s="177">
        <v>14</v>
      </c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230"/>
      <c r="AZ498" s="177"/>
      <c r="BA498" s="230"/>
      <c r="BB498" s="177"/>
      <c r="BC498" s="230"/>
      <c r="BD498" s="177"/>
      <c r="BE498" s="230"/>
    </row>
    <row r="499" spans="1:57" ht="14.25" customHeight="1">
      <c r="A499" s="158">
        <v>485</v>
      </c>
      <c r="B499" s="196"/>
      <c r="C499" s="130" t="s">
        <v>893</v>
      </c>
      <c r="D499" s="91" t="s">
        <v>730</v>
      </c>
      <c r="E499" s="188" t="s">
        <v>67</v>
      </c>
      <c r="F499" s="188" t="s">
        <v>778</v>
      </c>
      <c r="G499" s="190" t="s">
        <v>779</v>
      </c>
      <c r="H499" s="178">
        <v>7</v>
      </c>
      <c r="I499" s="178" t="s">
        <v>841</v>
      </c>
      <c r="J499" s="178">
        <v>30</v>
      </c>
      <c r="K499" s="51" t="s">
        <v>2206</v>
      </c>
      <c r="L499" s="177"/>
      <c r="M499" s="177"/>
      <c r="N499" s="177">
        <v>12</v>
      </c>
      <c r="O499" s="177"/>
      <c r="P499" s="177">
        <v>12</v>
      </c>
      <c r="Q499" s="177"/>
      <c r="R499" s="177">
        <v>12</v>
      </c>
      <c r="S499" s="177"/>
      <c r="T499" s="177">
        <v>12</v>
      </c>
      <c r="U499" s="177"/>
      <c r="V499" s="177">
        <v>12</v>
      </c>
      <c r="W499" s="177"/>
      <c r="X499" s="177">
        <v>12</v>
      </c>
      <c r="Y499" s="177"/>
      <c r="Z499" s="177">
        <v>12</v>
      </c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230"/>
      <c r="AZ499" s="177"/>
      <c r="BA499" s="230"/>
      <c r="BB499" s="177"/>
      <c r="BC499" s="230"/>
      <c r="BD499" s="177"/>
      <c r="BE499" s="230"/>
    </row>
    <row r="500" spans="1:57" ht="14.25" customHeight="1">
      <c r="A500" s="158">
        <v>486</v>
      </c>
      <c r="B500" s="97"/>
      <c r="C500" s="130" t="s">
        <v>893</v>
      </c>
      <c r="D500" s="91" t="s">
        <v>731</v>
      </c>
      <c r="E500" s="188" t="s">
        <v>67</v>
      </c>
      <c r="F500" s="188" t="s">
        <v>78</v>
      </c>
      <c r="G500" s="190" t="s">
        <v>779</v>
      </c>
      <c r="H500" s="178">
        <v>7</v>
      </c>
      <c r="I500" s="178" t="s">
        <v>842</v>
      </c>
      <c r="J500" s="178">
        <v>35</v>
      </c>
      <c r="K500" s="51" t="s">
        <v>2206</v>
      </c>
      <c r="L500" s="177"/>
      <c r="M500" s="177"/>
      <c r="N500" s="177">
        <v>14</v>
      </c>
      <c r="O500" s="177"/>
      <c r="P500" s="177">
        <v>14</v>
      </c>
      <c r="Q500" s="177"/>
      <c r="R500" s="177">
        <v>14</v>
      </c>
      <c r="S500" s="177"/>
      <c r="T500" s="177">
        <v>14</v>
      </c>
      <c r="U500" s="177"/>
      <c r="V500" s="177">
        <v>14</v>
      </c>
      <c r="W500" s="177"/>
      <c r="X500" s="177">
        <v>14</v>
      </c>
      <c r="Y500" s="177"/>
      <c r="Z500" s="177">
        <v>14</v>
      </c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230"/>
      <c r="AZ500" s="177"/>
      <c r="BA500" s="230"/>
      <c r="BB500" s="177"/>
      <c r="BC500" s="230"/>
      <c r="BD500" s="177"/>
      <c r="BE500" s="230"/>
    </row>
    <row r="501" spans="1:57" ht="14.25" customHeight="1">
      <c r="A501" s="158">
        <v>487</v>
      </c>
      <c r="B501" s="196"/>
      <c r="C501" s="130" t="s">
        <v>893</v>
      </c>
      <c r="D501" s="91" t="s">
        <v>740</v>
      </c>
      <c r="E501" s="190" t="s">
        <v>67</v>
      </c>
      <c r="F501" s="190" t="s">
        <v>272</v>
      </c>
      <c r="G501" s="190" t="s">
        <v>785</v>
      </c>
      <c r="H501" s="181">
        <v>6</v>
      </c>
      <c r="I501" s="106" t="s">
        <v>1487</v>
      </c>
      <c r="J501" s="182">
        <v>38</v>
      </c>
      <c r="K501" s="62" t="s">
        <v>2222</v>
      </c>
      <c r="L501" s="106"/>
      <c r="M501" s="106"/>
      <c r="N501" s="106">
        <v>15.2</v>
      </c>
      <c r="O501" s="106"/>
      <c r="P501" s="106">
        <v>15.2</v>
      </c>
      <c r="Q501" s="106"/>
      <c r="R501" s="106">
        <v>15.2</v>
      </c>
      <c r="S501" s="106"/>
      <c r="T501" s="106">
        <v>15.2</v>
      </c>
      <c r="U501" s="106"/>
      <c r="V501" s="106">
        <v>15.2</v>
      </c>
      <c r="W501" s="106"/>
      <c r="X501" s="106">
        <v>15.2</v>
      </c>
      <c r="Y501" s="106"/>
      <c r="Z501" s="106">
        <v>15.2</v>
      </c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231"/>
      <c r="AZ501" s="106"/>
      <c r="BA501" s="231"/>
      <c r="BB501" s="106"/>
      <c r="BC501" s="231"/>
      <c r="BD501" s="106"/>
      <c r="BE501" s="231"/>
    </row>
    <row r="502" spans="1:57" ht="14.25" customHeight="1">
      <c r="A502" s="158">
        <v>488</v>
      </c>
      <c r="B502" s="97"/>
      <c r="C502" s="130" t="s">
        <v>893</v>
      </c>
      <c r="D502" s="91" t="s">
        <v>741</v>
      </c>
      <c r="E502" s="190" t="s">
        <v>67</v>
      </c>
      <c r="F502" s="190" t="s">
        <v>272</v>
      </c>
      <c r="G502" s="190" t="s">
        <v>785</v>
      </c>
      <c r="H502" s="181">
        <v>6</v>
      </c>
      <c r="I502" s="106" t="s">
        <v>1489</v>
      </c>
      <c r="J502" s="182">
        <v>38</v>
      </c>
      <c r="K502" s="51" t="s">
        <v>2222</v>
      </c>
      <c r="L502" s="106"/>
      <c r="M502" s="177"/>
      <c r="N502" s="106">
        <v>15.2</v>
      </c>
      <c r="O502" s="177"/>
      <c r="P502" s="106">
        <v>15.2</v>
      </c>
      <c r="Q502" s="177"/>
      <c r="R502" s="106">
        <v>15.2</v>
      </c>
      <c r="S502" s="177"/>
      <c r="T502" s="106">
        <v>15.2</v>
      </c>
      <c r="U502" s="177"/>
      <c r="V502" s="106">
        <v>15.2</v>
      </c>
      <c r="W502" s="177"/>
      <c r="X502" s="106">
        <v>15.2</v>
      </c>
      <c r="Y502" s="177"/>
      <c r="Z502" s="232">
        <v>15.2</v>
      </c>
      <c r="AA502" s="177"/>
      <c r="AB502" s="106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230"/>
      <c r="AZ502" s="177"/>
      <c r="BA502" s="230"/>
      <c r="BB502" s="177"/>
      <c r="BC502" s="230"/>
      <c r="BD502" s="177"/>
      <c r="BE502" s="230"/>
    </row>
    <row r="503" spans="1:57" ht="14.25" customHeight="1">
      <c r="A503" s="158">
        <v>489</v>
      </c>
      <c r="B503" s="196"/>
      <c r="C503" s="130" t="s">
        <v>893</v>
      </c>
      <c r="D503" s="91" t="s">
        <v>743</v>
      </c>
      <c r="E503" s="190" t="s">
        <v>67</v>
      </c>
      <c r="F503" s="190" t="s">
        <v>272</v>
      </c>
      <c r="G503" s="190" t="s">
        <v>789</v>
      </c>
      <c r="H503" s="181">
        <v>12</v>
      </c>
      <c r="I503" s="106" t="s">
        <v>1495</v>
      </c>
      <c r="J503" s="181">
        <v>45</v>
      </c>
      <c r="K503" s="51" t="s">
        <v>2222</v>
      </c>
      <c r="L503" s="177"/>
      <c r="M503" s="177"/>
      <c r="N503" s="177">
        <v>9</v>
      </c>
      <c r="O503" s="177"/>
      <c r="P503" s="177">
        <v>9</v>
      </c>
      <c r="Q503" s="177"/>
      <c r="R503" s="177">
        <v>9</v>
      </c>
      <c r="S503" s="177"/>
      <c r="T503" s="177">
        <v>9</v>
      </c>
      <c r="U503" s="177"/>
      <c r="V503" s="177">
        <v>9</v>
      </c>
      <c r="W503" s="177"/>
      <c r="X503" s="177">
        <v>9</v>
      </c>
      <c r="Y503" s="177"/>
      <c r="Z503" s="177">
        <v>9</v>
      </c>
      <c r="AA503" s="177"/>
      <c r="AB503" s="177">
        <v>9</v>
      </c>
      <c r="AC503" s="177"/>
      <c r="AD503" s="177">
        <v>9</v>
      </c>
      <c r="AE503" s="177"/>
      <c r="AF503" s="177">
        <v>9</v>
      </c>
      <c r="AG503" s="177"/>
      <c r="AH503" s="177">
        <v>9</v>
      </c>
      <c r="AI503" s="177"/>
      <c r="AJ503" s="177">
        <v>9</v>
      </c>
      <c r="AK503" s="177"/>
      <c r="AL503" s="177">
        <v>9</v>
      </c>
      <c r="AM503" s="177"/>
      <c r="AN503" s="177">
        <v>9</v>
      </c>
      <c r="AO503" s="177"/>
      <c r="AP503" s="177">
        <v>9</v>
      </c>
      <c r="AQ503" s="177"/>
      <c r="AR503" s="177">
        <v>9</v>
      </c>
      <c r="AS503" s="177"/>
      <c r="AT503" s="177">
        <v>9</v>
      </c>
      <c r="AU503" s="177"/>
      <c r="AV503" s="177">
        <v>9</v>
      </c>
      <c r="AW503" s="177"/>
      <c r="AX503" s="177"/>
      <c r="AY503" s="230"/>
      <c r="AZ503" s="177"/>
      <c r="BA503" s="230"/>
      <c r="BB503" s="177"/>
      <c r="BC503" s="230"/>
      <c r="BD503" s="177"/>
      <c r="BE503" s="230"/>
    </row>
    <row r="504" spans="1:57" ht="14.25" customHeight="1">
      <c r="A504" s="158">
        <v>490</v>
      </c>
      <c r="B504" s="97"/>
      <c r="C504" s="130" t="s">
        <v>893</v>
      </c>
      <c r="D504" s="175" t="s">
        <v>745</v>
      </c>
      <c r="E504" s="190" t="s">
        <v>67</v>
      </c>
      <c r="F504" s="190" t="s">
        <v>272</v>
      </c>
      <c r="G504" s="190" t="s">
        <v>789</v>
      </c>
      <c r="H504" s="181">
        <v>12</v>
      </c>
      <c r="I504" s="106" t="s">
        <v>1497</v>
      </c>
      <c r="J504" s="181">
        <v>38</v>
      </c>
      <c r="K504" s="51" t="s">
        <v>2222</v>
      </c>
      <c r="L504" s="177"/>
      <c r="M504" s="177"/>
      <c r="N504" s="177">
        <v>7.6</v>
      </c>
      <c r="O504" s="177"/>
      <c r="P504" s="177">
        <v>7.6</v>
      </c>
      <c r="Q504" s="177"/>
      <c r="R504" s="177">
        <v>7.6</v>
      </c>
      <c r="S504" s="177"/>
      <c r="T504" s="177">
        <v>7.6</v>
      </c>
      <c r="U504" s="177"/>
      <c r="V504" s="177">
        <v>7.6</v>
      </c>
      <c r="W504" s="177"/>
      <c r="X504" s="177">
        <v>7.6</v>
      </c>
      <c r="Y504" s="177"/>
      <c r="Z504" s="177">
        <v>7.6</v>
      </c>
      <c r="AA504" s="177"/>
      <c r="AB504" s="177">
        <v>7.6</v>
      </c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230"/>
      <c r="AZ504" s="177"/>
      <c r="BA504" s="230"/>
      <c r="BB504" s="177"/>
      <c r="BC504" s="230"/>
      <c r="BD504" s="177"/>
      <c r="BE504" s="230"/>
    </row>
    <row r="505" spans="1:57" ht="14.25" customHeight="1">
      <c r="A505" s="158">
        <v>491</v>
      </c>
      <c r="B505" s="196"/>
      <c r="C505" s="130" t="s">
        <v>893</v>
      </c>
      <c r="D505" s="175" t="s">
        <v>731</v>
      </c>
      <c r="E505" s="190" t="s">
        <v>67</v>
      </c>
      <c r="F505" s="190" t="s">
        <v>272</v>
      </c>
      <c r="G505" s="190" t="s">
        <v>789</v>
      </c>
      <c r="H505" s="181">
        <v>12</v>
      </c>
      <c r="I505" s="106" t="s">
        <v>1499</v>
      </c>
      <c r="J505" s="181">
        <v>38</v>
      </c>
      <c r="K505" s="51" t="s">
        <v>2222</v>
      </c>
      <c r="L505" s="177"/>
      <c r="M505" s="106"/>
      <c r="N505" s="177">
        <v>7.6</v>
      </c>
      <c r="O505" s="106"/>
      <c r="P505" s="177">
        <v>7.6</v>
      </c>
      <c r="Q505" s="106"/>
      <c r="R505" s="177">
        <v>7.6</v>
      </c>
      <c r="S505" s="106"/>
      <c r="T505" s="177">
        <v>7.6</v>
      </c>
      <c r="U505" s="106"/>
      <c r="V505" s="177">
        <v>7.6</v>
      </c>
      <c r="W505" s="106"/>
      <c r="X505" s="177">
        <v>7.6</v>
      </c>
      <c r="Y505" s="106"/>
      <c r="Z505" s="177">
        <v>7.6</v>
      </c>
      <c r="AA505" s="106"/>
      <c r="AB505" s="177">
        <v>7.6</v>
      </c>
      <c r="AC505" s="106"/>
      <c r="AD505" s="177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231"/>
      <c r="AZ505" s="106"/>
      <c r="BA505" s="231"/>
      <c r="BB505" s="106"/>
      <c r="BC505" s="231"/>
      <c r="BD505" s="106"/>
      <c r="BE505" s="231"/>
    </row>
    <row r="506" spans="1:57" ht="14.25" customHeight="1">
      <c r="A506" s="158">
        <v>492</v>
      </c>
      <c r="B506" s="196"/>
      <c r="C506" s="98" t="s">
        <v>1183</v>
      </c>
      <c r="D506" s="93" t="s">
        <v>2329</v>
      </c>
      <c r="E506" s="103" t="s">
        <v>67</v>
      </c>
      <c r="F506" s="103" t="s">
        <v>81</v>
      </c>
      <c r="G506" s="103" t="s">
        <v>939</v>
      </c>
      <c r="H506" s="112">
        <v>1</v>
      </c>
      <c r="I506" s="112" t="s">
        <v>555</v>
      </c>
      <c r="J506" s="112">
        <v>41</v>
      </c>
      <c r="K506" s="51" t="s">
        <v>2222</v>
      </c>
      <c r="L506" s="177"/>
      <c r="M506" s="177"/>
      <c r="N506" s="177">
        <v>41</v>
      </c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230"/>
      <c r="AZ506" s="177"/>
      <c r="BA506" s="230"/>
      <c r="BB506" s="177"/>
      <c r="BC506" s="230"/>
      <c r="BD506" s="177"/>
      <c r="BE506" s="230"/>
    </row>
    <row r="507" spans="1:57" ht="14.25" customHeight="1">
      <c r="A507" s="158">
        <v>493</v>
      </c>
      <c r="B507" s="97"/>
      <c r="C507" s="130" t="s">
        <v>893</v>
      </c>
      <c r="D507" s="91" t="s">
        <v>730</v>
      </c>
      <c r="E507" s="188" t="s">
        <v>67</v>
      </c>
      <c r="F507" s="188" t="s">
        <v>68</v>
      </c>
      <c r="G507" s="190" t="s">
        <v>773</v>
      </c>
      <c r="H507" s="178">
        <v>2</v>
      </c>
      <c r="I507" s="178" t="s">
        <v>833</v>
      </c>
      <c r="J507" s="178">
        <v>30</v>
      </c>
      <c r="K507" s="51" t="s">
        <v>2207</v>
      </c>
      <c r="L507" s="177"/>
      <c r="M507" s="177"/>
      <c r="N507" s="177"/>
      <c r="O507" s="177">
        <v>12</v>
      </c>
      <c r="P507" s="177"/>
      <c r="Q507" s="177">
        <v>12</v>
      </c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230"/>
      <c r="AZ507" s="177"/>
      <c r="BA507" s="230"/>
      <c r="BB507" s="177"/>
      <c r="BC507" s="230"/>
      <c r="BD507" s="177"/>
      <c r="BE507" s="230"/>
    </row>
    <row r="508" spans="1:57" ht="14.25" customHeight="1">
      <c r="A508" s="158">
        <v>494</v>
      </c>
      <c r="B508" s="196"/>
      <c r="C508" s="130" t="s">
        <v>893</v>
      </c>
      <c r="D508" s="91" t="s">
        <v>732</v>
      </c>
      <c r="E508" s="188" t="s">
        <v>67</v>
      </c>
      <c r="F508" s="188" t="s">
        <v>68</v>
      </c>
      <c r="G508" s="190" t="s">
        <v>773</v>
      </c>
      <c r="H508" s="178">
        <v>2</v>
      </c>
      <c r="I508" s="178" t="s">
        <v>835</v>
      </c>
      <c r="J508" s="178">
        <v>30</v>
      </c>
      <c r="K508" s="51" t="s">
        <v>2207</v>
      </c>
      <c r="L508" s="177"/>
      <c r="M508" s="177"/>
      <c r="N508" s="177"/>
      <c r="O508" s="177">
        <v>14</v>
      </c>
      <c r="P508" s="177"/>
      <c r="Q508" s="177">
        <v>14</v>
      </c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230"/>
      <c r="AZ508" s="177"/>
      <c r="BA508" s="230"/>
      <c r="BB508" s="177"/>
      <c r="BC508" s="230"/>
      <c r="BD508" s="177"/>
      <c r="BE508" s="230"/>
    </row>
    <row r="509" spans="1:57" ht="14.25" customHeight="1">
      <c r="A509" s="158">
        <v>495</v>
      </c>
      <c r="B509" s="97"/>
      <c r="C509" s="130" t="s">
        <v>893</v>
      </c>
      <c r="D509" s="91" t="s">
        <v>732</v>
      </c>
      <c r="E509" s="188" t="s">
        <v>67</v>
      </c>
      <c r="F509" s="188" t="s">
        <v>78</v>
      </c>
      <c r="G509" s="190" t="s">
        <v>779</v>
      </c>
      <c r="H509" s="178">
        <v>7</v>
      </c>
      <c r="I509" s="178" t="s">
        <v>2026</v>
      </c>
      <c r="J509" s="178">
        <v>30</v>
      </c>
      <c r="K509" s="51" t="s">
        <v>2207</v>
      </c>
      <c r="L509" s="177"/>
      <c r="M509" s="177"/>
      <c r="N509" s="177"/>
      <c r="O509" s="177">
        <v>12</v>
      </c>
      <c r="P509" s="177"/>
      <c r="Q509" s="177">
        <v>12</v>
      </c>
      <c r="R509" s="177"/>
      <c r="S509" s="177">
        <v>12</v>
      </c>
      <c r="T509" s="177"/>
      <c r="U509" s="177">
        <v>12</v>
      </c>
      <c r="V509" s="177"/>
      <c r="W509" s="177">
        <v>12</v>
      </c>
      <c r="X509" s="177"/>
      <c r="Y509" s="177">
        <v>12</v>
      </c>
      <c r="Z509" s="177"/>
      <c r="AA509" s="177">
        <v>12</v>
      </c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230"/>
      <c r="AZ509" s="177"/>
      <c r="BA509" s="230"/>
      <c r="BB509" s="177"/>
      <c r="BC509" s="230"/>
      <c r="BD509" s="177"/>
      <c r="BE509" s="230"/>
    </row>
    <row r="510" spans="1:57" ht="14.25" customHeight="1">
      <c r="A510" s="158">
        <v>496</v>
      </c>
      <c r="B510" s="97"/>
      <c r="C510" s="130" t="s">
        <v>893</v>
      </c>
      <c r="D510" s="91" t="s">
        <v>744</v>
      </c>
      <c r="E510" s="190" t="s">
        <v>67</v>
      </c>
      <c r="F510" s="190" t="s">
        <v>272</v>
      </c>
      <c r="G510" s="190" t="s">
        <v>789</v>
      </c>
      <c r="H510" s="181">
        <v>12</v>
      </c>
      <c r="I510" s="106" t="s">
        <v>1496</v>
      </c>
      <c r="J510" s="181">
        <v>45</v>
      </c>
      <c r="K510" s="51" t="s">
        <v>2226</v>
      </c>
      <c r="L510" s="177"/>
      <c r="M510" s="177"/>
      <c r="N510" s="177"/>
      <c r="O510" s="177">
        <v>9</v>
      </c>
      <c r="P510" s="177"/>
      <c r="Q510" s="177">
        <v>9</v>
      </c>
      <c r="R510" s="177"/>
      <c r="S510" s="177">
        <v>9</v>
      </c>
      <c r="T510" s="177"/>
      <c r="U510" s="177">
        <v>9</v>
      </c>
      <c r="V510" s="177"/>
      <c r="W510" s="177">
        <v>9</v>
      </c>
      <c r="X510" s="177"/>
      <c r="Y510" s="177">
        <v>9</v>
      </c>
      <c r="Z510" s="177"/>
      <c r="AA510" s="177">
        <v>9</v>
      </c>
      <c r="AB510" s="177"/>
      <c r="AC510" s="177">
        <v>9</v>
      </c>
      <c r="AD510" s="177"/>
      <c r="AE510" s="177">
        <v>9</v>
      </c>
      <c r="AF510" s="177"/>
      <c r="AG510" s="177">
        <v>9</v>
      </c>
      <c r="AH510" s="177"/>
      <c r="AI510" s="177">
        <v>9</v>
      </c>
      <c r="AJ510" s="177"/>
      <c r="AK510" s="177">
        <v>9</v>
      </c>
      <c r="AL510" s="177"/>
      <c r="AM510" s="177">
        <v>9</v>
      </c>
      <c r="AN510" s="177"/>
      <c r="AO510" s="177">
        <v>9</v>
      </c>
      <c r="AP510" s="177"/>
      <c r="AQ510" s="177">
        <v>9</v>
      </c>
      <c r="AR510" s="177"/>
      <c r="AS510" s="177">
        <v>9</v>
      </c>
      <c r="AT510" s="177"/>
      <c r="AU510" s="177">
        <v>9</v>
      </c>
      <c r="AV510" s="177"/>
      <c r="AW510" s="177">
        <v>9</v>
      </c>
      <c r="AX510" s="177"/>
      <c r="AY510" s="230"/>
      <c r="AZ510" s="177"/>
      <c r="BA510" s="230"/>
      <c r="BB510" s="177"/>
      <c r="BC510" s="230"/>
      <c r="BD510" s="177"/>
      <c r="BE510" s="230"/>
    </row>
    <row r="511" spans="1:57" ht="14.25" customHeight="1">
      <c r="A511" s="158">
        <v>497</v>
      </c>
      <c r="B511" s="196"/>
      <c r="C511" s="130" t="s">
        <v>893</v>
      </c>
      <c r="D511" s="175" t="s">
        <v>730</v>
      </c>
      <c r="E511" s="190" t="s">
        <v>67</v>
      </c>
      <c r="F511" s="190" t="s">
        <v>272</v>
      </c>
      <c r="G511" s="190" t="s">
        <v>789</v>
      </c>
      <c r="H511" s="181">
        <v>12</v>
      </c>
      <c r="I511" s="106" t="s">
        <v>1498</v>
      </c>
      <c r="J511" s="181">
        <v>38</v>
      </c>
      <c r="K511" s="51" t="s">
        <v>2226</v>
      </c>
      <c r="L511" s="177"/>
      <c r="M511" s="177"/>
      <c r="N511" s="177"/>
      <c r="O511" s="177">
        <v>7.6</v>
      </c>
      <c r="P511" s="177"/>
      <c r="Q511" s="177">
        <v>7.6</v>
      </c>
      <c r="R511" s="177"/>
      <c r="S511" s="177">
        <v>7.6</v>
      </c>
      <c r="T511" s="177"/>
      <c r="U511" s="177">
        <v>7.6</v>
      </c>
      <c r="V511" s="177"/>
      <c r="W511" s="177">
        <v>7.6</v>
      </c>
      <c r="X511" s="177"/>
      <c r="Y511" s="177">
        <v>7.6</v>
      </c>
      <c r="Z511" s="177"/>
      <c r="AA511" s="177">
        <v>7.6</v>
      </c>
      <c r="AB511" s="177"/>
      <c r="AC511" s="177">
        <v>7.6</v>
      </c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7"/>
      <c r="AV511" s="177"/>
      <c r="AW511" s="177"/>
      <c r="AX511" s="177"/>
      <c r="AY511" s="230"/>
      <c r="AZ511" s="177"/>
      <c r="BA511" s="230"/>
      <c r="BB511" s="177"/>
      <c r="BC511" s="230"/>
      <c r="BD511" s="177"/>
      <c r="BE511" s="230"/>
    </row>
    <row r="512" spans="1:57" ht="14.25" customHeight="1">
      <c r="A512" s="158">
        <v>498</v>
      </c>
      <c r="B512" s="97"/>
      <c r="C512" s="130" t="s">
        <v>893</v>
      </c>
      <c r="D512" s="175" t="s">
        <v>732</v>
      </c>
      <c r="E512" s="190" t="s">
        <v>67</v>
      </c>
      <c r="F512" s="190" t="s">
        <v>272</v>
      </c>
      <c r="G512" s="190" t="s">
        <v>789</v>
      </c>
      <c r="H512" s="181">
        <v>12</v>
      </c>
      <c r="I512" s="106" t="s">
        <v>1500</v>
      </c>
      <c r="J512" s="181">
        <v>38</v>
      </c>
      <c r="K512" s="51" t="s">
        <v>2226</v>
      </c>
      <c r="L512" s="106"/>
      <c r="M512" s="177"/>
      <c r="N512" s="106"/>
      <c r="O512" s="177">
        <v>7.6</v>
      </c>
      <c r="P512" s="106"/>
      <c r="Q512" s="177">
        <v>7.6</v>
      </c>
      <c r="R512" s="106"/>
      <c r="S512" s="177">
        <v>7.6</v>
      </c>
      <c r="T512" s="106"/>
      <c r="U512" s="177">
        <v>7.6</v>
      </c>
      <c r="V512" s="106"/>
      <c r="W512" s="177">
        <v>7.6</v>
      </c>
      <c r="X512" s="106"/>
      <c r="Y512" s="177">
        <v>7.6</v>
      </c>
      <c r="Z512" s="106"/>
      <c r="AA512" s="177">
        <v>7.6</v>
      </c>
      <c r="AB512" s="106"/>
      <c r="AC512" s="177">
        <v>7.6</v>
      </c>
      <c r="AD512" s="106"/>
      <c r="AE512" s="177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231"/>
      <c r="AZ512" s="106"/>
      <c r="BA512" s="231"/>
      <c r="BB512" s="106"/>
      <c r="BC512" s="231"/>
      <c r="BD512" s="106"/>
      <c r="BE512" s="231"/>
    </row>
    <row r="513" spans="1:57" ht="14.25" customHeight="1">
      <c r="A513" s="158">
        <v>499</v>
      </c>
      <c r="B513" s="196"/>
      <c r="C513" s="98" t="s">
        <v>1183</v>
      </c>
      <c r="D513" s="93" t="s">
        <v>2330</v>
      </c>
      <c r="E513" s="103" t="s">
        <v>67</v>
      </c>
      <c r="F513" s="103" t="s">
        <v>81</v>
      </c>
      <c r="G513" s="103" t="s">
        <v>939</v>
      </c>
      <c r="H513" s="112">
        <v>1</v>
      </c>
      <c r="I513" s="112" t="s">
        <v>533</v>
      </c>
      <c r="J513" s="112">
        <v>45</v>
      </c>
      <c r="K513" s="51" t="s">
        <v>2226</v>
      </c>
      <c r="L513" s="177"/>
      <c r="M513" s="177"/>
      <c r="N513" s="177"/>
      <c r="O513" s="177">
        <v>45</v>
      </c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7"/>
      <c r="AV513" s="177"/>
      <c r="AW513" s="177"/>
      <c r="AX513" s="177"/>
      <c r="AY513" s="230"/>
      <c r="AZ513" s="177"/>
      <c r="BA513" s="230"/>
      <c r="BB513" s="177"/>
      <c r="BC513" s="230"/>
      <c r="BD513" s="177"/>
      <c r="BE513" s="230"/>
    </row>
    <row r="514" spans="1:57" ht="14.25" customHeight="1">
      <c r="A514" s="158">
        <v>500</v>
      </c>
      <c r="B514" s="97"/>
      <c r="C514" s="130" t="s">
        <v>893</v>
      </c>
      <c r="D514" s="91" t="s">
        <v>735</v>
      </c>
      <c r="E514" s="188" t="s">
        <v>67</v>
      </c>
      <c r="F514" s="188" t="s">
        <v>81</v>
      </c>
      <c r="G514" s="190" t="s">
        <v>781</v>
      </c>
      <c r="H514" s="178">
        <v>15</v>
      </c>
      <c r="I514" s="178" t="s">
        <v>2025</v>
      </c>
      <c r="J514" s="178">
        <v>36</v>
      </c>
      <c r="K514" s="51" t="s">
        <v>2211</v>
      </c>
      <c r="L514" s="177"/>
      <c r="M514" s="177"/>
      <c r="N514" s="177"/>
      <c r="O514" s="177"/>
      <c r="P514" s="177">
        <v>36</v>
      </c>
      <c r="Q514" s="177">
        <v>36</v>
      </c>
      <c r="R514" s="177"/>
      <c r="S514" s="177">
        <v>36</v>
      </c>
      <c r="T514" s="177">
        <v>36</v>
      </c>
      <c r="U514" s="177"/>
      <c r="V514" s="177">
        <v>36</v>
      </c>
      <c r="W514" s="177">
        <v>36</v>
      </c>
      <c r="X514" s="177"/>
      <c r="Y514" s="177">
        <v>36</v>
      </c>
      <c r="Z514" s="177"/>
      <c r="AA514" s="177"/>
      <c r="AB514" s="177"/>
      <c r="AC514" s="177">
        <v>36</v>
      </c>
      <c r="AD514" s="177"/>
      <c r="AE514" s="177"/>
      <c r="AF514" s="177"/>
      <c r="AG514" s="177">
        <v>36</v>
      </c>
      <c r="AH514" s="177"/>
      <c r="AI514" s="177"/>
      <c r="AJ514" s="177">
        <v>36</v>
      </c>
      <c r="AK514" s="177">
        <v>36</v>
      </c>
      <c r="AL514" s="177"/>
      <c r="AM514" s="177"/>
      <c r="AN514" s="177">
        <v>36</v>
      </c>
      <c r="AO514" s="177">
        <v>36</v>
      </c>
      <c r="AP514" s="177"/>
      <c r="AQ514" s="177">
        <v>36</v>
      </c>
      <c r="AR514" s="177">
        <v>36</v>
      </c>
      <c r="AS514" s="177">
        <v>36</v>
      </c>
      <c r="AT514" s="177">
        <v>36</v>
      </c>
      <c r="AU514" s="177">
        <v>36</v>
      </c>
      <c r="AV514" s="177">
        <v>36</v>
      </c>
      <c r="AW514" s="177">
        <v>36</v>
      </c>
      <c r="AX514" s="177"/>
      <c r="AY514" s="230"/>
      <c r="AZ514" s="177"/>
      <c r="BA514" s="230"/>
      <c r="BB514" s="177"/>
      <c r="BC514" s="230"/>
      <c r="BD514" s="177"/>
      <c r="BE514" s="230"/>
    </row>
    <row r="515" spans="1:57" ht="14.25" customHeight="1">
      <c r="A515" s="158">
        <v>501</v>
      </c>
      <c r="B515" s="97"/>
      <c r="C515" s="130" t="s">
        <v>893</v>
      </c>
      <c r="D515" s="91" t="s">
        <v>729</v>
      </c>
      <c r="E515" s="188" t="s">
        <v>67</v>
      </c>
      <c r="F515" s="188" t="s">
        <v>69</v>
      </c>
      <c r="G515" s="190" t="s">
        <v>774</v>
      </c>
      <c r="H515" s="178">
        <v>3</v>
      </c>
      <c r="I515" s="178" t="s">
        <v>836</v>
      </c>
      <c r="J515" s="178">
        <v>23</v>
      </c>
      <c r="K515" s="51" t="s">
        <v>2205</v>
      </c>
      <c r="L515" s="177"/>
      <c r="M515" s="177"/>
      <c r="N515" s="177"/>
      <c r="O515" s="177"/>
      <c r="P515" s="177"/>
      <c r="Q515" s="177"/>
      <c r="R515" s="177">
        <v>23</v>
      </c>
      <c r="S515" s="177"/>
      <c r="T515" s="177">
        <v>23</v>
      </c>
      <c r="U515" s="177"/>
      <c r="V515" s="177">
        <v>23</v>
      </c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230"/>
      <c r="AZ515" s="177"/>
      <c r="BA515" s="230"/>
      <c r="BB515" s="177"/>
      <c r="BC515" s="230"/>
      <c r="BD515" s="177"/>
      <c r="BE515" s="230"/>
    </row>
    <row r="516" spans="1:57" ht="14.25" customHeight="1">
      <c r="A516" s="158">
        <v>502</v>
      </c>
      <c r="B516" s="97"/>
      <c r="C516" s="130" t="s">
        <v>893</v>
      </c>
      <c r="D516" s="91" t="s">
        <v>731</v>
      </c>
      <c r="E516" s="188" t="s">
        <v>67</v>
      </c>
      <c r="F516" s="188" t="s">
        <v>69</v>
      </c>
      <c r="G516" s="190" t="s">
        <v>774</v>
      </c>
      <c r="H516" s="178">
        <v>7</v>
      </c>
      <c r="I516" s="178" t="s">
        <v>839</v>
      </c>
      <c r="J516" s="178">
        <v>35</v>
      </c>
      <c r="K516" s="51" t="s">
        <v>2205</v>
      </c>
      <c r="L516" s="177"/>
      <c r="M516" s="177"/>
      <c r="N516" s="177"/>
      <c r="O516" s="177"/>
      <c r="P516" s="177"/>
      <c r="Q516" s="177"/>
      <c r="R516" s="177">
        <v>35</v>
      </c>
      <c r="S516" s="177"/>
      <c r="T516" s="177">
        <v>35</v>
      </c>
      <c r="U516" s="177"/>
      <c r="V516" s="177">
        <v>35</v>
      </c>
      <c r="W516" s="177"/>
      <c r="X516" s="177">
        <v>35</v>
      </c>
      <c r="Y516" s="177"/>
      <c r="Z516" s="177">
        <v>35</v>
      </c>
      <c r="AA516" s="177"/>
      <c r="AB516" s="177">
        <v>35</v>
      </c>
      <c r="AC516" s="177"/>
      <c r="AD516" s="177">
        <v>35</v>
      </c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230"/>
      <c r="AZ516" s="177"/>
      <c r="BA516" s="230"/>
      <c r="BB516" s="177"/>
      <c r="BC516" s="230"/>
      <c r="BD516" s="177"/>
      <c r="BE516" s="230"/>
    </row>
    <row r="517" spans="1:57" ht="14.25" customHeight="1">
      <c r="A517" s="158">
        <v>503</v>
      </c>
      <c r="B517" s="97"/>
      <c r="C517" s="130" t="s">
        <v>893</v>
      </c>
      <c r="D517" s="91" t="s">
        <v>731</v>
      </c>
      <c r="E517" s="188" t="s">
        <v>67</v>
      </c>
      <c r="F517" s="188" t="s">
        <v>80</v>
      </c>
      <c r="G517" s="190" t="s">
        <v>775</v>
      </c>
      <c r="H517" s="178">
        <v>7</v>
      </c>
      <c r="I517" s="178" t="s">
        <v>839</v>
      </c>
      <c r="J517" s="178">
        <v>35</v>
      </c>
      <c r="K517" s="51" t="s">
        <v>2205</v>
      </c>
      <c r="L517" s="177"/>
      <c r="M517" s="177"/>
      <c r="N517" s="177"/>
      <c r="O517" s="177"/>
      <c r="P517" s="177"/>
      <c r="Q517" s="177"/>
      <c r="R517" s="177">
        <v>35</v>
      </c>
      <c r="S517" s="177"/>
      <c r="T517" s="177">
        <v>35</v>
      </c>
      <c r="U517" s="177"/>
      <c r="V517" s="177">
        <v>35</v>
      </c>
      <c r="W517" s="177"/>
      <c r="X517" s="177">
        <v>35</v>
      </c>
      <c r="Y517" s="177"/>
      <c r="Z517" s="177">
        <v>35</v>
      </c>
      <c r="AA517" s="177"/>
      <c r="AB517" s="177">
        <v>35</v>
      </c>
      <c r="AC517" s="177"/>
      <c r="AD517" s="177">
        <v>35</v>
      </c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230"/>
      <c r="AZ517" s="177"/>
      <c r="BA517" s="230"/>
      <c r="BB517" s="177"/>
      <c r="BC517" s="230"/>
      <c r="BD517" s="177"/>
      <c r="BE517" s="230"/>
    </row>
    <row r="518" spans="1:57" ht="14.25" customHeight="1">
      <c r="A518" s="158">
        <v>504</v>
      </c>
      <c r="B518" s="196"/>
      <c r="C518" s="130" t="s">
        <v>893</v>
      </c>
      <c r="D518" s="91" t="s">
        <v>731</v>
      </c>
      <c r="E518" s="188" t="s">
        <v>67</v>
      </c>
      <c r="F518" s="188" t="s">
        <v>84</v>
      </c>
      <c r="G518" s="190" t="s">
        <v>776</v>
      </c>
      <c r="H518" s="178">
        <v>7</v>
      </c>
      <c r="I518" s="178" t="s">
        <v>839</v>
      </c>
      <c r="J518" s="178">
        <v>35</v>
      </c>
      <c r="K518" s="51" t="s">
        <v>2205</v>
      </c>
      <c r="L518" s="177"/>
      <c r="M518" s="177"/>
      <c r="N518" s="177"/>
      <c r="O518" s="177"/>
      <c r="P518" s="177"/>
      <c r="Q518" s="177"/>
      <c r="R518" s="177">
        <v>35</v>
      </c>
      <c r="S518" s="177"/>
      <c r="T518" s="177">
        <v>35</v>
      </c>
      <c r="U518" s="177"/>
      <c r="V518" s="177">
        <v>35</v>
      </c>
      <c r="W518" s="177"/>
      <c r="X518" s="177">
        <v>35</v>
      </c>
      <c r="Y518" s="177"/>
      <c r="Z518" s="177">
        <v>35</v>
      </c>
      <c r="AA518" s="177"/>
      <c r="AB518" s="177">
        <v>35</v>
      </c>
      <c r="AC518" s="177"/>
      <c r="AD518" s="177">
        <v>35</v>
      </c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230"/>
      <c r="AZ518" s="177"/>
      <c r="BA518" s="230"/>
      <c r="BB518" s="177"/>
      <c r="BC518" s="230"/>
      <c r="BD518" s="177"/>
      <c r="BE518" s="230"/>
    </row>
    <row r="519" spans="1:57" ht="14.25" customHeight="1">
      <c r="A519" s="158">
        <v>505</v>
      </c>
      <c r="B519" s="196"/>
      <c r="C519" s="130" t="s">
        <v>893</v>
      </c>
      <c r="D519" s="91" t="s">
        <v>731</v>
      </c>
      <c r="E519" s="188" t="s">
        <v>67</v>
      </c>
      <c r="F519" s="188" t="s">
        <v>68</v>
      </c>
      <c r="G519" s="190" t="s">
        <v>773</v>
      </c>
      <c r="H519" s="178">
        <v>7</v>
      </c>
      <c r="I519" s="178" t="s">
        <v>840</v>
      </c>
      <c r="J519" s="178">
        <v>35</v>
      </c>
      <c r="K519" s="51" t="s">
        <v>2205</v>
      </c>
      <c r="L519" s="177"/>
      <c r="M519" s="177"/>
      <c r="N519" s="177"/>
      <c r="O519" s="177"/>
      <c r="P519" s="177"/>
      <c r="Q519" s="177"/>
      <c r="R519" s="177">
        <v>35</v>
      </c>
      <c r="S519" s="177"/>
      <c r="T519" s="177">
        <v>35</v>
      </c>
      <c r="U519" s="177"/>
      <c r="V519" s="177">
        <v>35</v>
      </c>
      <c r="W519" s="177"/>
      <c r="X519" s="177">
        <v>35</v>
      </c>
      <c r="Y519" s="177"/>
      <c r="Z519" s="177">
        <v>35</v>
      </c>
      <c r="AA519" s="177"/>
      <c r="AB519" s="177">
        <v>35</v>
      </c>
      <c r="AC519" s="177"/>
      <c r="AD519" s="177">
        <v>35</v>
      </c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230"/>
      <c r="AZ519" s="177"/>
      <c r="BA519" s="230"/>
      <c r="BB519" s="177"/>
      <c r="BC519" s="230"/>
      <c r="BD519" s="177"/>
      <c r="BE519" s="230"/>
    </row>
    <row r="520" spans="1:57" ht="14.25" customHeight="1">
      <c r="A520" s="158">
        <v>506</v>
      </c>
      <c r="B520" s="97"/>
      <c r="C520" s="130" t="s">
        <v>893</v>
      </c>
      <c r="D520" s="91" t="s">
        <v>733</v>
      </c>
      <c r="E520" s="188" t="s">
        <v>67</v>
      </c>
      <c r="F520" s="188" t="s">
        <v>79</v>
      </c>
      <c r="G520" s="190" t="s">
        <v>780</v>
      </c>
      <c r="H520" s="178">
        <v>17</v>
      </c>
      <c r="I520" s="178" t="s">
        <v>847</v>
      </c>
      <c r="J520" s="178">
        <v>36</v>
      </c>
      <c r="K520" s="51" t="s">
        <v>2205</v>
      </c>
      <c r="L520" s="177"/>
      <c r="M520" s="177"/>
      <c r="N520" s="177"/>
      <c r="O520" s="177"/>
      <c r="P520" s="177"/>
      <c r="Q520" s="177"/>
      <c r="R520" s="177">
        <v>36</v>
      </c>
      <c r="S520" s="177">
        <v>36</v>
      </c>
      <c r="T520" s="177">
        <v>36</v>
      </c>
      <c r="U520" s="177">
        <v>36</v>
      </c>
      <c r="V520" s="177">
        <v>36</v>
      </c>
      <c r="W520" s="177">
        <v>36</v>
      </c>
      <c r="X520" s="177">
        <v>36</v>
      </c>
      <c r="Y520" s="177">
        <v>36</v>
      </c>
      <c r="Z520" s="177">
        <v>36</v>
      </c>
      <c r="AA520" s="177">
        <v>36</v>
      </c>
      <c r="AB520" s="177">
        <v>36</v>
      </c>
      <c r="AC520" s="177">
        <v>36</v>
      </c>
      <c r="AD520" s="177">
        <v>36</v>
      </c>
      <c r="AE520" s="177">
        <v>36</v>
      </c>
      <c r="AF520" s="177">
        <v>36</v>
      </c>
      <c r="AG520" s="177">
        <v>36</v>
      </c>
      <c r="AH520" s="177">
        <v>36</v>
      </c>
      <c r="AI520" s="177">
        <v>36</v>
      </c>
      <c r="AJ520" s="177">
        <v>36</v>
      </c>
      <c r="AK520" s="177">
        <v>36</v>
      </c>
      <c r="AL520" s="177">
        <v>36</v>
      </c>
      <c r="AM520" s="177">
        <v>36</v>
      </c>
      <c r="AN520" s="177">
        <v>36</v>
      </c>
      <c r="AO520" s="177">
        <v>36</v>
      </c>
      <c r="AP520" s="177">
        <v>36</v>
      </c>
      <c r="AQ520" s="177">
        <v>36</v>
      </c>
      <c r="AR520" s="177">
        <v>36</v>
      </c>
      <c r="AS520" s="177">
        <v>36</v>
      </c>
      <c r="AT520" s="177">
        <v>36</v>
      </c>
      <c r="AU520" s="177">
        <v>36</v>
      </c>
      <c r="AV520" s="177">
        <v>36</v>
      </c>
      <c r="AW520" s="177">
        <v>36</v>
      </c>
      <c r="AX520" s="177"/>
      <c r="AY520" s="230"/>
      <c r="AZ520" s="177"/>
      <c r="BA520" s="230"/>
      <c r="BB520" s="177"/>
      <c r="BC520" s="230"/>
      <c r="BD520" s="177"/>
      <c r="BE520" s="230"/>
    </row>
    <row r="521" spans="1:57" ht="14.25" customHeight="1">
      <c r="A521" s="158">
        <v>507</v>
      </c>
      <c r="B521" s="97"/>
      <c r="C521" s="130" t="s">
        <v>893</v>
      </c>
      <c r="D521" s="91" t="s">
        <v>734</v>
      </c>
      <c r="E521" s="188" t="s">
        <v>67</v>
      </c>
      <c r="F521" s="188" t="s">
        <v>82</v>
      </c>
      <c r="G521" s="190" t="s">
        <v>780</v>
      </c>
      <c r="H521" s="178">
        <v>17</v>
      </c>
      <c r="I521" s="178" t="s">
        <v>847</v>
      </c>
      <c r="J521" s="178">
        <v>36</v>
      </c>
      <c r="K521" s="51" t="s">
        <v>2205</v>
      </c>
      <c r="L521" s="177"/>
      <c r="M521" s="177"/>
      <c r="N521" s="177"/>
      <c r="O521" s="177"/>
      <c r="P521" s="177"/>
      <c r="Q521" s="177"/>
      <c r="R521" s="177">
        <v>36</v>
      </c>
      <c r="S521" s="177">
        <v>36</v>
      </c>
      <c r="T521" s="177">
        <v>36</v>
      </c>
      <c r="U521" s="177">
        <v>36</v>
      </c>
      <c r="V521" s="177">
        <v>36</v>
      </c>
      <c r="W521" s="177">
        <v>36</v>
      </c>
      <c r="X521" s="177">
        <v>36</v>
      </c>
      <c r="Y521" s="177">
        <v>36</v>
      </c>
      <c r="Z521" s="177">
        <v>36</v>
      </c>
      <c r="AA521" s="177">
        <v>36</v>
      </c>
      <c r="AB521" s="177">
        <v>36</v>
      </c>
      <c r="AC521" s="177">
        <v>36</v>
      </c>
      <c r="AD521" s="177">
        <v>36</v>
      </c>
      <c r="AE521" s="177">
        <v>36</v>
      </c>
      <c r="AF521" s="177">
        <v>36</v>
      </c>
      <c r="AG521" s="177">
        <v>36</v>
      </c>
      <c r="AH521" s="177">
        <v>36</v>
      </c>
      <c r="AI521" s="177">
        <v>36</v>
      </c>
      <c r="AJ521" s="177">
        <v>36</v>
      </c>
      <c r="AK521" s="177">
        <v>36</v>
      </c>
      <c r="AL521" s="177">
        <v>36</v>
      </c>
      <c r="AM521" s="177">
        <v>36</v>
      </c>
      <c r="AN521" s="177">
        <v>36</v>
      </c>
      <c r="AO521" s="177">
        <v>36</v>
      </c>
      <c r="AP521" s="177">
        <v>36</v>
      </c>
      <c r="AQ521" s="177">
        <v>36</v>
      </c>
      <c r="AR521" s="177">
        <v>36</v>
      </c>
      <c r="AS521" s="177">
        <v>36</v>
      </c>
      <c r="AT521" s="177">
        <v>36</v>
      </c>
      <c r="AU521" s="177">
        <v>36</v>
      </c>
      <c r="AV521" s="177">
        <v>36</v>
      </c>
      <c r="AW521" s="177">
        <v>36</v>
      </c>
      <c r="AX521" s="177"/>
      <c r="AY521" s="230"/>
      <c r="AZ521" s="177"/>
      <c r="BA521" s="230"/>
      <c r="BB521" s="177"/>
      <c r="BC521" s="230"/>
      <c r="BD521" s="177"/>
      <c r="BE521" s="230"/>
    </row>
    <row r="522" spans="1:57" ht="14.25" customHeight="1">
      <c r="A522" s="158">
        <v>508</v>
      </c>
      <c r="B522" s="97"/>
      <c r="C522" s="98" t="s">
        <v>1183</v>
      </c>
      <c r="D522" s="93" t="s">
        <v>189</v>
      </c>
      <c r="E522" s="103" t="s">
        <v>67</v>
      </c>
      <c r="F522" s="103" t="s">
        <v>81</v>
      </c>
      <c r="G522" s="103" t="s">
        <v>939</v>
      </c>
      <c r="H522" s="112">
        <v>1</v>
      </c>
      <c r="I522" s="112" t="s">
        <v>557</v>
      </c>
      <c r="J522" s="112">
        <v>44</v>
      </c>
      <c r="K522" s="51" t="s">
        <v>2246</v>
      </c>
      <c r="L522" s="177"/>
      <c r="M522" s="177"/>
      <c r="N522" s="177"/>
      <c r="O522" s="177"/>
      <c r="P522" s="177"/>
      <c r="Q522" s="177"/>
      <c r="R522" s="177">
        <v>44</v>
      </c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230"/>
      <c r="AZ522" s="177"/>
      <c r="BA522" s="230"/>
      <c r="BB522" s="177"/>
      <c r="BC522" s="230"/>
      <c r="BD522" s="177"/>
      <c r="BE522" s="230"/>
    </row>
    <row r="523" spans="1:57" ht="14.25" customHeight="1">
      <c r="A523" s="158">
        <v>509</v>
      </c>
      <c r="B523" s="97"/>
      <c r="C523" s="130" t="s">
        <v>893</v>
      </c>
      <c r="D523" s="91" t="s">
        <v>730</v>
      </c>
      <c r="E523" s="188" t="s">
        <v>67</v>
      </c>
      <c r="F523" s="188" t="s">
        <v>69</v>
      </c>
      <c r="G523" s="190" t="s">
        <v>774</v>
      </c>
      <c r="H523" s="178">
        <v>7</v>
      </c>
      <c r="I523" s="178" t="s">
        <v>837</v>
      </c>
      <c r="J523" s="178">
        <v>30</v>
      </c>
      <c r="K523" s="51" t="s">
        <v>2204</v>
      </c>
      <c r="L523" s="177"/>
      <c r="M523" s="177"/>
      <c r="N523" s="177"/>
      <c r="O523" s="177"/>
      <c r="P523" s="177"/>
      <c r="Q523" s="177"/>
      <c r="R523" s="177"/>
      <c r="S523" s="177">
        <v>30</v>
      </c>
      <c r="T523" s="177"/>
      <c r="U523" s="177">
        <v>30</v>
      </c>
      <c r="V523" s="177"/>
      <c r="W523" s="177">
        <v>30</v>
      </c>
      <c r="X523" s="177"/>
      <c r="Y523" s="177">
        <v>30</v>
      </c>
      <c r="Z523" s="177"/>
      <c r="AA523" s="177">
        <v>30</v>
      </c>
      <c r="AB523" s="177"/>
      <c r="AC523" s="177">
        <v>30</v>
      </c>
      <c r="AD523" s="177"/>
      <c r="AE523" s="177">
        <v>30</v>
      </c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230"/>
      <c r="AZ523" s="177"/>
      <c r="BA523" s="230"/>
      <c r="BB523" s="177"/>
      <c r="BC523" s="230"/>
      <c r="BD523" s="177"/>
      <c r="BE523" s="230"/>
    </row>
    <row r="524" spans="1:57" ht="14.25" customHeight="1">
      <c r="A524" s="158">
        <v>510</v>
      </c>
      <c r="B524" s="97"/>
      <c r="C524" s="130" t="s">
        <v>893</v>
      </c>
      <c r="D524" s="91" t="s">
        <v>730</v>
      </c>
      <c r="E524" s="188" t="s">
        <v>67</v>
      </c>
      <c r="F524" s="188" t="s">
        <v>80</v>
      </c>
      <c r="G524" s="190" t="s">
        <v>775</v>
      </c>
      <c r="H524" s="178">
        <v>7</v>
      </c>
      <c r="I524" s="178" t="s">
        <v>837</v>
      </c>
      <c r="J524" s="178">
        <v>30</v>
      </c>
      <c r="K524" s="51" t="s">
        <v>2204</v>
      </c>
      <c r="L524" s="177"/>
      <c r="M524" s="177"/>
      <c r="N524" s="177"/>
      <c r="O524" s="177"/>
      <c r="P524" s="177"/>
      <c r="Q524" s="177"/>
      <c r="R524" s="177"/>
      <c r="S524" s="177">
        <v>30</v>
      </c>
      <c r="T524" s="177"/>
      <c r="U524" s="177">
        <v>30</v>
      </c>
      <c r="V524" s="177"/>
      <c r="W524" s="177">
        <v>30</v>
      </c>
      <c r="X524" s="177"/>
      <c r="Y524" s="177">
        <v>30</v>
      </c>
      <c r="Z524" s="177"/>
      <c r="AA524" s="177">
        <v>30</v>
      </c>
      <c r="AB524" s="177"/>
      <c r="AC524" s="177">
        <v>30</v>
      </c>
      <c r="AD524" s="177"/>
      <c r="AE524" s="177">
        <v>30</v>
      </c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  <c r="AQ524" s="177"/>
      <c r="AR524" s="177"/>
      <c r="AS524" s="177"/>
      <c r="AT524" s="177"/>
      <c r="AU524" s="177"/>
      <c r="AV524" s="177"/>
      <c r="AW524" s="177"/>
      <c r="AX524" s="177"/>
      <c r="AY524" s="230"/>
      <c r="AZ524" s="177"/>
      <c r="BA524" s="230"/>
      <c r="BB524" s="177"/>
      <c r="BC524" s="230"/>
      <c r="BD524" s="177"/>
      <c r="BE524" s="230"/>
    </row>
    <row r="525" spans="1:57" ht="14.25" customHeight="1">
      <c r="A525" s="158">
        <v>511</v>
      </c>
      <c r="B525" s="97"/>
      <c r="C525" s="130" t="s">
        <v>893</v>
      </c>
      <c r="D525" s="91" t="s">
        <v>730</v>
      </c>
      <c r="E525" s="188" t="s">
        <v>67</v>
      </c>
      <c r="F525" s="188" t="s">
        <v>84</v>
      </c>
      <c r="G525" s="190" t="s">
        <v>776</v>
      </c>
      <c r="H525" s="178">
        <v>7</v>
      </c>
      <c r="I525" s="178" t="s">
        <v>837</v>
      </c>
      <c r="J525" s="178">
        <v>30</v>
      </c>
      <c r="K525" s="51" t="s">
        <v>2204</v>
      </c>
      <c r="L525" s="177"/>
      <c r="M525" s="177"/>
      <c r="N525" s="177"/>
      <c r="O525" s="177"/>
      <c r="P525" s="177"/>
      <c r="Q525" s="177"/>
      <c r="R525" s="177"/>
      <c r="S525" s="177">
        <v>30</v>
      </c>
      <c r="T525" s="177"/>
      <c r="U525" s="177">
        <v>30</v>
      </c>
      <c r="V525" s="177"/>
      <c r="W525" s="177">
        <v>30</v>
      </c>
      <c r="X525" s="177"/>
      <c r="Y525" s="177">
        <v>30</v>
      </c>
      <c r="Z525" s="177"/>
      <c r="AA525" s="177">
        <v>30</v>
      </c>
      <c r="AB525" s="177"/>
      <c r="AC525" s="177">
        <v>30</v>
      </c>
      <c r="AD525" s="177"/>
      <c r="AE525" s="177">
        <v>30</v>
      </c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  <c r="AQ525" s="177"/>
      <c r="AR525" s="177"/>
      <c r="AS525" s="177"/>
      <c r="AT525" s="177"/>
      <c r="AU525" s="177"/>
      <c r="AV525" s="177"/>
      <c r="AW525" s="177"/>
      <c r="AX525" s="177"/>
      <c r="AY525" s="230"/>
      <c r="AZ525" s="177"/>
      <c r="BA525" s="230"/>
      <c r="BB525" s="177"/>
      <c r="BC525" s="230"/>
      <c r="BD525" s="177"/>
      <c r="BE525" s="230"/>
    </row>
    <row r="526" spans="1:57" ht="14.25" customHeight="1">
      <c r="A526" s="158">
        <v>512</v>
      </c>
      <c r="B526" s="97"/>
      <c r="C526" s="130" t="s">
        <v>893</v>
      </c>
      <c r="D526" s="91" t="s">
        <v>730</v>
      </c>
      <c r="E526" s="188" t="s">
        <v>67</v>
      </c>
      <c r="F526" s="188" t="s">
        <v>68</v>
      </c>
      <c r="G526" s="190" t="s">
        <v>773</v>
      </c>
      <c r="H526" s="178">
        <v>7</v>
      </c>
      <c r="I526" s="178" t="s">
        <v>838</v>
      </c>
      <c r="J526" s="178">
        <v>30</v>
      </c>
      <c r="K526" s="51" t="s">
        <v>2204</v>
      </c>
      <c r="L526" s="177"/>
      <c r="M526" s="177"/>
      <c r="N526" s="177"/>
      <c r="O526" s="177"/>
      <c r="P526" s="177"/>
      <c r="Q526" s="177"/>
      <c r="R526" s="177"/>
      <c r="S526" s="177">
        <v>30</v>
      </c>
      <c r="T526" s="177"/>
      <c r="U526" s="177">
        <v>30</v>
      </c>
      <c r="V526" s="177"/>
      <c r="W526" s="177">
        <v>30</v>
      </c>
      <c r="X526" s="177"/>
      <c r="Y526" s="177">
        <v>30</v>
      </c>
      <c r="Z526" s="177"/>
      <c r="AA526" s="177">
        <v>30</v>
      </c>
      <c r="AB526" s="177"/>
      <c r="AC526" s="177">
        <v>30</v>
      </c>
      <c r="AD526" s="177"/>
      <c r="AE526" s="177">
        <v>30</v>
      </c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230"/>
      <c r="AZ526" s="177"/>
      <c r="BA526" s="230"/>
      <c r="BB526" s="177"/>
      <c r="BC526" s="230"/>
      <c r="BD526" s="177"/>
      <c r="BE526" s="230"/>
    </row>
    <row r="527" spans="1:57" ht="14.25" customHeight="1">
      <c r="A527" s="158">
        <v>513</v>
      </c>
      <c r="B527" s="97"/>
      <c r="C527" s="130" t="s">
        <v>893</v>
      </c>
      <c r="D527" s="91" t="s">
        <v>732</v>
      </c>
      <c r="E527" s="188" t="s">
        <v>67</v>
      </c>
      <c r="F527" s="188" t="s">
        <v>69</v>
      </c>
      <c r="G527" s="190" t="s">
        <v>44</v>
      </c>
      <c r="H527" s="178">
        <v>7</v>
      </c>
      <c r="I527" s="178" t="s">
        <v>837</v>
      </c>
      <c r="J527" s="178">
        <v>30</v>
      </c>
      <c r="K527" s="51" t="s">
        <v>2204</v>
      </c>
      <c r="L527" s="177"/>
      <c r="M527" s="177"/>
      <c r="N527" s="177"/>
      <c r="O527" s="177"/>
      <c r="P527" s="177"/>
      <c r="Q527" s="177"/>
      <c r="R527" s="177"/>
      <c r="S527" s="177">
        <v>30</v>
      </c>
      <c r="T527" s="177"/>
      <c r="U527" s="177">
        <v>30</v>
      </c>
      <c r="V527" s="177"/>
      <c r="W527" s="177">
        <v>30</v>
      </c>
      <c r="X527" s="177"/>
      <c r="Y527" s="177">
        <v>30</v>
      </c>
      <c r="Z527" s="177"/>
      <c r="AA527" s="177">
        <v>30</v>
      </c>
      <c r="AB527" s="177"/>
      <c r="AC527" s="177">
        <v>30</v>
      </c>
      <c r="AD527" s="177"/>
      <c r="AE527" s="177">
        <v>30</v>
      </c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230"/>
      <c r="AZ527" s="177"/>
      <c r="BA527" s="230"/>
      <c r="BB527" s="177"/>
      <c r="BC527" s="230"/>
      <c r="BD527" s="177"/>
      <c r="BE527" s="230"/>
    </row>
    <row r="528" spans="1:57" ht="14.25" customHeight="1">
      <c r="A528" s="158">
        <v>514</v>
      </c>
      <c r="B528" s="97"/>
      <c r="C528" s="130" t="s">
        <v>893</v>
      </c>
      <c r="D528" s="91" t="s">
        <v>732</v>
      </c>
      <c r="E528" s="188" t="s">
        <v>67</v>
      </c>
      <c r="F528" s="188" t="s">
        <v>80</v>
      </c>
      <c r="G528" s="190" t="s">
        <v>45</v>
      </c>
      <c r="H528" s="178">
        <v>7</v>
      </c>
      <c r="I528" s="178" t="s">
        <v>837</v>
      </c>
      <c r="J528" s="178">
        <v>30</v>
      </c>
      <c r="K528" s="51" t="s">
        <v>2204</v>
      </c>
      <c r="L528" s="177"/>
      <c r="M528" s="177"/>
      <c r="N528" s="177"/>
      <c r="O528" s="177"/>
      <c r="P528" s="177"/>
      <c r="Q528" s="177"/>
      <c r="R528" s="177"/>
      <c r="S528" s="177">
        <v>30</v>
      </c>
      <c r="T528" s="177"/>
      <c r="U528" s="177">
        <v>30</v>
      </c>
      <c r="V528" s="177"/>
      <c r="W528" s="177">
        <v>30</v>
      </c>
      <c r="X528" s="177"/>
      <c r="Y528" s="177">
        <v>30</v>
      </c>
      <c r="Z528" s="177"/>
      <c r="AA528" s="177">
        <v>30</v>
      </c>
      <c r="AB528" s="177"/>
      <c r="AC528" s="177">
        <v>30</v>
      </c>
      <c r="AD528" s="177"/>
      <c r="AE528" s="177">
        <v>30</v>
      </c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230"/>
      <c r="AZ528" s="177"/>
      <c r="BA528" s="230"/>
      <c r="BB528" s="177"/>
      <c r="BC528" s="230"/>
      <c r="BD528" s="177"/>
      <c r="BE528" s="230"/>
    </row>
    <row r="529" spans="1:57" ht="14.25" customHeight="1">
      <c r="A529" s="158">
        <v>515</v>
      </c>
      <c r="B529" s="97"/>
      <c r="C529" s="130" t="s">
        <v>893</v>
      </c>
      <c r="D529" s="91" t="s">
        <v>732</v>
      </c>
      <c r="E529" s="188" t="s">
        <v>67</v>
      </c>
      <c r="F529" s="188" t="s">
        <v>84</v>
      </c>
      <c r="G529" s="190" t="s">
        <v>46</v>
      </c>
      <c r="H529" s="178">
        <v>7</v>
      </c>
      <c r="I529" s="178" t="s">
        <v>837</v>
      </c>
      <c r="J529" s="178">
        <v>30</v>
      </c>
      <c r="K529" s="51" t="s">
        <v>2204</v>
      </c>
      <c r="L529" s="177"/>
      <c r="M529" s="177"/>
      <c r="N529" s="177"/>
      <c r="O529" s="177"/>
      <c r="P529" s="177"/>
      <c r="Q529" s="177"/>
      <c r="R529" s="177"/>
      <c r="S529" s="177">
        <v>30</v>
      </c>
      <c r="T529" s="177"/>
      <c r="U529" s="177">
        <v>30</v>
      </c>
      <c r="V529" s="177"/>
      <c r="W529" s="177">
        <v>30</v>
      </c>
      <c r="X529" s="177"/>
      <c r="Y529" s="177">
        <v>30</v>
      </c>
      <c r="Z529" s="177"/>
      <c r="AA529" s="177">
        <v>30</v>
      </c>
      <c r="AB529" s="177"/>
      <c r="AC529" s="177">
        <v>30</v>
      </c>
      <c r="AD529" s="177"/>
      <c r="AE529" s="177">
        <v>30</v>
      </c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230"/>
      <c r="AZ529" s="177"/>
      <c r="BA529" s="230"/>
      <c r="BB529" s="177"/>
      <c r="BC529" s="230"/>
      <c r="BD529" s="177"/>
      <c r="BE529" s="230"/>
    </row>
    <row r="530" spans="1:57" ht="14.25" customHeight="1">
      <c r="A530" s="158">
        <v>516</v>
      </c>
      <c r="B530" s="97"/>
      <c r="C530" s="130" t="s">
        <v>893</v>
      </c>
      <c r="D530" s="91" t="s">
        <v>732</v>
      </c>
      <c r="E530" s="188" t="s">
        <v>67</v>
      </c>
      <c r="F530" s="188" t="s">
        <v>68</v>
      </c>
      <c r="G530" s="190" t="s">
        <v>777</v>
      </c>
      <c r="H530" s="178">
        <v>7</v>
      </c>
      <c r="I530" s="178" t="s">
        <v>838</v>
      </c>
      <c r="J530" s="178">
        <v>30</v>
      </c>
      <c r="K530" s="51" t="s">
        <v>2204</v>
      </c>
      <c r="L530" s="177"/>
      <c r="M530" s="177"/>
      <c r="N530" s="177"/>
      <c r="O530" s="177"/>
      <c r="P530" s="177"/>
      <c r="Q530" s="177"/>
      <c r="R530" s="177"/>
      <c r="S530" s="177">
        <v>30</v>
      </c>
      <c r="T530" s="177"/>
      <c r="U530" s="177">
        <v>30</v>
      </c>
      <c r="V530" s="177"/>
      <c r="W530" s="177">
        <v>30</v>
      </c>
      <c r="X530" s="177"/>
      <c r="Y530" s="177">
        <v>30</v>
      </c>
      <c r="Z530" s="177"/>
      <c r="AA530" s="177">
        <v>30</v>
      </c>
      <c r="AB530" s="177"/>
      <c r="AC530" s="177">
        <v>30</v>
      </c>
      <c r="AD530" s="177"/>
      <c r="AE530" s="177">
        <v>30</v>
      </c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230"/>
      <c r="AZ530" s="177"/>
      <c r="BA530" s="230"/>
      <c r="BB530" s="177"/>
      <c r="BC530" s="230"/>
      <c r="BD530" s="177"/>
      <c r="BE530" s="230"/>
    </row>
    <row r="531" spans="1:57" ht="14.25" customHeight="1">
      <c r="A531" s="158">
        <v>517</v>
      </c>
      <c r="B531" s="97"/>
      <c r="C531" s="130" t="s">
        <v>394</v>
      </c>
      <c r="D531" s="212" t="s">
        <v>303</v>
      </c>
      <c r="E531" s="103" t="s">
        <v>67</v>
      </c>
      <c r="F531" s="103" t="s">
        <v>81</v>
      </c>
      <c r="G531" s="88" t="s">
        <v>463</v>
      </c>
      <c r="H531" s="213">
        <v>0.6</v>
      </c>
      <c r="I531" s="213" t="s">
        <v>553</v>
      </c>
      <c r="J531" s="176">
        <v>31</v>
      </c>
      <c r="K531" s="51" t="s">
        <v>2177</v>
      </c>
      <c r="L531" s="177"/>
      <c r="M531" s="177"/>
      <c r="N531" s="177"/>
      <c r="O531" s="177"/>
      <c r="P531" s="177"/>
      <c r="Q531" s="177"/>
      <c r="R531" s="177"/>
      <c r="S531" s="177"/>
      <c r="T531" s="177"/>
      <c r="U531" s="177">
        <v>18.600000000000001</v>
      </c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7"/>
      <c r="AT531" s="177"/>
      <c r="AU531" s="177"/>
      <c r="AV531" s="177"/>
      <c r="AW531" s="177"/>
      <c r="AX531" s="177"/>
      <c r="AY531" s="230"/>
      <c r="AZ531" s="177"/>
      <c r="BA531" s="230"/>
      <c r="BB531" s="177"/>
      <c r="BC531" s="230"/>
      <c r="BD531" s="177"/>
      <c r="BE531" s="230"/>
    </row>
    <row r="532" spans="1:57" ht="14.25" customHeight="1">
      <c r="A532" s="158">
        <v>518</v>
      </c>
      <c r="B532" s="199"/>
      <c r="C532" s="130" t="s">
        <v>394</v>
      </c>
      <c r="D532" s="212" t="s">
        <v>303</v>
      </c>
      <c r="E532" s="103" t="s">
        <v>67</v>
      </c>
      <c r="F532" s="103" t="s">
        <v>78</v>
      </c>
      <c r="G532" s="88" t="s">
        <v>463</v>
      </c>
      <c r="H532" s="213">
        <v>0.6</v>
      </c>
      <c r="I532" s="213" t="s">
        <v>553</v>
      </c>
      <c r="J532" s="176">
        <v>31</v>
      </c>
      <c r="K532" s="62" t="s">
        <v>2177</v>
      </c>
      <c r="L532" s="106"/>
      <c r="M532" s="106"/>
      <c r="N532" s="106"/>
      <c r="O532" s="106"/>
      <c r="P532" s="106"/>
      <c r="Q532" s="106"/>
      <c r="R532" s="106"/>
      <c r="S532" s="106"/>
      <c r="T532" s="106"/>
      <c r="U532" s="177">
        <v>18.600000000000001</v>
      </c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231"/>
      <c r="AZ532" s="106"/>
      <c r="BA532" s="231"/>
      <c r="BB532" s="106"/>
      <c r="BC532" s="231"/>
      <c r="BD532" s="106"/>
      <c r="BE532" s="231"/>
    </row>
    <row r="533" spans="1:57" ht="14.25" customHeight="1">
      <c r="A533" s="158">
        <v>519</v>
      </c>
      <c r="B533" s="97"/>
      <c r="C533" s="130" t="s">
        <v>893</v>
      </c>
      <c r="D533" s="91" t="s">
        <v>729</v>
      </c>
      <c r="E533" s="188" t="s">
        <v>67</v>
      </c>
      <c r="F533" s="188" t="s">
        <v>80</v>
      </c>
      <c r="G533" s="190" t="s">
        <v>775</v>
      </c>
      <c r="H533" s="178">
        <v>2</v>
      </c>
      <c r="I533" s="178" t="s">
        <v>2027</v>
      </c>
      <c r="J533" s="178">
        <v>23</v>
      </c>
      <c r="K533" s="51" t="s">
        <v>2208</v>
      </c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>
        <v>23</v>
      </c>
      <c r="W533" s="177"/>
      <c r="X533" s="177">
        <v>23</v>
      </c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230"/>
      <c r="AZ533" s="177"/>
      <c r="BA533" s="230"/>
      <c r="BB533" s="177"/>
      <c r="BC533" s="230"/>
      <c r="BD533" s="177"/>
      <c r="BE533" s="230"/>
    </row>
    <row r="534" spans="1:57" ht="14.25" customHeight="1">
      <c r="A534" s="158">
        <v>520</v>
      </c>
      <c r="B534" s="97"/>
      <c r="C534" s="130" t="s">
        <v>394</v>
      </c>
      <c r="D534" s="212" t="s">
        <v>300</v>
      </c>
      <c r="E534" s="103" t="s">
        <v>67</v>
      </c>
      <c r="F534" s="103" t="s">
        <v>81</v>
      </c>
      <c r="G534" s="88" t="s">
        <v>463</v>
      </c>
      <c r="H534" s="213">
        <v>0.6</v>
      </c>
      <c r="I534" s="213" t="s">
        <v>550</v>
      </c>
      <c r="J534" s="176">
        <v>38</v>
      </c>
      <c r="K534" s="51" t="s">
        <v>2170</v>
      </c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>
        <v>22.8</v>
      </c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230"/>
      <c r="AZ534" s="177"/>
      <c r="BA534" s="230"/>
      <c r="BB534" s="177"/>
      <c r="BC534" s="230"/>
      <c r="BD534" s="177"/>
      <c r="BE534" s="230"/>
    </row>
    <row r="535" spans="1:57" ht="14.25" customHeight="1">
      <c r="A535" s="158">
        <v>521</v>
      </c>
      <c r="B535" s="196"/>
      <c r="C535" s="98" t="s">
        <v>1183</v>
      </c>
      <c r="D535" s="93" t="s">
        <v>187</v>
      </c>
      <c r="E535" s="103" t="s">
        <v>67</v>
      </c>
      <c r="F535" s="103" t="s">
        <v>81</v>
      </c>
      <c r="G535" s="103" t="s">
        <v>939</v>
      </c>
      <c r="H535" s="112">
        <v>1</v>
      </c>
      <c r="I535" s="112" t="s">
        <v>551</v>
      </c>
      <c r="J535" s="112">
        <v>46</v>
      </c>
      <c r="K535" s="51" t="s">
        <v>2238</v>
      </c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>
        <v>46</v>
      </c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230"/>
      <c r="AZ535" s="177"/>
      <c r="BA535" s="230"/>
      <c r="BB535" s="177"/>
      <c r="BC535" s="230"/>
      <c r="BD535" s="177"/>
      <c r="BE535" s="230"/>
    </row>
    <row r="536" spans="1:57" ht="14.25" customHeight="1">
      <c r="A536" s="158">
        <v>522</v>
      </c>
      <c r="B536" s="196"/>
      <c r="C536" s="98" t="s">
        <v>1345</v>
      </c>
      <c r="D536" s="130" t="s">
        <v>1319</v>
      </c>
      <c r="E536" s="103" t="s">
        <v>67</v>
      </c>
      <c r="F536" s="103" t="s">
        <v>80</v>
      </c>
      <c r="G536" s="88" t="s">
        <v>1383</v>
      </c>
      <c r="H536" s="176">
        <v>3</v>
      </c>
      <c r="I536" s="112" t="s">
        <v>1441</v>
      </c>
      <c r="J536" s="176">
        <v>37</v>
      </c>
      <c r="K536" s="51" t="s">
        <v>2238</v>
      </c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>
        <v>37</v>
      </c>
      <c r="AA536" s="177"/>
      <c r="AB536" s="177">
        <v>37</v>
      </c>
      <c r="AC536" s="177"/>
      <c r="AD536" s="177">
        <v>37</v>
      </c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230"/>
      <c r="AZ536" s="177"/>
      <c r="BA536" s="230"/>
      <c r="BB536" s="177"/>
      <c r="BC536" s="230"/>
      <c r="BD536" s="177"/>
      <c r="BE536" s="230"/>
    </row>
    <row r="537" spans="1:57" ht="14.25" customHeight="1">
      <c r="A537" s="158">
        <v>523</v>
      </c>
      <c r="B537" s="97"/>
      <c r="C537" s="98" t="s">
        <v>1183</v>
      </c>
      <c r="D537" s="93" t="s">
        <v>188</v>
      </c>
      <c r="E537" s="103" t="s">
        <v>67</v>
      </c>
      <c r="F537" s="103" t="s">
        <v>81</v>
      </c>
      <c r="G537" s="103" t="s">
        <v>939</v>
      </c>
      <c r="H537" s="112">
        <v>1</v>
      </c>
      <c r="I537" s="112" t="s">
        <v>535</v>
      </c>
      <c r="J537" s="112">
        <v>42</v>
      </c>
      <c r="K537" s="51" t="s">
        <v>2239</v>
      </c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>
        <v>42</v>
      </c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230"/>
      <c r="AZ537" s="177"/>
      <c r="BA537" s="230"/>
      <c r="BB537" s="177"/>
      <c r="BC537" s="230"/>
      <c r="BD537" s="177"/>
      <c r="BE537" s="230"/>
    </row>
    <row r="538" spans="1:57" ht="14.25" customHeight="1">
      <c r="A538" s="158">
        <v>524</v>
      </c>
      <c r="B538" s="97"/>
      <c r="C538" s="130" t="s">
        <v>394</v>
      </c>
      <c r="D538" s="212" t="s">
        <v>301</v>
      </c>
      <c r="E538" s="103" t="s">
        <v>67</v>
      </c>
      <c r="F538" s="103" t="s">
        <v>81</v>
      </c>
      <c r="G538" s="88" t="s">
        <v>463</v>
      </c>
      <c r="H538" s="213">
        <v>0.6</v>
      </c>
      <c r="I538" s="213" t="s">
        <v>2057</v>
      </c>
      <c r="J538" s="176">
        <v>39</v>
      </c>
      <c r="K538" s="51" t="s">
        <v>2191</v>
      </c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>
        <v>23.4</v>
      </c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230"/>
      <c r="AZ538" s="177"/>
      <c r="BA538" s="230"/>
      <c r="BB538" s="177"/>
      <c r="BC538" s="230"/>
      <c r="BD538" s="177"/>
      <c r="BE538" s="230"/>
    </row>
    <row r="539" spans="1:57" ht="14.25" customHeight="1">
      <c r="A539" s="158">
        <v>525</v>
      </c>
      <c r="B539" s="97"/>
      <c r="C539" s="130" t="s">
        <v>893</v>
      </c>
      <c r="D539" s="91" t="s">
        <v>736</v>
      </c>
      <c r="E539" s="188" t="s">
        <v>67</v>
      </c>
      <c r="F539" s="188" t="s">
        <v>78</v>
      </c>
      <c r="G539" s="190" t="s">
        <v>779</v>
      </c>
      <c r="H539" s="178">
        <v>3</v>
      </c>
      <c r="I539" s="178" t="s">
        <v>848</v>
      </c>
      <c r="J539" s="178">
        <v>45</v>
      </c>
      <c r="K539" s="51" t="s">
        <v>2212</v>
      </c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>
        <v>45</v>
      </c>
      <c r="AC539" s="177"/>
      <c r="AD539" s="177">
        <v>45</v>
      </c>
      <c r="AE539" s="177"/>
      <c r="AF539" s="177">
        <v>45</v>
      </c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230"/>
      <c r="AZ539" s="177"/>
      <c r="BA539" s="230"/>
      <c r="BB539" s="177"/>
      <c r="BC539" s="230"/>
      <c r="BD539" s="177"/>
      <c r="BE539" s="230"/>
    </row>
    <row r="540" spans="1:57" s="160" customFormat="1" ht="14.25" customHeight="1">
      <c r="A540" s="158">
        <v>526</v>
      </c>
      <c r="B540" s="97"/>
      <c r="C540" s="130" t="s">
        <v>893</v>
      </c>
      <c r="D540" s="91" t="s">
        <v>740</v>
      </c>
      <c r="E540" s="190" t="s">
        <v>67</v>
      </c>
      <c r="F540" s="190" t="s">
        <v>272</v>
      </c>
      <c r="G540" s="190" t="s">
        <v>786</v>
      </c>
      <c r="H540" s="181">
        <v>5</v>
      </c>
      <c r="I540" s="106" t="s">
        <v>1488</v>
      </c>
      <c r="J540" s="182">
        <v>43</v>
      </c>
      <c r="K540" s="51" t="s">
        <v>2220</v>
      </c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>
        <v>17.2</v>
      </c>
      <c r="AC540" s="177"/>
      <c r="AD540" s="177">
        <v>17.2</v>
      </c>
      <c r="AE540" s="177"/>
      <c r="AF540" s="177">
        <v>17.2</v>
      </c>
      <c r="AG540" s="177"/>
      <c r="AH540" s="177">
        <v>17.2</v>
      </c>
      <c r="AI540" s="177"/>
      <c r="AJ540" s="177">
        <v>17.2</v>
      </c>
      <c r="AK540" s="177"/>
      <c r="AL540" s="177">
        <v>17.2</v>
      </c>
      <c r="AM540" s="177"/>
      <c r="AN540" s="177">
        <v>17.2</v>
      </c>
      <c r="AO540" s="177"/>
      <c r="AP540" s="177"/>
      <c r="AQ540" s="177"/>
      <c r="AR540" s="177"/>
      <c r="AS540" s="177"/>
      <c r="AT540" s="177"/>
      <c r="AU540" s="177"/>
      <c r="AV540" s="177"/>
      <c r="AW540" s="177"/>
      <c r="AX540" s="177"/>
      <c r="AY540" s="230"/>
      <c r="AZ540" s="177"/>
      <c r="BA540" s="230"/>
      <c r="BB540" s="177"/>
      <c r="BC540" s="230"/>
      <c r="BD540" s="177"/>
      <c r="BE540" s="230"/>
    </row>
    <row r="541" spans="1:57" s="160" customFormat="1" ht="14.25" customHeight="1">
      <c r="A541" s="158">
        <v>527</v>
      </c>
      <c r="B541" s="97"/>
      <c r="C541" s="130" t="s">
        <v>893</v>
      </c>
      <c r="D541" s="91" t="s">
        <v>741</v>
      </c>
      <c r="E541" s="190" t="s">
        <v>67</v>
      </c>
      <c r="F541" s="190" t="s">
        <v>272</v>
      </c>
      <c r="G541" s="190" t="s">
        <v>786</v>
      </c>
      <c r="H541" s="181">
        <v>5</v>
      </c>
      <c r="I541" s="106" t="s">
        <v>1490</v>
      </c>
      <c r="J541" s="182">
        <v>43</v>
      </c>
      <c r="K541" s="51" t="s">
        <v>2220</v>
      </c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>
        <v>17.2</v>
      </c>
      <c r="AC541" s="177"/>
      <c r="AD541" s="177">
        <v>17.2</v>
      </c>
      <c r="AE541" s="177"/>
      <c r="AF541" s="177">
        <v>17.2</v>
      </c>
      <c r="AG541" s="177"/>
      <c r="AH541" s="177">
        <v>17.2</v>
      </c>
      <c r="AI541" s="177"/>
      <c r="AJ541" s="177">
        <v>17.2</v>
      </c>
      <c r="AK541" s="177"/>
      <c r="AL541" s="177">
        <v>17.2</v>
      </c>
      <c r="AM541" s="177"/>
      <c r="AN541" s="177">
        <v>17.2</v>
      </c>
      <c r="AO541" s="177"/>
      <c r="AP541" s="177"/>
      <c r="AQ541" s="177"/>
      <c r="AR541" s="177"/>
      <c r="AS541" s="177"/>
      <c r="AT541" s="177"/>
      <c r="AU541" s="177"/>
      <c r="AV541" s="177"/>
      <c r="AW541" s="177"/>
      <c r="AX541" s="177"/>
      <c r="AY541" s="230"/>
      <c r="AZ541" s="177"/>
      <c r="BA541" s="230"/>
      <c r="BB541" s="177"/>
      <c r="BC541" s="230"/>
      <c r="BD541" s="177"/>
      <c r="BE541" s="230"/>
    </row>
    <row r="542" spans="1:57" s="160" customFormat="1" ht="14.25" customHeight="1">
      <c r="A542" s="158">
        <v>528</v>
      </c>
      <c r="B542" s="97"/>
      <c r="C542" s="130" t="s">
        <v>893</v>
      </c>
      <c r="D542" s="91" t="s">
        <v>737</v>
      </c>
      <c r="E542" s="188" t="s">
        <v>67</v>
      </c>
      <c r="F542" s="188" t="s">
        <v>78</v>
      </c>
      <c r="G542" s="190" t="s">
        <v>779</v>
      </c>
      <c r="H542" s="178">
        <v>3</v>
      </c>
      <c r="I542" s="178" t="s">
        <v>849</v>
      </c>
      <c r="J542" s="178">
        <v>45</v>
      </c>
      <c r="K542" s="51" t="s">
        <v>2213</v>
      </c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>
        <v>45</v>
      </c>
      <c r="AD542" s="177"/>
      <c r="AE542" s="177">
        <v>45</v>
      </c>
      <c r="AF542" s="177"/>
      <c r="AG542" s="177">
        <v>45</v>
      </c>
      <c r="AH542" s="177"/>
      <c r="AI542" s="177"/>
      <c r="AJ542" s="177"/>
      <c r="AK542" s="177"/>
      <c r="AL542" s="177"/>
      <c r="AM542" s="177"/>
      <c r="AN542" s="177"/>
      <c r="AO542" s="177"/>
      <c r="AP542" s="177"/>
      <c r="AQ542" s="177"/>
      <c r="AR542" s="177"/>
      <c r="AS542" s="177"/>
      <c r="AT542" s="177"/>
      <c r="AU542" s="177"/>
      <c r="AV542" s="177"/>
      <c r="AW542" s="177"/>
      <c r="AX542" s="177"/>
      <c r="AY542" s="230"/>
      <c r="AZ542" s="177"/>
      <c r="BA542" s="230"/>
      <c r="BB542" s="177"/>
      <c r="BC542" s="230"/>
      <c r="BD542" s="177"/>
      <c r="BE542" s="230"/>
    </row>
    <row r="543" spans="1:57" ht="14.25" customHeight="1">
      <c r="A543" s="158">
        <v>529</v>
      </c>
      <c r="B543" s="97"/>
      <c r="C543" s="98" t="s">
        <v>1183</v>
      </c>
      <c r="D543" s="93" t="s">
        <v>185</v>
      </c>
      <c r="E543" s="103" t="s">
        <v>67</v>
      </c>
      <c r="F543" s="103" t="s">
        <v>81</v>
      </c>
      <c r="G543" s="103" t="s">
        <v>939</v>
      </c>
      <c r="H543" s="112">
        <v>1</v>
      </c>
      <c r="I543" s="112" t="s">
        <v>1211</v>
      </c>
      <c r="J543" s="112">
        <v>44</v>
      </c>
      <c r="K543" s="51" t="s">
        <v>2250</v>
      </c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>
        <v>44</v>
      </c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  <c r="AQ543" s="177"/>
      <c r="AR543" s="177"/>
      <c r="AS543" s="177"/>
      <c r="AT543" s="177"/>
      <c r="AU543" s="177"/>
      <c r="AV543" s="177"/>
      <c r="AW543" s="177"/>
      <c r="AX543" s="177"/>
      <c r="AY543" s="230"/>
      <c r="AZ543" s="177"/>
      <c r="BA543" s="230"/>
      <c r="BB543" s="177"/>
      <c r="BC543" s="230"/>
      <c r="BD543" s="177"/>
      <c r="BE543" s="230"/>
    </row>
    <row r="544" spans="1:57" ht="14.25" customHeight="1">
      <c r="A544" s="158">
        <v>530</v>
      </c>
      <c r="B544" s="97"/>
      <c r="C544" s="98" t="s">
        <v>1183</v>
      </c>
      <c r="D544" s="93" t="s">
        <v>186</v>
      </c>
      <c r="E544" s="103" t="s">
        <v>67</v>
      </c>
      <c r="F544" s="103" t="s">
        <v>81</v>
      </c>
      <c r="G544" s="103" t="s">
        <v>939</v>
      </c>
      <c r="H544" s="112">
        <v>1</v>
      </c>
      <c r="I544" s="112" t="s">
        <v>569</v>
      </c>
      <c r="J544" s="112">
        <v>44</v>
      </c>
      <c r="K544" s="51" t="s">
        <v>2240</v>
      </c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>
        <v>44</v>
      </c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  <c r="AQ544" s="177"/>
      <c r="AR544" s="177"/>
      <c r="AS544" s="177"/>
      <c r="AT544" s="177"/>
      <c r="AU544" s="177"/>
      <c r="AV544" s="177"/>
      <c r="AW544" s="177"/>
      <c r="AX544" s="177"/>
      <c r="AY544" s="230"/>
      <c r="AZ544" s="177"/>
      <c r="BA544" s="230"/>
      <c r="BB544" s="177"/>
      <c r="BC544" s="230"/>
      <c r="BD544" s="177"/>
      <c r="BE544" s="230"/>
    </row>
    <row r="545" spans="1:57" ht="14.25" customHeight="1">
      <c r="A545" s="158">
        <v>531</v>
      </c>
      <c r="B545" s="97"/>
      <c r="C545" s="130" t="s">
        <v>394</v>
      </c>
      <c r="D545" s="212" t="s">
        <v>302</v>
      </c>
      <c r="E545" s="103" t="s">
        <v>67</v>
      </c>
      <c r="F545" s="103" t="s">
        <v>81</v>
      </c>
      <c r="G545" s="88" t="s">
        <v>463</v>
      </c>
      <c r="H545" s="213">
        <v>0.6</v>
      </c>
      <c r="I545" s="213" t="s">
        <v>2024</v>
      </c>
      <c r="J545" s="176">
        <v>34</v>
      </c>
      <c r="K545" s="51" t="s">
        <v>2171</v>
      </c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>
        <v>20.399999999999999</v>
      </c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  <c r="AQ545" s="177"/>
      <c r="AR545" s="177"/>
      <c r="AS545" s="177"/>
      <c r="AT545" s="177"/>
      <c r="AU545" s="177"/>
      <c r="AV545" s="177"/>
      <c r="AW545" s="177"/>
      <c r="AX545" s="177"/>
      <c r="AY545" s="230"/>
      <c r="AZ545" s="177"/>
      <c r="BA545" s="230"/>
      <c r="BB545" s="177"/>
      <c r="BC545" s="230"/>
      <c r="BD545" s="177"/>
      <c r="BE545" s="230"/>
    </row>
    <row r="546" spans="1:57" ht="14.25" customHeight="1">
      <c r="A546" s="158">
        <v>532</v>
      </c>
      <c r="B546" s="97"/>
      <c r="C546" s="130" t="s">
        <v>394</v>
      </c>
      <c r="D546" s="212" t="s">
        <v>302</v>
      </c>
      <c r="E546" s="103" t="s">
        <v>67</v>
      </c>
      <c r="F546" s="103" t="s">
        <v>78</v>
      </c>
      <c r="G546" s="88" t="s">
        <v>463</v>
      </c>
      <c r="H546" s="213">
        <v>0.6</v>
      </c>
      <c r="I546" s="213" t="s">
        <v>552</v>
      </c>
      <c r="J546" s="176">
        <v>34</v>
      </c>
      <c r="K546" s="51" t="s">
        <v>2165</v>
      </c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>
        <v>20.399999999999999</v>
      </c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7"/>
      <c r="AU546" s="177"/>
      <c r="AV546" s="177"/>
      <c r="AW546" s="177"/>
      <c r="AX546" s="177"/>
      <c r="AY546" s="230"/>
      <c r="AZ546" s="177"/>
      <c r="BA546" s="230"/>
      <c r="BB546" s="177"/>
      <c r="BC546" s="230"/>
      <c r="BD546" s="177"/>
      <c r="BE546" s="230"/>
    </row>
    <row r="547" spans="1:57" ht="14.25" customHeight="1">
      <c r="A547" s="158">
        <v>533</v>
      </c>
      <c r="B547" s="196"/>
      <c r="C547" s="98" t="s">
        <v>1183</v>
      </c>
      <c r="D547" s="93" t="s">
        <v>2331</v>
      </c>
      <c r="E547" s="103" t="s">
        <v>67</v>
      </c>
      <c r="F547" s="103" t="s">
        <v>81</v>
      </c>
      <c r="G547" s="103" t="s">
        <v>939</v>
      </c>
      <c r="H547" s="112">
        <v>1</v>
      </c>
      <c r="I547" s="112" t="s">
        <v>1209</v>
      </c>
      <c r="J547" s="112">
        <v>49</v>
      </c>
      <c r="K547" s="51" t="s">
        <v>2234</v>
      </c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>
        <v>49</v>
      </c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7"/>
      <c r="AU547" s="177"/>
      <c r="AV547" s="177"/>
      <c r="AW547" s="177"/>
      <c r="AX547" s="177"/>
      <c r="AY547" s="230"/>
      <c r="AZ547" s="177"/>
      <c r="BA547" s="230"/>
      <c r="BB547" s="177"/>
      <c r="BC547" s="230"/>
      <c r="BD547" s="177"/>
      <c r="BE547" s="230"/>
    </row>
    <row r="548" spans="1:57" ht="14.25" customHeight="1">
      <c r="A548" s="158">
        <v>534</v>
      </c>
      <c r="B548" s="196"/>
      <c r="C548" s="98" t="s">
        <v>1183</v>
      </c>
      <c r="D548" s="93" t="s">
        <v>2332</v>
      </c>
      <c r="E548" s="103" t="s">
        <v>67</v>
      </c>
      <c r="F548" s="103" t="s">
        <v>81</v>
      </c>
      <c r="G548" s="103" t="s">
        <v>939</v>
      </c>
      <c r="H548" s="112">
        <v>1</v>
      </c>
      <c r="I548" s="112" t="s">
        <v>1210</v>
      </c>
      <c r="J548" s="112">
        <v>46</v>
      </c>
      <c r="K548" s="51" t="s">
        <v>2235</v>
      </c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>
        <v>46</v>
      </c>
      <c r="AJ548" s="177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7"/>
      <c r="AU548" s="177"/>
      <c r="AV548" s="177"/>
      <c r="AW548" s="177"/>
      <c r="AX548" s="177"/>
      <c r="AY548" s="230"/>
      <c r="AZ548" s="177"/>
      <c r="BA548" s="230"/>
      <c r="BB548" s="177"/>
      <c r="BC548" s="230"/>
      <c r="BD548" s="177"/>
      <c r="BE548" s="230"/>
    </row>
    <row r="549" spans="1:57" ht="14.25" customHeight="1">
      <c r="A549" s="158">
        <v>535</v>
      </c>
      <c r="B549" s="97"/>
      <c r="C549" s="130" t="s">
        <v>893</v>
      </c>
      <c r="D549" s="91" t="s">
        <v>729</v>
      </c>
      <c r="E549" s="188" t="s">
        <v>67</v>
      </c>
      <c r="F549" s="188" t="s">
        <v>778</v>
      </c>
      <c r="G549" s="190" t="s">
        <v>779</v>
      </c>
      <c r="H549" s="178">
        <v>7</v>
      </c>
      <c r="I549" s="178" t="s">
        <v>843</v>
      </c>
      <c r="J549" s="178">
        <v>23</v>
      </c>
      <c r="K549" s="51" t="s">
        <v>2209</v>
      </c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>
        <v>9.1999999999999993</v>
      </c>
      <c r="AK549" s="177"/>
      <c r="AL549" s="177">
        <v>9.1999999999999993</v>
      </c>
      <c r="AM549" s="177"/>
      <c r="AN549" s="177">
        <v>9.1999999999999993</v>
      </c>
      <c r="AO549" s="177"/>
      <c r="AP549" s="177">
        <v>9.1999999999999993</v>
      </c>
      <c r="AQ549" s="177"/>
      <c r="AR549" s="177">
        <v>9.1999999999999993</v>
      </c>
      <c r="AS549" s="177"/>
      <c r="AT549" s="177">
        <v>9.1999999999999993</v>
      </c>
      <c r="AU549" s="177"/>
      <c r="AV549" s="177">
        <v>9.1999999999999993</v>
      </c>
      <c r="AW549" s="177"/>
      <c r="AX549" s="177"/>
      <c r="AY549" s="230"/>
      <c r="AZ549" s="177"/>
      <c r="BA549" s="230"/>
      <c r="BB549" s="177"/>
      <c r="BC549" s="230"/>
      <c r="BD549" s="177"/>
      <c r="BE549" s="230"/>
    </row>
    <row r="550" spans="1:57" ht="14.25" customHeight="1">
      <c r="A550" s="158">
        <v>536</v>
      </c>
      <c r="B550" s="97"/>
      <c r="C550" s="130" t="s">
        <v>893</v>
      </c>
      <c r="D550" s="91" t="s">
        <v>731</v>
      </c>
      <c r="E550" s="188" t="s">
        <v>67</v>
      </c>
      <c r="F550" s="188" t="s">
        <v>78</v>
      </c>
      <c r="G550" s="190" t="s">
        <v>779</v>
      </c>
      <c r="H550" s="178">
        <v>7</v>
      </c>
      <c r="I550" s="178" t="s">
        <v>845</v>
      </c>
      <c r="J550" s="178">
        <v>35</v>
      </c>
      <c r="K550" s="51" t="s">
        <v>2209</v>
      </c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>
        <v>14</v>
      </c>
      <c r="AK550" s="177"/>
      <c r="AL550" s="177">
        <v>14</v>
      </c>
      <c r="AM550" s="177"/>
      <c r="AN550" s="177">
        <v>14</v>
      </c>
      <c r="AO550" s="177"/>
      <c r="AP550" s="177">
        <v>14</v>
      </c>
      <c r="AQ550" s="177"/>
      <c r="AR550" s="177">
        <v>14</v>
      </c>
      <c r="AS550" s="177"/>
      <c r="AT550" s="177">
        <v>14</v>
      </c>
      <c r="AU550" s="177"/>
      <c r="AV550" s="177">
        <v>14</v>
      </c>
      <c r="AW550" s="177"/>
      <c r="AX550" s="177"/>
      <c r="AY550" s="230"/>
      <c r="AZ550" s="177"/>
      <c r="BA550" s="230"/>
      <c r="BB550" s="177"/>
      <c r="BC550" s="230"/>
      <c r="BD550" s="177"/>
      <c r="BE550" s="230"/>
    </row>
    <row r="551" spans="1:57" ht="14.25" customHeight="1">
      <c r="A551" s="158">
        <v>537</v>
      </c>
      <c r="B551" s="97"/>
      <c r="C551" s="130" t="s">
        <v>893</v>
      </c>
      <c r="D551" s="93" t="s">
        <v>771</v>
      </c>
      <c r="E551" s="103" t="s">
        <v>67</v>
      </c>
      <c r="F551" s="103" t="s">
        <v>83</v>
      </c>
      <c r="G551" s="103" t="s">
        <v>831</v>
      </c>
      <c r="H551" s="112">
        <v>1</v>
      </c>
      <c r="I551" s="112" t="s">
        <v>891</v>
      </c>
      <c r="J551" s="112">
        <v>40</v>
      </c>
      <c r="K551" s="51" t="s">
        <v>2247</v>
      </c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>
        <v>40</v>
      </c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230"/>
      <c r="AZ551" s="177"/>
      <c r="BA551" s="230"/>
      <c r="BB551" s="177"/>
      <c r="BC551" s="230"/>
      <c r="BD551" s="177"/>
      <c r="BE551" s="230"/>
    </row>
    <row r="552" spans="1:57" ht="14.25" customHeight="1">
      <c r="A552" s="158">
        <v>538</v>
      </c>
      <c r="B552" s="97"/>
      <c r="C552" s="130" t="s">
        <v>893</v>
      </c>
      <c r="D552" s="91" t="s">
        <v>730</v>
      </c>
      <c r="E552" s="188" t="s">
        <v>67</v>
      </c>
      <c r="F552" s="188" t="s">
        <v>778</v>
      </c>
      <c r="G552" s="190" t="s">
        <v>779</v>
      </c>
      <c r="H552" s="178">
        <v>7</v>
      </c>
      <c r="I552" s="178" t="s">
        <v>844</v>
      </c>
      <c r="J552" s="178">
        <v>30</v>
      </c>
      <c r="K552" s="51" t="s">
        <v>2210</v>
      </c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>
        <v>12</v>
      </c>
      <c r="AL552" s="177"/>
      <c r="AM552" s="177">
        <v>12</v>
      </c>
      <c r="AN552" s="177"/>
      <c r="AO552" s="177">
        <v>12</v>
      </c>
      <c r="AP552" s="177"/>
      <c r="AQ552" s="177">
        <v>12</v>
      </c>
      <c r="AR552" s="177"/>
      <c r="AS552" s="177">
        <v>12</v>
      </c>
      <c r="AT552" s="177"/>
      <c r="AU552" s="177">
        <v>12</v>
      </c>
      <c r="AV552" s="177"/>
      <c r="AW552" s="177">
        <v>12</v>
      </c>
      <c r="AX552" s="177"/>
      <c r="AY552" s="230"/>
      <c r="AZ552" s="177"/>
      <c r="BA552" s="230"/>
      <c r="BB552" s="177"/>
      <c r="BC552" s="230"/>
      <c r="BD552" s="177"/>
      <c r="BE552" s="230"/>
    </row>
    <row r="553" spans="1:57" ht="14.25" customHeight="1">
      <c r="A553" s="158">
        <v>539</v>
      </c>
      <c r="B553" s="97"/>
      <c r="C553" s="130" t="s">
        <v>893</v>
      </c>
      <c r="D553" s="91" t="s">
        <v>732</v>
      </c>
      <c r="E553" s="188" t="s">
        <v>67</v>
      </c>
      <c r="F553" s="188" t="s">
        <v>78</v>
      </c>
      <c r="G553" s="190" t="s">
        <v>779</v>
      </c>
      <c r="H553" s="178">
        <v>7</v>
      </c>
      <c r="I553" s="178" t="s">
        <v>846</v>
      </c>
      <c r="J553" s="178">
        <v>30</v>
      </c>
      <c r="K553" s="51" t="s">
        <v>2210</v>
      </c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>
        <v>12</v>
      </c>
      <c r="AL553" s="177"/>
      <c r="AM553" s="177">
        <v>12</v>
      </c>
      <c r="AN553" s="177"/>
      <c r="AO553" s="177">
        <v>12</v>
      </c>
      <c r="AP553" s="177"/>
      <c r="AQ553" s="177">
        <v>12</v>
      </c>
      <c r="AR553" s="177"/>
      <c r="AS553" s="177">
        <v>12</v>
      </c>
      <c r="AT553" s="177"/>
      <c r="AU553" s="177">
        <v>12</v>
      </c>
      <c r="AV553" s="177"/>
      <c r="AW553" s="177">
        <v>12</v>
      </c>
      <c r="AX553" s="177"/>
      <c r="AY553" s="230"/>
      <c r="AZ553" s="177"/>
      <c r="BA553" s="230"/>
      <c r="BB553" s="177"/>
      <c r="BC553" s="230"/>
      <c r="BD553" s="177"/>
      <c r="BE553" s="230"/>
    </row>
    <row r="554" spans="1:57" ht="14.25" customHeight="1">
      <c r="A554" s="158">
        <v>540</v>
      </c>
      <c r="B554" s="97"/>
      <c r="C554" s="130" t="s">
        <v>893</v>
      </c>
      <c r="D554" s="93" t="s">
        <v>772</v>
      </c>
      <c r="E554" s="103" t="s">
        <v>67</v>
      </c>
      <c r="F554" s="103" t="s">
        <v>83</v>
      </c>
      <c r="G554" s="103" t="s">
        <v>831</v>
      </c>
      <c r="H554" s="112">
        <v>1</v>
      </c>
      <c r="I554" s="112" t="s">
        <v>892</v>
      </c>
      <c r="J554" s="112">
        <v>39</v>
      </c>
      <c r="K554" s="51" t="s">
        <v>2248</v>
      </c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>
        <v>39</v>
      </c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230"/>
      <c r="AZ554" s="177"/>
      <c r="BA554" s="230"/>
      <c r="BB554" s="177"/>
      <c r="BC554" s="230"/>
      <c r="BD554" s="177"/>
      <c r="BE554" s="230"/>
    </row>
    <row r="555" spans="1:57" ht="14.25" customHeight="1">
      <c r="A555" s="158">
        <v>541</v>
      </c>
      <c r="B555" s="196"/>
      <c r="C555" s="98" t="s">
        <v>1183</v>
      </c>
      <c r="D555" s="93" t="s">
        <v>2333</v>
      </c>
      <c r="E555" s="103" t="s">
        <v>67</v>
      </c>
      <c r="F555" s="103" t="s">
        <v>81</v>
      </c>
      <c r="G555" s="103" t="s">
        <v>939</v>
      </c>
      <c r="H555" s="112">
        <v>1</v>
      </c>
      <c r="I555" s="112" t="s">
        <v>542</v>
      </c>
      <c r="J555" s="112">
        <v>47</v>
      </c>
      <c r="K555" s="51" t="s">
        <v>2229</v>
      </c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>
        <v>47</v>
      </c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230"/>
      <c r="AZ555" s="177"/>
      <c r="BA555" s="230"/>
      <c r="BB555" s="177"/>
      <c r="BC555" s="230"/>
      <c r="BD555" s="177"/>
      <c r="BE555" s="230"/>
    </row>
    <row r="556" spans="1:57" ht="14.25" customHeight="1">
      <c r="A556" s="158">
        <v>542</v>
      </c>
      <c r="B556" s="196"/>
      <c r="C556" s="98" t="s">
        <v>1183</v>
      </c>
      <c r="D556" s="93" t="s">
        <v>2334</v>
      </c>
      <c r="E556" s="103" t="s">
        <v>67</v>
      </c>
      <c r="F556" s="103" t="s">
        <v>81</v>
      </c>
      <c r="G556" s="103" t="s">
        <v>939</v>
      </c>
      <c r="H556" s="112">
        <v>1</v>
      </c>
      <c r="I556" s="112" t="s">
        <v>539</v>
      </c>
      <c r="J556" s="112">
        <v>46</v>
      </c>
      <c r="K556" s="51" t="s">
        <v>2230</v>
      </c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>
        <v>46</v>
      </c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230"/>
      <c r="AZ556" s="177"/>
      <c r="BA556" s="230"/>
      <c r="BB556" s="177"/>
      <c r="BC556" s="230"/>
      <c r="BD556" s="177"/>
      <c r="BE556" s="230"/>
    </row>
    <row r="557" spans="1:57" ht="14.25" customHeight="1">
      <c r="A557" s="158">
        <v>543</v>
      </c>
      <c r="B557" s="97"/>
      <c r="C557" s="130" t="s">
        <v>893</v>
      </c>
      <c r="D557" s="91" t="s">
        <v>740</v>
      </c>
      <c r="E557" s="190" t="s">
        <v>67</v>
      </c>
      <c r="F557" s="190" t="s">
        <v>272</v>
      </c>
      <c r="G557" s="190" t="s">
        <v>787</v>
      </c>
      <c r="H557" s="181">
        <v>2</v>
      </c>
      <c r="I557" s="106" t="s">
        <v>1491</v>
      </c>
      <c r="J557" s="182">
        <v>38</v>
      </c>
      <c r="K557" s="51" t="s">
        <v>2223</v>
      </c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>
        <v>38</v>
      </c>
      <c r="AQ557" s="177"/>
      <c r="AR557" s="177">
        <v>38</v>
      </c>
      <c r="AS557" s="177"/>
      <c r="AT557" s="177"/>
      <c r="AU557" s="177"/>
      <c r="AV557" s="177"/>
      <c r="AW557" s="177"/>
      <c r="AX557" s="177"/>
      <c r="AY557" s="230"/>
      <c r="AZ557" s="177"/>
      <c r="BA557" s="230"/>
      <c r="BB557" s="177"/>
      <c r="BC557" s="230"/>
      <c r="BD557" s="177"/>
      <c r="BE557" s="230"/>
    </row>
    <row r="558" spans="1:57" ht="14.25" customHeight="1">
      <c r="A558" s="158">
        <v>544</v>
      </c>
      <c r="B558" s="196"/>
      <c r="C558" s="98" t="s">
        <v>1183</v>
      </c>
      <c r="D558" s="93" t="s">
        <v>2335</v>
      </c>
      <c r="E558" s="103" t="s">
        <v>67</v>
      </c>
      <c r="F558" s="103" t="s">
        <v>81</v>
      </c>
      <c r="G558" s="103" t="s">
        <v>939</v>
      </c>
      <c r="H558" s="112">
        <v>1</v>
      </c>
      <c r="I558" s="112" t="s">
        <v>545</v>
      </c>
      <c r="J558" s="112">
        <v>46</v>
      </c>
      <c r="K558" s="51" t="s">
        <v>2223</v>
      </c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>
        <v>46</v>
      </c>
      <c r="AQ558" s="177"/>
      <c r="AR558" s="177"/>
      <c r="AS558" s="177"/>
      <c r="AT558" s="177"/>
      <c r="AU558" s="177"/>
      <c r="AV558" s="177"/>
      <c r="AW558" s="177"/>
      <c r="AX558" s="177"/>
      <c r="AY558" s="230"/>
      <c r="AZ558" s="177"/>
      <c r="BA558" s="230"/>
      <c r="BB558" s="177"/>
      <c r="BC558" s="230"/>
      <c r="BD558" s="177"/>
      <c r="BE558" s="230"/>
    </row>
    <row r="559" spans="1:57" ht="14.25" customHeight="1">
      <c r="A559" s="158">
        <v>545</v>
      </c>
      <c r="B559" s="196"/>
      <c r="C559" s="130" t="s">
        <v>893</v>
      </c>
      <c r="D559" s="91" t="s">
        <v>742</v>
      </c>
      <c r="E559" s="190" t="s">
        <v>67</v>
      </c>
      <c r="F559" s="190" t="s">
        <v>272</v>
      </c>
      <c r="G559" s="190" t="s">
        <v>787</v>
      </c>
      <c r="H559" s="181">
        <v>2</v>
      </c>
      <c r="I559" s="106" t="s">
        <v>1492</v>
      </c>
      <c r="J559" s="182">
        <v>43</v>
      </c>
      <c r="K559" s="51" t="s">
        <v>2224</v>
      </c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>
        <v>43</v>
      </c>
      <c r="AR559" s="177"/>
      <c r="AS559" s="177">
        <v>43</v>
      </c>
      <c r="AT559" s="177"/>
      <c r="AU559" s="177"/>
      <c r="AV559" s="177"/>
      <c r="AW559" s="177"/>
      <c r="AX559" s="177"/>
      <c r="AY559" s="230"/>
      <c r="AZ559" s="177"/>
      <c r="BA559" s="230"/>
      <c r="BB559" s="177"/>
      <c r="BC559" s="230"/>
      <c r="BD559" s="177"/>
      <c r="BE559" s="230"/>
    </row>
    <row r="560" spans="1:57" s="160" customFormat="1" ht="14.25" customHeight="1">
      <c r="A560" s="158">
        <v>546</v>
      </c>
      <c r="B560" s="196"/>
      <c r="C560" s="130" t="s">
        <v>893</v>
      </c>
      <c r="D560" s="91" t="s">
        <v>740</v>
      </c>
      <c r="E560" s="190" t="s">
        <v>67</v>
      </c>
      <c r="F560" s="190" t="s">
        <v>272</v>
      </c>
      <c r="G560" s="190" t="s">
        <v>788</v>
      </c>
      <c r="H560" s="181">
        <v>1</v>
      </c>
      <c r="I560" s="106" t="s">
        <v>1493</v>
      </c>
      <c r="J560" s="182">
        <v>38</v>
      </c>
      <c r="K560" s="51" t="s">
        <v>2225</v>
      </c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  <c r="AQ560" s="177"/>
      <c r="AR560" s="177"/>
      <c r="AS560" s="177"/>
      <c r="AT560" s="177">
        <v>38</v>
      </c>
      <c r="AU560" s="177"/>
      <c r="AV560" s="177"/>
      <c r="AW560" s="177"/>
      <c r="AX560" s="177"/>
      <c r="AY560" s="230"/>
      <c r="AZ560" s="177"/>
      <c r="BA560" s="230"/>
      <c r="BB560" s="177"/>
      <c r="BC560" s="230"/>
      <c r="BD560" s="177"/>
      <c r="BE560" s="230"/>
    </row>
    <row r="561" spans="1:57" ht="14.25" customHeight="1">
      <c r="A561" s="158">
        <v>547</v>
      </c>
      <c r="B561" s="196"/>
      <c r="C561" s="130" t="s">
        <v>893</v>
      </c>
      <c r="D561" s="91" t="s">
        <v>742</v>
      </c>
      <c r="E561" s="190" t="s">
        <v>67</v>
      </c>
      <c r="F561" s="190" t="s">
        <v>272</v>
      </c>
      <c r="G561" s="190" t="s">
        <v>788</v>
      </c>
      <c r="H561" s="181">
        <v>1</v>
      </c>
      <c r="I561" s="106" t="s">
        <v>1494</v>
      </c>
      <c r="J561" s="182">
        <v>43</v>
      </c>
      <c r="K561" s="51" t="s">
        <v>2219</v>
      </c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  <c r="AQ561" s="177"/>
      <c r="AR561" s="177"/>
      <c r="AS561" s="177"/>
      <c r="AT561" s="177"/>
      <c r="AU561" s="177">
        <v>43</v>
      </c>
      <c r="AV561" s="177"/>
      <c r="AW561" s="177"/>
      <c r="AX561" s="177"/>
      <c r="AY561" s="230"/>
      <c r="AZ561" s="177"/>
      <c r="BA561" s="230"/>
      <c r="BB561" s="177"/>
      <c r="BC561" s="230"/>
      <c r="BD561" s="177"/>
      <c r="BE561" s="230"/>
    </row>
    <row r="562" spans="1:57" ht="14.25" customHeight="1">
      <c r="A562" s="262" t="s">
        <v>2348</v>
      </c>
      <c r="B562" s="275"/>
      <c r="C562" s="275"/>
      <c r="D562" s="275"/>
      <c r="E562" s="275"/>
      <c r="F562" s="275"/>
      <c r="G562" s="275"/>
      <c r="H562" s="263"/>
      <c r="I562" s="106"/>
      <c r="J562" s="182">
        <f>SUM(J497:J561)</f>
        <v>2384</v>
      </c>
      <c r="K562" s="182">
        <f t="shared" ref="K562:BE562" si="10">SUM(K497:K561)</f>
        <v>0</v>
      </c>
      <c r="L562" s="182">
        <f t="shared" si="10"/>
        <v>0</v>
      </c>
      <c r="M562" s="182">
        <f t="shared" si="10"/>
        <v>0</v>
      </c>
      <c r="N562" s="182">
        <f t="shared" si="10"/>
        <v>144.80000000000001</v>
      </c>
      <c r="O562" s="182">
        <f t="shared" si="10"/>
        <v>107.2</v>
      </c>
      <c r="P562" s="182">
        <f t="shared" si="10"/>
        <v>139.80000000000001</v>
      </c>
      <c r="Q562" s="182">
        <f t="shared" si="10"/>
        <v>98.2</v>
      </c>
      <c r="R562" s="182">
        <f t="shared" si="10"/>
        <v>359.6</v>
      </c>
      <c r="S562" s="182">
        <f t="shared" si="10"/>
        <v>384.2</v>
      </c>
      <c r="T562" s="182">
        <f t="shared" si="10"/>
        <v>351.6</v>
      </c>
      <c r="U562" s="182">
        <f t="shared" si="10"/>
        <v>385.40000000000003</v>
      </c>
      <c r="V562" s="182">
        <f t="shared" si="10"/>
        <v>374.6</v>
      </c>
      <c r="W562" s="182">
        <f t="shared" si="10"/>
        <v>384.2</v>
      </c>
      <c r="X562" s="182">
        <f t="shared" si="10"/>
        <v>338.40000000000003</v>
      </c>
      <c r="Y562" s="182">
        <f t="shared" si="10"/>
        <v>384.2</v>
      </c>
      <c r="Z562" s="182">
        <f t="shared" si="10"/>
        <v>375.6</v>
      </c>
      <c r="AA562" s="182">
        <f t="shared" si="10"/>
        <v>390.2</v>
      </c>
      <c r="AB562" s="182">
        <f t="shared" si="10"/>
        <v>375.99999999999994</v>
      </c>
      <c r="AC562" s="182">
        <f t="shared" si="10"/>
        <v>417.2</v>
      </c>
      <c r="AD562" s="182">
        <f t="shared" si="10"/>
        <v>381.4</v>
      </c>
      <c r="AE562" s="182">
        <f t="shared" si="10"/>
        <v>410</v>
      </c>
      <c r="AF562" s="182">
        <f t="shared" si="10"/>
        <v>180.79999999999998</v>
      </c>
      <c r="AG562" s="182">
        <f t="shared" si="10"/>
        <v>162</v>
      </c>
      <c r="AH562" s="182">
        <f t="shared" si="10"/>
        <v>184.8</v>
      </c>
      <c r="AI562" s="182">
        <f t="shared" si="10"/>
        <v>127</v>
      </c>
      <c r="AJ562" s="182">
        <f t="shared" si="10"/>
        <v>214.59999999999997</v>
      </c>
      <c r="AK562" s="182">
        <f t="shared" si="10"/>
        <v>180</v>
      </c>
      <c r="AL562" s="182">
        <f t="shared" si="10"/>
        <v>185.60000000000002</v>
      </c>
      <c r="AM562" s="182">
        <f t="shared" si="10"/>
        <v>151</v>
      </c>
      <c r="AN562" s="182">
        <f t="shared" si="10"/>
        <v>174.59999999999997</v>
      </c>
      <c r="AO562" s="182">
        <f t="shared" si="10"/>
        <v>141</v>
      </c>
      <c r="AP562" s="182">
        <f t="shared" si="10"/>
        <v>188.2</v>
      </c>
      <c r="AQ562" s="182">
        <f t="shared" si="10"/>
        <v>184</v>
      </c>
      <c r="AR562" s="182">
        <f t="shared" si="10"/>
        <v>178.2</v>
      </c>
      <c r="AS562" s="182">
        <f t="shared" si="10"/>
        <v>184</v>
      </c>
      <c r="AT562" s="182">
        <f t="shared" si="10"/>
        <v>178.2</v>
      </c>
      <c r="AU562" s="182">
        <f t="shared" si="10"/>
        <v>184</v>
      </c>
      <c r="AV562" s="182">
        <f t="shared" si="10"/>
        <v>140.19999999999999</v>
      </c>
      <c r="AW562" s="182">
        <f t="shared" si="10"/>
        <v>141</v>
      </c>
      <c r="AX562" s="182">
        <f t="shared" si="10"/>
        <v>0</v>
      </c>
      <c r="AY562" s="182">
        <f t="shared" si="10"/>
        <v>0</v>
      </c>
      <c r="AZ562" s="182">
        <f t="shared" si="10"/>
        <v>0</v>
      </c>
      <c r="BA562" s="182">
        <f t="shared" si="10"/>
        <v>0</v>
      </c>
      <c r="BB562" s="182">
        <f t="shared" si="10"/>
        <v>0</v>
      </c>
      <c r="BC562" s="182">
        <f t="shared" si="10"/>
        <v>0</v>
      </c>
      <c r="BD562" s="182">
        <f t="shared" si="10"/>
        <v>0</v>
      </c>
      <c r="BE562" s="182">
        <f t="shared" si="10"/>
        <v>0</v>
      </c>
    </row>
    <row r="563" spans="1:57" ht="14.25" customHeight="1">
      <c r="A563" s="158">
        <v>548</v>
      </c>
      <c r="B563" s="97"/>
      <c r="C563" s="130" t="s">
        <v>297</v>
      </c>
      <c r="D563" s="130" t="s">
        <v>285</v>
      </c>
      <c r="E563" s="103" t="s">
        <v>39</v>
      </c>
      <c r="F563" s="103" t="s">
        <v>245</v>
      </c>
      <c r="G563" s="88" t="s">
        <v>92</v>
      </c>
      <c r="H563" s="176">
        <v>2</v>
      </c>
      <c r="I563" s="176" t="s">
        <v>677</v>
      </c>
      <c r="J563" s="176">
        <v>41</v>
      </c>
      <c r="K563" s="51" t="s">
        <v>2161</v>
      </c>
      <c r="L563" s="177"/>
      <c r="M563" s="177"/>
      <c r="N563" s="177">
        <v>32.799999999999997</v>
      </c>
      <c r="O563" s="177"/>
      <c r="P563" s="177">
        <v>32.799999999999997</v>
      </c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  <c r="AQ563" s="177"/>
      <c r="AR563" s="177"/>
      <c r="AS563" s="177"/>
      <c r="AT563" s="177"/>
      <c r="AU563" s="177"/>
      <c r="AV563" s="177"/>
      <c r="AW563" s="177"/>
      <c r="AX563" s="177"/>
      <c r="AY563" s="230"/>
      <c r="AZ563" s="177"/>
      <c r="BA563" s="230"/>
      <c r="BB563" s="177"/>
      <c r="BC563" s="230"/>
      <c r="BD563" s="177"/>
      <c r="BE563" s="230"/>
    </row>
    <row r="564" spans="1:57" ht="14.25" customHeight="1">
      <c r="A564" s="158">
        <v>549</v>
      </c>
      <c r="B564" s="196"/>
      <c r="C564" s="130" t="s">
        <v>297</v>
      </c>
      <c r="D564" s="130" t="s">
        <v>286</v>
      </c>
      <c r="E564" s="103" t="s">
        <v>39</v>
      </c>
      <c r="F564" s="103" t="s">
        <v>245</v>
      </c>
      <c r="G564" s="88" t="s">
        <v>92</v>
      </c>
      <c r="H564" s="176">
        <v>2</v>
      </c>
      <c r="I564" s="176" t="s">
        <v>679</v>
      </c>
      <c r="J564" s="176">
        <v>42</v>
      </c>
      <c r="K564" s="51" t="s">
        <v>2162</v>
      </c>
      <c r="L564" s="177"/>
      <c r="M564" s="177"/>
      <c r="N564" s="177"/>
      <c r="O564" s="177">
        <v>33.6</v>
      </c>
      <c r="P564" s="177"/>
      <c r="Q564" s="177">
        <v>33.6</v>
      </c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230"/>
      <c r="AZ564" s="177"/>
      <c r="BA564" s="230"/>
      <c r="BB564" s="177"/>
      <c r="BC564" s="230"/>
      <c r="BD564" s="177"/>
      <c r="BE564" s="230"/>
    </row>
    <row r="565" spans="1:57" ht="14.25" customHeight="1">
      <c r="A565" s="158">
        <v>550</v>
      </c>
      <c r="B565" s="97"/>
      <c r="C565" s="130" t="s">
        <v>297</v>
      </c>
      <c r="D565" s="130" t="s">
        <v>285</v>
      </c>
      <c r="E565" s="103" t="s">
        <v>39</v>
      </c>
      <c r="F565" s="103" t="s">
        <v>484</v>
      </c>
      <c r="G565" s="88" t="s">
        <v>92</v>
      </c>
      <c r="H565" s="176">
        <v>2</v>
      </c>
      <c r="I565" s="176" t="s">
        <v>678</v>
      </c>
      <c r="J565" s="176">
        <v>41</v>
      </c>
      <c r="K565" s="51" t="s">
        <v>2167</v>
      </c>
      <c r="L565" s="177"/>
      <c r="M565" s="177"/>
      <c r="N565" s="177"/>
      <c r="O565" s="177"/>
      <c r="P565" s="177"/>
      <c r="Q565" s="177"/>
      <c r="R565" s="177">
        <v>41</v>
      </c>
      <c r="S565" s="177"/>
      <c r="T565" s="177">
        <v>41</v>
      </c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230"/>
      <c r="AZ565" s="177"/>
      <c r="BA565" s="230"/>
      <c r="BB565" s="177"/>
      <c r="BC565" s="230"/>
      <c r="BD565" s="177"/>
      <c r="BE565" s="230"/>
    </row>
    <row r="566" spans="1:57" ht="14.25" customHeight="1">
      <c r="A566" s="158">
        <v>551</v>
      </c>
      <c r="B566" s="97"/>
      <c r="C566" s="130" t="s">
        <v>297</v>
      </c>
      <c r="D566" s="130" t="s">
        <v>286</v>
      </c>
      <c r="E566" s="103" t="s">
        <v>39</v>
      </c>
      <c r="F566" s="103" t="s">
        <v>484</v>
      </c>
      <c r="G566" s="88" t="s">
        <v>92</v>
      </c>
      <c r="H566" s="176">
        <v>2</v>
      </c>
      <c r="I566" s="176" t="s">
        <v>680</v>
      </c>
      <c r="J566" s="176">
        <v>42</v>
      </c>
      <c r="K566" s="51" t="s">
        <v>2180</v>
      </c>
      <c r="L566" s="177"/>
      <c r="M566" s="177"/>
      <c r="N566" s="177"/>
      <c r="O566" s="177"/>
      <c r="P566" s="177"/>
      <c r="Q566" s="177"/>
      <c r="R566" s="177"/>
      <c r="S566" s="177">
        <v>42</v>
      </c>
      <c r="T566" s="177"/>
      <c r="U566" s="177">
        <v>42</v>
      </c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230"/>
      <c r="AZ566" s="177"/>
      <c r="BA566" s="230"/>
      <c r="BB566" s="177"/>
      <c r="BC566" s="230"/>
      <c r="BD566" s="177"/>
      <c r="BE566" s="230"/>
    </row>
    <row r="567" spans="1:57" s="160" customFormat="1" ht="14.25" customHeight="1">
      <c r="A567" s="158">
        <v>552</v>
      </c>
      <c r="B567" s="196"/>
      <c r="C567" s="130" t="s">
        <v>394</v>
      </c>
      <c r="D567" s="212" t="s">
        <v>230</v>
      </c>
      <c r="E567" s="103" t="s">
        <v>39</v>
      </c>
      <c r="F567" s="103" t="s">
        <v>70</v>
      </c>
      <c r="G567" s="88" t="s">
        <v>486</v>
      </c>
      <c r="H567" s="213">
        <v>2</v>
      </c>
      <c r="I567" s="213" t="s">
        <v>517</v>
      </c>
      <c r="J567" s="176">
        <v>36</v>
      </c>
      <c r="K567" s="51" t="s">
        <v>2177</v>
      </c>
      <c r="L567" s="177"/>
      <c r="M567" s="177"/>
      <c r="N567" s="177"/>
      <c r="O567" s="177"/>
      <c r="P567" s="177"/>
      <c r="Q567" s="177"/>
      <c r="R567" s="177"/>
      <c r="S567" s="177"/>
      <c r="T567" s="177"/>
      <c r="U567" s="177">
        <v>36</v>
      </c>
      <c r="V567" s="177"/>
      <c r="W567" s="177">
        <v>36</v>
      </c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230"/>
      <c r="AZ567" s="177"/>
      <c r="BA567" s="230"/>
      <c r="BB567" s="177"/>
      <c r="BC567" s="230"/>
      <c r="BD567" s="177"/>
      <c r="BE567" s="230"/>
    </row>
    <row r="568" spans="1:57" ht="14.25" customHeight="1">
      <c r="A568" s="158">
        <v>553</v>
      </c>
      <c r="B568" s="196"/>
      <c r="C568" s="130" t="s">
        <v>394</v>
      </c>
      <c r="D568" s="212" t="s">
        <v>226</v>
      </c>
      <c r="E568" s="103" t="s">
        <v>39</v>
      </c>
      <c r="F568" s="103" t="s">
        <v>93</v>
      </c>
      <c r="G568" s="88" t="s">
        <v>481</v>
      </c>
      <c r="H568" s="213">
        <v>2</v>
      </c>
      <c r="I568" s="213" t="s">
        <v>576</v>
      </c>
      <c r="J568" s="176">
        <v>33</v>
      </c>
      <c r="K568" s="51" t="s">
        <v>2168</v>
      </c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>
        <v>33</v>
      </c>
      <c r="W568" s="177"/>
      <c r="X568" s="177">
        <v>33</v>
      </c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230"/>
      <c r="AZ568" s="177"/>
      <c r="BA568" s="230"/>
      <c r="BB568" s="177"/>
      <c r="BC568" s="230"/>
      <c r="BD568" s="177"/>
      <c r="BE568" s="230"/>
    </row>
    <row r="569" spans="1:57" ht="14.25" customHeight="1">
      <c r="A569" s="158">
        <v>554</v>
      </c>
      <c r="B569" s="97"/>
      <c r="C569" s="130" t="s">
        <v>297</v>
      </c>
      <c r="D569" s="130" t="s">
        <v>287</v>
      </c>
      <c r="E569" s="103" t="s">
        <v>39</v>
      </c>
      <c r="F569" s="103" t="s">
        <v>245</v>
      </c>
      <c r="G569" s="88" t="s">
        <v>92</v>
      </c>
      <c r="H569" s="176">
        <v>2</v>
      </c>
      <c r="I569" s="176" t="s">
        <v>681</v>
      </c>
      <c r="J569" s="176">
        <v>41</v>
      </c>
      <c r="K569" s="51" t="s">
        <v>2168</v>
      </c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>
        <v>32.799999999999997</v>
      </c>
      <c r="W569" s="177"/>
      <c r="X569" s="177">
        <v>32.799999999999997</v>
      </c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230"/>
      <c r="AZ569" s="177"/>
      <c r="BA569" s="230"/>
      <c r="BB569" s="177"/>
      <c r="BC569" s="230"/>
      <c r="BD569" s="177"/>
      <c r="BE569" s="230"/>
    </row>
    <row r="570" spans="1:57" s="160" customFormat="1" ht="14.25" customHeight="1">
      <c r="A570" s="158">
        <v>555</v>
      </c>
      <c r="B570" s="196"/>
      <c r="C570" s="98" t="s">
        <v>1345</v>
      </c>
      <c r="D570" s="130" t="s">
        <v>1327</v>
      </c>
      <c r="E570" s="103" t="s">
        <v>39</v>
      </c>
      <c r="F570" s="103" t="s">
        <v>93</v>
      </c>
      <c r="G570" s="103" t="s">
        <v>1390</v>
      </c>
      <c r="H570" s="176">
        <v>4</v>
      </c>
      <c r="I570" s="176" t="s">
        <v>1449</v>
      </c>
      <c r="J570" s="176">
        <v>38</v>
      </c>
      <c r="K570" s="51" t="s">
        <v>2245</v>
      </c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>
        <v>45.6</v>
      </c>
      <c r="X570" s="177"/>
      <c r="Y570" s="177"/>
      <c r="Z570" s="177"/>
      <c r="AA570" s="177">
        <v>45.6</v>
      </c>
      <c r="AB570" s="177"/>
      <c r="AC570" s="177">
        <v>45.6</v>
      </c>
      <c r="AD570" s="177"/>
      <c r="AE570" s="177">
        <v>45.6</v>
      </c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230"/>
      <c r="AZ570" s="177"/>
      <c r="BA570" s="230"/>
      <c r="BB570" s="177"/>
      <c r="BC570" s="230"/>
      <c r="BD570" s="177"/>
      <c r="BE570" s="230"/>
    </row>
    <row r="571" spans="1:57" s="160" customFormat="1" ht="14.25" customHeight="1">
      <c r="A571" s="158">
        <v>556</v>
      </c>
      <c r="B571" s="196"/>
      <c r="C571" s="130" t="s">
        <v>394</v>
      </c>
      <c r="D571" s="212" t="s">
        <v>225</v>
      </c>
      <c r="E571" s="103" t="s">
        <v>39</v>
      </c>
      <c r="F571" s="103" t="s">
        <v>93</v>
      </c>
      <c r="G571" s="88" t="s">
        <v>481</v>
      </c>
      <c r="H571" s="213">
        <v>2</v>
      </c>
      <c r="I571" s="213" t="s">
        <v>575</v>
      </c>
      <c r="J571" s="176">
        <v>41</v>
      </c>
      <c r="K571" s="51" t="s">
        <v>2190</v>
      </c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>
        <v>41</v>
      </c>
      <c r="AA571" s="177"/>
      <c r="AB571" s="177">
        <v>41</v>
      </c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230"/>
      <c r="AZ571" s="177"/>
      <c r="BA571" s="230"/>
      <c r="BB571" s="177"/>
      <c r="BC571" s="230"/>
      <c r="BD571" s="177"/>
      <c r="BE571" s="230"/>
    </row>
    <row r="572" spans="1:57" ht="14.25" customHeight="1">
      <c r="A572" s="158">
        <v>557</v>
      </c>
      <c r="B572" s="97"/>
      <c r="C572" s="130" t="s">
        <v>297</v>
      </c>
      <c r="D572" s="130" t="s">
        <v>287</v>
      </c>
      <c r="E572" s="103" t="s">
        <v>39</v>
      </c>
      <c r="F572" s="103" t="s">
        <v>484</v>
      </c>
      <c r="G572" s="88" t="s">
        <v>92</v>
      </c>
      <c r="H572" s="176">
        <v>2</v>
      </c>
      <c r="I572" s="176" t="s">
        <v>682</v>
      </c>
      <c r="J572" s="176">
        <v>41</v>
      </c>
      <c r="K572" s="51" t="s">
        <v>2190</v>
      </c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>
        <v>41</v>
      </c>
      <c r="AA572" s="177"/>
      <c r="AB572" s="177">
        <v>41</v>
      </c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230"/>
      <c r="AZ572" s="177"/>
      <c r="BA572" s="230"/>
      <c r="BB572" s="177"/>
      <c r="BC572" s="230"/>
      <c r="BD572" s="177"/>
      <c r="BE572" s="230"/>
    </row>
    <row r="573" spans="1:57" ht="14.25" customHeight="1">
      <c r="A573" s="158">
        <v>558</v>
      </c>
      <c r="B573" s="97"/>
      <c r="C573" s="98" t="s">
        <v>1183</v>
      </c>
      <c r="D573" s="93" t="s">
        <v>2336</v>
      </c>
      <c r="E573" s="103" t="s">
        <v>39</v>
      </c>
      <c r="F573" s="103" t="s">
        <v>70</v>
      </c>
      <c r="G573" s="103" t="s">
        <v>951</v>
      </c>
      <c r="H573" s="112">
        <v>6</v>
      </c>
      <c r="I573" s="112" t="s">
        <v>2280</v>
      </c>
      <c r="J573" s="112">
        <v>34</v>
      </c>
      <c r="K573" s="51" t="s">
        <v>2238</v>
      </c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>
        <v>34</v>
      </c>
      <c r="AA573" s="177"/>
      <c r="AB573" s="177">
        <v>34</v>
      </c>
      <c r="AC573" s="177"/>
      <c r="AD573" s="177">
        <v>34</v>
      </c>
      <c r="AE573" s="177"/>
      <c r="AF573" s="177">
        <v>34</v>
      </c>
      <c r="AG573" s="177"/>
      <c r="AH573" s="177">
        <v>34</v>
      </c>
      <c r="AI573" s="177"/>
      <c r="AJ573" s="177">
        <v>34</v>
      </c>
      <c r="AK573" s="177"/>
      <c r="AL573" s="177"/>
      <c r="AM573" s="177"/>
      <c r="AN573" s="177"/>
      <c r="AO573" s="177"/>
      <c r="AP573" s="177"/>
      <c r="AQ573" s="177"/>
      <c r="AR573" s="177"/>
      <c r="AS573" s="177"/>
      <c r="AT573" s="177"/>
      <c r="AU573" s="177"/>
      <c r="AV573" s="177"/>
      <c r="AW573" s="177"/>
      <c r="AX573" s="177"/>
      <c r="AY573" s="230"/>
      <c r="AZ573" s="177"/>
      <c r="BA573" s="230"/>
      <c r="BB573" s="177"/>
      <c r="BC573" s="230"/>
      <c r="BD573" s="177"/>
      <c r="BE573" s="230"/>
    </row>
    <row r="574" spans="1:57" ht="14.25" customHeight="1">
      <c r="A574" s="158">
        <v>559</v>
      </c>
      <c r="B574" s="196"/>
      <c r="C574" s="130" t="s">
        <v>394</v>
      </c>
      <c r="D574" s="212" t="s">
        <v>229</v>
      </c>
      <c r="E574" s="103" t="s">
        <v>39</v>
      </c>
      <c r="F574" s="103" t="s">
        <v>70</v>
      </c>
      <c r="G574" s="88" t="s">
        <v>486</v>
      </c>
      <c r="H574" s="213">
        <v>2</v>
      </c>
      <c r="I574" s="213" t="s">
        <v>2028</v>
      </c>
      <c r="J574" s="176">
        <v>33</v>
      </c>
      <c r="K574" s="51" t="s">
        <v>2178</v>
      </c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>
        <v>33</v>
      </c>
      <c r="AB574" s="177"/>
      <c r="AC574" s="177">
        <v>33</v>
      </c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  <c r="AQ574" s="177"/>
      <c r="AR574" s="177"/>
      <c r="AS574" s="177"/>
      <c r="AT574" s="177"/>
      <c r="AU574" s="177"/>
      <c r="AV574" s="177"/>
      <c r="AW574" s="177"/>
      <c r="AX574" s="177"/>
      <c r="AY574" s="230"/>
      <c r="AZ574" s="177"/>
      <c r="BA574" s="230"/>
      <c r="BB574" s="177"/>
      <c r="BC574" s="230"/>
      <c r="BD574" s="177"/>
      <c r="BE574" s="230"/>
    </row>
    <row r="575" spans="1:57" ht="14.25" customHeight="1">
      <c r="A575" s="158">
        <v>560</v>
      </c>
      <c r="B575" s="196"/>
      <c r="C575" s="130" t="s">
        <v>297</v>
      </c>
      <c r="D575" s="98" t="s">
        <v>284</v>
      </c>
      <c r="E575" s="191" t="s">
        <v>39</v>
      </c>
      <c r="F575" s="103" t="s">
        <v>245</v>
      </c>
      <c r="G575" s="191" t="s">
        <v>92</v>
      </c>
      <c r="H575" s="177">
        <v>1</v>
      </c>
      <c r="I575" s="176" t="s">
        <v>686</v>
      </c>
      <c r="J575" s="177">
        <v>44</v>
      </c>
      <c r="K575" s="51" t="s">
        <v>2191</v>
      </c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>
        <v>44</v>
      </c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  <c r="AQ575" s="177"/>
      <c r="AR575" s="177"/>
      <c r="AS575" s="177"/>
      <c r="AT575" s="177"/>
      <c r="AU575" s="177"/>
      <c r="AV575" s="177"/>
      <c r="AW575" s="177"/>
      <c r="AX575" s="177"/>
      <c r="AY575" s="230"/>
      <c r="AZ575" s="177"/>
      <c r="BA575" s="230"/>
      <c r="BB575" s="177"/>
      <c r="BC575" s="230"/>
      <c r="BD575" s="177"/>
      <c r="BE575" s="230"/>
    </row>
    <row r="576" spans="1:57" ht="14.25" customHeight="1">
      <c r="A576" s="158">
        <v>561</v>
      </c>
      <c r="B576" s="196"/>
      <c r="C576" s="130" t="s">
        <v>394</v>
      </c>
      <c r="D576" s="212" t="s">
        <v>228</v>
      </c>
      <c r="E576" s="103" t="s">
        <v>39</v>
      </c>
      <c r="F576" s="103" t="s">
        <v>93</v>
      </c>
      <c r="G576" s="88" t="s">
        <v>481</v>
      </c>
      <c r="H576" s="213">
        <v>2</v>
      </c>
      <c r="I576" s="213" t="s">
        <v>572</v>
      </c>
      <c r="J576" s="176">
        <v>43</v>
      </c>
      <c r="K576" s="51" t="s">
        <v>2192</v>
      </c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>
        <v>43</v>
      </c>
      <c r="AE576" s="177"/>
      <c r="AF576" s="177">
        <v>43</v>
      </c>
      <c r="AG576" s="177"/>
      <c r="AH576" s="177"/>
      <c r="AI576" s="177"/>
      <c r="AJ576" s="177"/>
      <c r="AK576" s="177"/>
      <c r="AL576" s="177"/>
      <c r="AM576" s="177"/>
      <c r="AN576" s="177"/>
      <c r="AO576" s="177"/>
      <c r="AP576" s="177"/>
      <c r="AQ576" s="177"/>
      <c r="AR576" s="177"/>
      <c r="AS576" s="177"/>
      <c r="AT576" s="177"/>
      <c r="AU576" s="177"/>
      <c r="AV576" s="177"/>
      <c r="AW576" s="177"/>
      <c r="AX576" s="177"/>
      <c r="AY576" s="230"/>
      <c r="AZ576" s="177"/>
      <c r="BA576" s="230"/>
      <c r="BB576" s="177"/>
      <c r="BC576" s="230"/>
      <c r="BD576" s="177"/>
      <c r="BE576" s="230"/>
    </row>
    <row r="577" spans="1:57" ht="14.25" customHeight="1">
      <c r="A577" s="158">
        <v>562</v>
      </c>
      <c r="B577" s="196"/>
      <c r="C577" s="130" t="s">
        <v>297</v>
      </c>
      <c r="D577" s="98" t="s">
        <v>284</v>
      </c>
      <c r="E577" s="191" t="s">
        <v>39</v>
      </c>
      <c r="F577" s="191" t="s">
        <v>484</v>
      </c>
      <c r="G577" s="191" t="s">
        <v>92</v>
      </c>
      <c r="H577" s="177">
        <v>1</v>
      </c>
      <c r="I577" s="176" t="s">
        <v>687</v>
      </c>
      <c r="J577" s="176">
        <v>44</v>
      </c>
      <c r="K577" s="51" t="s">
        <v>2192</v>
      </c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>
        <v>44</v>
      </c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  <c r="AQ577" s="177"/>
      <c r="AR577" s="177"/>
      <c r="AS577" s="177"/>
      <c r="AT577" s="177"/>
      <c r="AU577" s="177"/>
      <c r="AV577" s="177"/>
      <c r="AW577" s="177"/>
      <c r="AX577" s="177"/>
      <c r="AY577" s="230"/>
      <c r="AZ577" s="177"/>
      <c r="BA577" s="230"/>
      <c r="BB577" s="177"/>
      <c r="BC577" s="230"/>
      <c r="BD577" s="177"/>
      <c r="BE577" s="230"/>
    </row>
    <row r="578" spans="1:57" ht="14.25" customHeight="1">
      <c r="A578" s="158">
        <v>563</v>
      </c>
      <c r="B578" s="196"/>
      <c r="C578" s="130" t="s">
        <v>394</v>
      </c>
      <c r="D578" s="212" t="s">
        <v>217</v>
      </c>
      <c r="E578" s="103" t="s">
        <v>39</v>
      </c>
      <c r="F578" s="103" t="s">
        <v>70</v>
      </c>
      <c r="G578" s="88" t="s">
        <v>482</v>
      </c>
      <c r="H578" s="213">
        <v>3</v>
      </c>
      <c r="I578" s="213" t="s">
        <v>2029</v>
      </c>
      <c r="J578" s="176">
        <v>30</v>
      </c>
      <c r="K578" s="51" t="s">
        <v>2195</v>
      </c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>
        <v>30</v>
      </c>
      <c r="AH578" s="177"/>
      <c r="AI578" s="177">
        <v>30</v>
      </c>
      <c r="AJ578" s="177"/>
      <c r="AK578" s="177">
        <v>30</v>
      </c>
      <c r="AL578" s="177"/>
      <c r="AM578" s="177"/>
      <c r="AN578" s="177"/>
      <c r="AO578" s="177"/>
      <c r="AP578" s="177"/>
      <c r="AQ578" s="177"/>
      <c r="AR578" s="177"/>
      <c r="AS578" s="177"/>
      <c r="AT578" s="177"/>
      <c r="AU578" s="177"/>
      <c r="AV578" s="177"/>
      <c r="AW578" s="177"/>
      <c r="AX578" s="177"/>
      <c r="AY578" s="230"/>
      <c r="AZ578" s="177"/>
      <c r="BA578" s="230"/>
      <c r="BB578" s="177"/>
      <c r="BC578" s="230"/>
      <c r="BD578" s="177"/>
      <c r="BE578" s="230"/>
    </row>
    <row r="579" spans="1:57" ht="14.25" customHeight="1">
      <c r="A579" s="158">
        <v>564</v>
      </c>
      <c r="B579" s="196"/>
      <c r="C579" s="130" t="s">
        <v>394</v>
      </c>
      <c r="D579" s="212" t="s">
        <v>231</v>
      </c>
      <c r="E579" s="103" t="s">
        <v>39</v>
      </c>
      <c r="F579" s="103" t="s">
        <v>245</v>
      </c>
      <c r="G579" s="88" t="s">
        <v>480</v>
      </c>
      <c r="H579" s="213">
        <v>1</v>
      </c>
      <c r="I579" s="213" t="s">
        <v>566</v>
      </c>
      <c r="J579" s="176">
        <v>29</v>
      </c>
      <c r="K579" s="51" t="s">
        <v>2165</v>
      </c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>
        <v>29</v>
      </c>
      <c r="AI579" s="177"/>
      <c r="AJ579" s="177"/>
      <c r="AK579" s="177"/>
      <c r="AL579" s="177"/>
      <c r="AM579" s="177"/>
      <c r="AN579" s="177"/>
      <c r="AO579" s="177"/>
      <c r="AP579" s="177"/>
      <c r="AQ579" s="177"/>
      <c r="AR579" s="177"/>
      <c r="AS579" s="177"/>
      <c r="AT579" s="177"/>
      <c r="AU579" s="177"/>
      <c r="AV579" s="177"/>
      <c r="AW579" s="177"/>
      <c r="AX579" s="177"/>
      <c r="AY579" s="230"/>
      <c r="AZ579" s="177"/>
      <c r="BA579" s="230"/>
      <c r="BB579" s="177"/>
      <c r="BC579" s="230"/>
      <c r="BD579" s="177"/>
      <c r="BE579" s="230"/>
    </row>
    <row r="580" spans="1:57" ht="14.25" customHeight="1">
      <c r="A580" s="158">
        <v>565</v>
      </c>
      <c r="B580" s="196"/>
      <c r="C580" s="98" t="s">
        <v>1345</v>
      </c>
      <c r="D580" s="130" t="s">
        <v>1342</v>
      </c>
      <c r="E580" s="103" t="s">
        <v>39</v>
      </c>
      <c r="F580" s="103" t="s">
        <v>484</v>
      </c>
      <c r="G580" s="103" t="s">
        <v>1393</v>
      </c>
      <c r="H580" s="176">
        <v>3</v>
      </c>
      <c r="I580" s="176" t="s">
        <v>1469</v>
      </c>
      <c r="J580" s="176">
        <v>45</v>
      </c>
      <c r="K580" s="51" t="s">
        <v>2234</v>
      </c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>
        <v>54</v>
      </c>
      <c r="AI580" s="177"/>
      <c r="AJ580" s="177">
        <v>54</v>
      </c>
      <c r="AK580" s="177"/>
      <c r="AL580" s="177">
        <v>54</v>
      </c>
      <c r="AM580" s="177"/>
      <c r="AN580" s="177"/>
      <c r="AO580" s="177"/>
      <c r="AP580" s="177"/>
      <c r="AQ580" s="177"/>
      <c r="AR580" s="177"/>
      <c r="AS580" s="177"/>
      <c r="AT580" s="177"/>
      <c r="AU580" s="177"/>
      <c r="AV580" s="177"/>
      <c r="AW580" s="177"/>
      <c r="AX580" s="177"/>
      <c r="AY580" s="230"/>
      <c r="AZ580" s="177"/>
      <c r="BA580" s="230"/>
      <c r="BB580" s="177"/>
      <c r="BC580" s="230"/>
      <c r="BD580" s="177"/>
      <c r="BE580" s="230"/>
    </row>
    <row r="581" spans="1:57" ht="14.25" customHeight="1">
      <c r="A581" s="158">
        <v>566</v>
      </c>
      <c r="B581" s="196"/>
      <c r="C581" s="130" t="s">
        <v>394</v>
      </c>
      <c r="D581" s="212" t="s">
        <v>232</v>
      </c>
      <c r="E581" s="103" t="s">
        <v>39</v>
      </c>
      <c r="F581" s="103" t="s">
        <v>245</v>
      </c>
      <c r="G581" s="88" t="s">
        <v>480</v>
      </c>
      <c r="H581" s="213">
        <v>1</v>
      </c>
      <c r="I581" s="213" t="s">
        <v>538</v>
      </c>
      <c r="J581" s="176">
        <v>33</v>
      </c>
      <c r="K581" s="51" t="s">
        <v>2166</v>
      </c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>
        <v>33</v>
      </c>
      <c r="AJ581" s="177"/>
      <c r="AK581" s="177"/>
      <c r="AL581" s="177"/>
      <c r="AM581" s="177"/>
      <c r="AN581" s="177"/>
      <c r="AO581" s="177"/>
      <c r="AP581" s="177"/>
      <c r="AQ581" s="177"/>
      <c r="AR581" s="177"/>
      <c r="AS581" s="177"/>
      <c r="AT581" s="177"/>
      <c r="AU581" s="177"/>
      <c r="AV581" s="177"/>
      <c r="AW581" s="177"/>
      <c r="AX581" s="177"/>
      <c r="AY581" s="230"/>
      <c r="AZ581" s="177"/>
      <c r="BA581" s="230"/>
      <c r="BB581" s="177"/>
      <c r="BC581" s="230"/>
      <c r="BD581" s="177"/>
      <c r="BE581" s="230"/>
    </row>
    <row r="582" spans="1:57" ht="14.25" customHeight="1">
      <c r="A582" s="158">
        <v>567</v>
      </c>
      <c r="B582" s="196"/>
      <c r="C582" s="130" t="s">
        <v>297</v>
      </c>
      <c r="D582" s="98" t="s">
        <v>283</v>
      </c>
      <c r="E582" s="191" t="s">
        <v>39</v>
      </c>
      <c r="F582" s="103" t="s">
        <v>245</v>
      </c>
      <c r="G582" s="191" t="s">
        <v>92</v>
      </c>
      <c r="H582" s="177">
        <v>1</v>
      </c>
      <c r="I582" s="176" t="s">
        <v>672</v>
      </c>
      <c r="J582" s="177">
        <v>45</v>
      </c>
      <c r="K582" s="51" t="s">
        <v>2188</v>
      </c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>
        <v>45</v>
      </c>
      <c r="AM582" s="177"/>
      <c r="AN582" s="177"/>
      <c r="AO582" s="177"/>
      <c r="AP582" s="177"/>
      <c r="AQ582" s="177"/>
      <c r="AR582" s="177"/>
      <c r="AS582" s="177"/>
      <c r="AT582" s="177"/>
      <c r="AU582" s="177"/>
      <c r="AV582" s="177"/>
      <c r="AW582" s="177"/>
      <c r="AX582" s="177"/>
      <c r="AY582" s="230"/>
      <c r="AZ582" s="177"/>
      <c r="BA582" s="230"/>
      <c r="BB582" s="177"/>
      <c r="BC582" s="230"/>
      <c r="BD582" s="177"/>
      <c r="BE582" s="230"/>
    </row>
    <row r="583" spans="1:57" ht="14.25" customHeight="1">
      <c r="A583" s="158">
        <v>568</v>
      </c>
      <c r="B583" s="97"/>
      <c r="C583" s="98" t="s">
        <v>1183</v>
      </c>
      <c r="D583" s="93" t="s">
        <v>2337</v>
      </c>
      <c r="E583" s="103" t="s">
        <v>39</v>
      </c>
      <c r="F583" s="103" t="s">
        <v>70</v>
      </c>
      <c r="G583" s="103" t="s">
        <v>951</v>
      </c>
      <c r="H583" s="112">
        <v>6</v>
      </c>
      <c r="I583" s="112" t="s">
        <v>1219</v>
      </c>
      <c r="J583" s="112">
        <v>42</v>
      </c>
      <c r="K583" s="51" t="s">
        <v>2229</v>
      </c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>
        <v>42</v>
      </c>
      <c r="AM583" s="177"/>
      <c r="AN583" s="177">
        <v>42</v>
      </c>
      <c r="AO583" s="177"/>
      <c r="AP583" s="177">
        <v>42</v>
      </c>
      <c r="AQ583" s="177"/>
      <c r="AR583" s="177">
        <v>42</v>
      </c>
      <c r="AS583" s="177"/>
      <c r="AT583" s="177">
        <v>42</v>
      </c>
      <c r="AU583" s="177"/>
      <c r="AV583" s="177">
        <v>42</v>
      </c>
      <c r="AW583" s="177"/>
      <c r="AX583" s="177"/>
      <c r="AY583" s="230"/>
      <c r="AZ583" s="177"/>
      <c r="BA583" s="230"/>
      <c r="BB583" s="177"/>
      <c r="BC583" s="230"/>
      <c r="BD583" s="177"/>
      <c r="BE583" s="230"/>
    </row>
    <row r="584" spans="1:57" ht="14.25" customHeight="1">
      <c r="A584" s="158">
        <v>569</v>
      </c>
      <c r="B584" s="97"/>
      <c r="C584" s="98" t="s">
        <v>1183</v>
      </c>
      <c r="D584" s="93" t="s">
        <v>2338</v>
      </c>
      <c r="E584" s="103" t="s">
        <v>39</v>
      </c>
      <c r="F584" s="103" t="s">
        <v>70</v>
      </c>
      <c r="G584" s="103" t="s">
        <v>951</v>
      </c>
      <c r="H584" s="112">
        <v>6</v>
      </c>
      <c r="I584" s="112" t="s">
        <v>2339</v>
      </c>
      <c r="J584" s="112">
        <v>26</v>
      </c>
      <c r="K584" s="51" t="s">
        <v>2230</v>
      </c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>
        <v>26</v>
      </c>
      <c r="AN584" s="106"/>
      <c r="AO584" s="106">
        <v>26</v>
      </c>
      <c r="AP584" s="106"/>
      <c r="AQ584" s="106">
        <v>26</v>
      </c>
      <c r="AR584" s="106"/>
      <c r="AS584" s="106">
        <v>26</v>
      </c>
      <c r="AT584" s="106"/>
      <c r="AU584" s="106">
        <v>26</v>
      </c>
      <c r="AV584" s="106"/>
      <c r="AW584" s="106">
        <v>26</v>
      </c>
      <c r="AX584" s="106"/>
      <c r="AY584" s="231"/>
      <c r="AZ584" s="106"/>
      <c r="BA584" s="231"/>
      <c r="BB584" s="106"/>
      <c r="BC584" s="231"/>
      <c r="BD584" s="106"/>
      <c r="BE584" s="231"/>
    </row>
    <row r="585" spans="1:57" ht="14.25" customHeight="1">
      <c r="A585" s="158">
        <v>570</v>
      </c>
      <c r="B585" s="196"/>
      <c r="C585" s="130" t="s">
        <v>297</v>
      </c>
      <c r="D585" s="98" t="s">
        <v>283</v>
      </c>
      <c r="E585" s="191" t="s">
        <v>39</v>
      </c>
      <c r="F585" s="191" t="s">
        <v>484</v>
      </c>
      <c r="G585" s="191" t="s">
        <v>92</v>
      </c>
      <c r="H585" s="177">
        <v>1</v>
      </c>
      <c r="I585" s="176" t="s">
        <v>673</v>
      </c>
      <c r="J585" s="176">
        <v>45</v>
      </c>
      <c r="K585" s="51" t="s">
        <v>2173</v>
      </c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>
        <v>45</v>
      </c>
      <c r="AO585" s="177"/>
      <c r="AP585" s="177"/>
      <c r="AQ585" s="177"/>
      <c r="AR585" s="177"/>
      <c r="AS585" s="177"/>
      <c r="AT585" s="177"/>
      <c r="AU585" s="177"/>
      <c r="AV585" s="177"/>
      <c r="AW585" s="177"/>
      <c r="AX585" s="177"/>
      <c r="AY585" s="230"/>
      <c r="AZ585" s="177"/>
      <c r="BA585" s="230"/>
      <c r="BB585" s="177"/>
      <c r="BC585" s="230"/>
      <c r="BD585" s="177"/>
      <c r="BE585" s="230"/>
    </row>
    <row r="586" spans="1:57" ht="14.25" customHeight="1">
      <c r="A586" s="158">
        <v>571</v>
      </c>
      <c r="B586" s="196"/>
      <c r="C586" s="98" t="s">
        <v>1345</v>
      </c>
      <c r="D586" s="130" t="s">
        <v>1342</v>
      </c>
      <c r="E586" s="103" t="s">
        <v>39</v>
      </c>
      <c r="F586" s="103" t="s">
        <v>93</v>
      </c>
      <c r="G586" s="103" t="s">
        <v>1394</v>
      </c>
      <c r="H586" s="176">
        <v>2</v>
      </c>
      <c r="I586" s="176" t="s">
        <v>1470</v>
      </c>
      <c r="J586" s="176">
        <v>45</v>
      </c>
      <c r="K586" s="51" t="s">
        <v>2231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>
        <v>54</v>
      </c>
      <c r="AO586" s="177"/>
      <c r="AP586" s="177">
        <v>54</v>
      </c>
      <c r="AQ586" s="177"/>
      <c r="AR586" s="177"/>
      <c r="AS586" s="177"/>
      <c r="AT586" s="177"/>
      <c r="AU586" s="177"/>
      <c r="AV586" s="177"/>
      <c r="AW586" s="177"/>
      <c r="AX586" s="177"/>
      <c r="AY586" s="230"/>
      <c r="AZ586" s="177"/>
      <c r="BA586" s="230"/>
      <c r="BB586" s="177"/>
      <c r="BC586" s="230"/>
      <c r="BD586" s="177"/>
      <c r="BE586" s="230"/>
    </row>
    <row r="587" spans="1:57" ht="14.25" customHeight="1">
      <c r="A587" s="158">
        <v>572</v>
      </c>
      <c r="B587" s="97"/>
      <c r="C587" s="130" t="s">
        <v>394</v>
      </c>
      <c r="D587" s="212" t="s">
        <v>231</v>
      </c>
      <c r="E587" s="103" t="s">
        <v>39</v>
      </c>
      <c r="F587" s="103" t="s">
        <v>484</v>
      </c>
      <c r="G587" s="88" t="s">
        <v>485</v>
      </c>
      <c r="H587" s="213">
        <v>1</v>
      </c>
      <c r="I587" s="213" t="s">
        <v>545</v>
      </c>
      <c r="J587" s="176">
        <v>29</v>
      </c>
      <c r="K587" s="51" t="s">
        <v>2169</v>
      </c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>
        <v>29</v>
      </c>
      <c r="AQ587" s="177"/>
      <c r="AR587" s="177"/>
      <c r="AS587" s="177"/>
      <c r="AT587" s="177"/>
      <c r="AU587" s="177"/>
      <c r="AV587" s="177"/>
      <c r="AW587" s="177"/>
      <c r="AX587" s="177"/>
      <c r="AY587" s="230"/>
      <c r="AZ587" s="177"/>
      <c r="BA587" s="230"/>
      <c r="BB587" s="177"/>
      <c r="BC587" s="230"/>
      <c r="BD587" s="177"/>
      <c r="BE587" s="230"/>
    </row>
    <row r="588" spans="1:57" ht="14.25" customHeight="1">
      <c r="A588" s="158">
        <v>573</v>
      </c>
      <c r="B588" s="196"/>
      <c r="C588" s="98" t="s">
        <v>1183</v>
      </c>
      <c r="D588" s="93" t="s">
        <v>2340</v>
      </c>
      <c r="E588" s="103" t="s">
        <v>39</v>
      </c>
      <c r="F588" s="103" t="s">
        <v>245</v>
      </c>
      <c r="G588" s="103" t="s">
        <v>997</v>
      </c>
      <c r="H588" s="112">
        <v>2</v>
      </c>
      <c r="I588" s="112" t="s">
        <v>1189</v>
      </c>
      <c r="J588" s="112">
        <v>30</v>
      </c>
      <c r="K588" s="51" t="s">
        <v>2223</v>
      </c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>
        <v>30</v>
      </c>
      <c r="AQ588" s="177"/>
      <c r="AR588" s="177">
        <v>30</v>
      </c>
      <c r="AS588" s="177"/>
      <c r="AT588" s="177"/>
      <c r="AU588" s="177"/>
      <c r="AV588" s="177"/>
      <c r="AW588" s="177"/>
      <c r="AX588" s="177"/>
      <c r="AY588" s="230"/>
      <c r="AZ588" s="177"/>
      <c r="BA588" s="230"/>
      <c r="BB588" s="177"/>
      <c r="BC588" s="230"/>
      <c r="BD588" s="177"/>
      <c r="BE588" s="230"/>
    </row>
    <row r="589" spans="1:57" ht="14.25" customHeight="1">
      <c r="A589" s="158">
        <v>574</v>
      </c>
      <c r="B589" s="97"/>
      <c r="C589" s="130" t="s">
        <v>394</v>
      </c>
      <c r="D589" s="212" t="s">
        <v>230</v>
      </c>
      <c r="E589" s="103" t="s">
        <v>39</v>
      </c>
      <c r="F589" s="103" t="s">
        <v>245</v>
      </c>
      <c r="G589" s="88" t="s">
        <v>476</v>
      </c>
      <c r="H589" s="213">
        <v>1</v>
      </c>
      <c r="I589" s="213" t="s">
        <v>540</v>
      </c>
      <c r="J589" s="176">
        <v>36</v>
      </c>
      <c r="K589" s="51" t="s">
        <v>2186</v>
      </c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06"/>
      <c r="AM589" s="106"/>
      <c r="AN589" s="106"/>
      <c r="AO589" s="106"/>
      <c r="AP589" s="177"/>
      <c r="AQ589" s="177">
        <v>36</v>
      </c>
      <c r="AR589" s="177"/>
      <c r="AS589" s="177"/>
      <c r="AT589" s="177"/>
      <c r="AU589" s="177"/>
      <c r="AV589" s="177"/>
      <c r="AW589" s="177"/>
      <c r="AX589" s="177"/>
      <c r="AY589" s="230"/>
      <c r="AZ589" s="177"/>
      <c r="BA589" s="230"/>
      <c r="BB589" s="177"/>
      <c r="BC589" s="230"/>
      <c r="BD589" s="177"/>
      <c r="BE589" s="230"/>
    </row>
    <row r="590" spans="1:57" ht="14.25" customHeight="1">
      <c r="A590" s="158">
        <v>575</v>
      </c>
      <c r="B590" s="196"/>
      <c r="C590" s="130" t="s">
        <v>394</v>
      </c>
      <c r="D590" s="212" t="s">
        <v>232</v>
      </c>
      <c r="E590" s="103" t="s">
        <v>39</v>
      </c>
      <c r="F590" s="103" t="s">
        <v>484</v>
      </c>
      <c r="G590" s="88" t="s">
        <v>485</v>
      </c>
      <c r="H590" s="213">
        <v>1</v>
      </c>
      <c r="I590" s="213" t="s">
        <v>540</v>
      </c>
      <c r="J590" s="176">
        <v>33</v>
      </c>
      <c r="K590" s="51" t="s">
        <v>2186</v>
      </c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>
        <v>33</v>
      </c>
      <c r="AR590" s="177"/>
      <c r="AS590" s="177"/>
      <c r="AT590" s="177"/>
      <c r="AU590" s="177"/>
      <c r="AV590" s="177"/>
      <c r="AW590" s="177"/>
      <c r="AX590" s="177"/>
      <c r="AY590" s="230"/>
      <c r="AZ590" s="177"/>
      <c r="BA590" s="230"/>
      <c r="BB590" s="177"/>
      <c r="BC590" s="230"/>
      <c r="BD590" s="177"/>
      <c r="BE590" s="230"/>
    </row>
    <row r="591" spans="1:57" ht="14.25" customHeight="1">
      <c r="A591" s="158">
        <v>576</v>
      </c>
      <c r="B591" s="196"/>
      <c r="C591" s="98" t="s">
        <v>1345</v>
      </c>
      <c r="D591" s="130" t="s">
        <v>1342</v>
      </c>
      <c r="E591" s="103" t="s">
        <v>39</v>
      </c>
      <c r="F591" s="103" t="s">
        <v>93</v>
      </c>
      <c r="G591" s="103" t="s">
        <v>1395</v>
      </c>
      <c r="H591" s="176">
        <v>2</v>
      </c>
      <c r="I591" s="176" t="s">
        <v>1471</v>
      </c>
      <c r="J591" s="176">
        <v>45</v>
      </c>
      <c r="K591" s="51" t="s">
        <v>2227</v>
      </c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>
        <v>54</v>
      </c>
      <c r="AS591" s="177"/>
      <c r="AT591" s="177">
        <v>54</v>
      </c>
      <c r="AU591" s="177"/>
      <c r="AV591" s="177"/>
      <c r="AW591" s="177"/>
      <c r="AX591" s="177"/>
      <c r="AY591" s="230"/>
      <c r="AZ591" s="177"/>
      <c r="BA591" s="230"/>
      <c r="BB591" s="177"/>
      <c r="BC591" s="230"/>
      <c r="BD591" s="177"/>
      <c r="BE591" s="230"/>
    </row>
    <row r="592" spans="1:57" ht="14.25" customHeight="1">
      <c r="A592" s="158">
        <v>577</v>
      </c>
      <c r="B592" s="202"/>
      <c r="C592" s="130" t="s">
        <v>394</v>
      </c>
      <c r="D592" s="212" t="s">
        <v>229</v>
      </c>
      <c r="E592" s="103" t="s">
        <v>39</v>
      </c>
      <c r="F592" s="103" t="s">
        <v>245</v>
      </c>
      <c r="G592" s="88" t="s">
        <v>476</v>
      </c>
      <c r="H592" s="213">
        <v>1</v>
      </c>
      <c r="I592" s="213" t="s">
        <v>581</v>
      </c>
      <c r="J592" s="176">
        <v>33</v>
      </c>
      <c r="K592" s="62" t="s">
        <v>2175</v>
      </c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>
        <v>33</v>
      </c>
      <c r="AT592" s="106"/>
      <c r="AU592" s="106"/>
      <c r="AV592" s="106"/>
      <c r="AW592" s="106"/>
      <c r="AX592" s="106"/>
      <c r="AY592" s="231"/>
      <c r="AZ592" s="106"/>
      <c r="BA592" s="231"/>
      <c r="BB592" s="106"/>
      <c r="BC592" s="231"/>
      <c r="BD592" s="106"/>
      <c r="BE592" s="231"/>
    </row>
    <row r="593" spans="1:57" ht="14.25" customHeight="1">
      <c r="A593" s="158">
        <v>578</v>
      </c>
      <c r="B593" s="196"/>
      <c r="C593" s="130" t="s">
        <v>394</v>
      </c>
      <c r="D593" s="212" t="s">
        <v>217</v>
      </c>
      <c r="E593" s="103" t="s">
        <v>39</v>
      </c>
      <c r="F593" s="103" t="s">
        <v>93</v>
      </c>
      <c r="G593" s="88" t="s">
        <v>479</v>
      </c>
      <c r="H593" s="213">
        <v>1</v>
      </c>
      <c r="I593" s="213" t="s">
        <v>2030</v>
      </c>
      <c r="J593" s="176">
        <v>30</v>
      </c>
      <c r="K593" s="51" t="s">
        <v>2175</v>
      </c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77">
        <v>30</v>
      </c>
      <c r="AT593" s="177"/>
      <c r="AU593" s="177"/>
      <c r="AV593" s="177"/>
      <c r="AW593" s="177"/>
      <c r="AX593" s="177"/>
      <c r="AY593" s="230"/>
      <c r="AZ593" s="177"/>
      <c r="BA593" s="230"/>
      <c r="BB593" s="177"/>
      <c r="BC593" s="230"/>
      <c r="BD593" s="177"/>
      <c r="BE593" s="230"/>
    </row>
    <row r="594" spans="1:57" ht="14.25" customHeight="1">
      <c r="A594" s="158">
        <v>579</v>
      </c>
      <c r="B594" s="196"/>
      <c r="C594" s="130" t="s">
        <v>394</v>
      </c>
      <c r="D594" s="212" t="s">
        <v>217</v>
      </c>
      <c r="E594" s="103" t="s">
        <v>39</v>
      </c>
      <c r="F594" s="103" t="s">
        <v>484</v>
      </c>
      <c r="G594" s="88" t="s">
        <v>485</v>
      </c>
      <c r="H594" s="213">
        <v>1</v>
      </c>
      <c r="I594" s="213" t="s">
        <v>567</v>
      </c>
      <c r="J594" s="176">
        <v>30</v>
      </c>
      <c r="K594" s="51" t="s">
        <v>2163</v>
      </c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  <c r="AQ594" s="177"/>
      <c r="AR594" s="177"/>
      <c r="AS594" s="177"/>
      <c r="AT594" s="177">
        <v>30</v>
      </c>
      <c r="AU594" s="177"/>
      <c r="AV594" s="177"/>
      <c r="AW594" s="177"/>
      <c r="AX594" s="177"/>
      <c r="AY594" s="230"/>
      <c r="AZ594" s="177"/>
      <c r="BA594" s="230"/>
      <c r="BB594" s="177"/>
      <c r="BC594" s="230"/>
      <c r="BD594" s="177"/>
      <c r="BE594" s="230"/>
    </row>
    <row r="595" spans="1:57" ht="14.25" customHeight="1">
      <c r="A595" s="158">
        <v>580</v>
      </c>
      <c r="B595" s="196"/>
      <c r="C595" s="130" t="s">
        <v>394</v>
      </c>
      <c r="D595" s="212" t="s">
        <v>217</v>
      </c>
      <c r="E595" s="103" t="s">
        <v>39</v>
      </c>
      <c r="F595" s="103" t="s">
        <v>245</v>
      </c>
      <c r="G595" s="88" t="s">
        <v>480</v>
      </c>
      <c r="H595" s="213">
        <v>1</v>
      </c>
      <c r="I595" s="213" t="s">
        <v>568</v>
      </c>
      <c r="J595" s="176">
        <v>30</v>
      </c>
      <c r="K595" s="51" t="s">
        <v>2194</v>
      </c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77"/>
      <c r="AH595" s="177"/>
      <c r="AI595" s="177"/>
      <c r="AJ595" s="177"/>
      <c r="AK595" s="177"/>
      <c r="AL595" s="177"/>
      <c r="AM595" s="177"/>
      <c r="AN595" s="177"/>
      <c r="AO595" s="177"/>
      <c r="AP595" s="177"/>
      <c r="AQ595" s="177"/>
      <c r="AR595" s="177"/>
      <c r="AS595" s="177"/>
      <c r="AT595" s="177"/>
      <c r="AU595" s="177"/>
      <c r="AV595" s="177">
        <v>30</v>
      </c>
      <c r="AW595" s="177"/>
      <c r="AX595" s="177"/>
      <c r="AY595" s="230"/>
      <c r="AZ595" s="177"/>
      <c r="BA595" s="230"/>
      <c r="BB595" s="177"/>
      <c r="BC595" s="230"/>
      <c r="BD595" s="177"/>
      <c r="BE595" s="230"/>
    </row>
    <row r="596" spans="1:57" ht="14.25" customHeight="1">
      <c r="A596" s="262" t="s">
        <v>2348</v>
      </c>
      <c r="B596" s="275"/>
      <c r="C596" s="275"/>
      <c r="D596" s="275"/>
      <c r="E596" s="275"/>
      <c r="F596" s="275"/>
      <c r="G596" s="275"/>
      <c r="H596" s="263"/>
      <c r="I596" s="213"/>
      <c r="J596" s="176">
        <f>SUM(J563:J595)</f>
        <v>1230</v>
      </c>
      <c r="K596" s="176">
        <f t="shared" ref="K596:BE596" si="11">SUM(K563:K595)</f>
        <v>0</v>
      </c>
      <c r="L596" s="176">
        <f t="shared" si="11"/>
        <v>0</v>
      </c>
      <c r="M596" s="176">
        <f t="shared" si="11"/>
        <v>0</v>
      </c>
      <c r="N596" s="176">
        <f t="shared" si="11"/>
        <v>32.799999999999997</v>
      </c>
      <c r="O596" s="176">
        <f t="shared" si="11"/>
        <v>33.6</v>
      </c>
      <c r="P596" s="176">
        <f t="shared" si="11"/>
        <v>32.799999999999997</v>
      </c>
      <c r="Q596" s="176">
        <f t="shared" si="11"/>
        <v>33.6</v>
      </c>
      <c r="R596" s="176">
        <f t="shared" si="11"/>
        <v>41</v>
      </c>
      <c r="S596" s="176">
        <f t="shared" si="11"/>
        <v>42</v>
      </c>
      <c r="T596" s="176">
        <f t="shared" si="11"/>
        <v>41</v>
      </c>
      <c r="U596" s="176">
        <f t="shared" si="11"/>
        <v>78</v>
      </c>
      <c r="V596" s="176">
        <f t="shared" si="11"/>
        <v>65.8</v>
      </c>
      <c r="W596" s="176">
        <f t="shared" si="11"/>
        <v>81.599999999999994</v>
      </c>
      <c r="X596" s="176">
        <f t="shared" si="11"/>
        <v>65.8</v>
      </c>
      <c r="Y596" s="176">
        <f t="shared" si="11"/>
        <v>0</v>
      </c>
      <c r="Z596" s="176">
        <f t="shared" si="11"/>
        <v>116</v>
      </c>
      <c r="AA596" s="176">
        <f t="shared" si="11"/>
        <v>78.599999999999994</v>
      </c>
      <c r="AB596" s="176">
        <f t="shared" si="11"/>
        <v>160</v>
      </c>
      <c r="AC596" s="176">
        <f t="shared" si="11"/>
        <v>78.599999999999994</v>
      </c>
      <c r="AD596" s="176">
        <f t="shared" si="11"/>
        <v>121</v>
      </c>
      <c r="AE596" s="176">
        <f t="shared" si="11"/>
        <v>45.6</v>
      </c>
      <c r="AF596" s="176">
        <f t="shared" si="11"/>
        <v>77</v>
      </c>
      <c r="AG596" s="176">
        <f t="shared" si="11"/>
        <v>30</v>
      </c>
      <c r="AH596" s="176">
        <f t="shared" si="11"/>
        <v>117</v>
      </c>
      <c r="AI596" s="176">
        <f t="shared" si="11"/>
        <v>63</v>
      </c>
      <c r="AJ596" s="176">
        <f t="shared" si="11"/>
        <v>88</v>
      </c>
      <c r="AK596" s="176">
        <f t="shared" si="11"/>
        <v>30</v>
      </c>
      <c r="AL596" s="176">
        <f t="shared" si="11"/>
        <v>141</v>
      </c>
      <c r="AM596" s="176">
        <f t="shared" si="11"/>
        <v>26</v>
      </c>
      <c r="AN596" s="176">
        <f t="shared" si="11"/>
        <v>141</v>
      </c>
      <c r="AO596" s="176">
        <f t="shared" si="11"/>
        <v>26</v>
      </c>
      <c r="AP596" s="176">
        <f t="shared" si="11"/>
        <v>155</v>
      </c>
      <c r="AQ596" s="176">
        <f t="shared" si="11"/>
        <v>95</v>
      </c>
      <c r="AR596" s="176">
        <f t="shared" si="11"/>
        <v>126</v>
      </c>
      <c r="AS596" s="176">
        <f t="shared" si="11"/>
        <v>89</v>
      </c>
      <c r="AT596" s="176">
        <f t="shared" si="11"/>
        <v>126</v>
      </c>
      <c r="AU596" s="176">
        <f t="shared" si="11"/>
        <v>26</v>
      </c>
      <c r="AV596" s="176">
        <f t="shared" si="11"/>
        <v>72</v>
      </c>
      <c r="AW596" s="176">
        <f t="shared" si="11"/>
        <v>26</v>
      </c>
      <c r="AX596" s="176">
        <f t="shared" si="11"/>
        <v>0</v>
      </c>
      <c r="AY596" s="176">
        <f t="shared" si="11"/>
        <v>0</v>
      </c>
      <c r="AZ596" s="176">
        <f t="shared" si="11"/>
        <v>0</v>
      </c>
      <c r="BA596" s="176">
        <f t="shared" si="11"/>
        <v>0</v>
      </c>
      <c r="BB596" s="176">
        <f t="shared" si="11"/>
        <v>0</v>
      </c>
      <c r="BC596" s="176">
        <f t="shared" si="11"/>
        <v>0</v>
      </c>
      <c r="BD596" s="176">
        <f t="shared" si="11"/>
        <v>0</v>
      </c>
      <c r="BE596" s="176">
        <f t="shared" si="11"/>
        <v>0</v>
      </c>
    </row>
    <row r="597" spans="1:57" ht="14.25" customHeight="1">
      <c r="A597" s="158">
        <v>581</v>
      </c>
      <c r="B597" s="97"/>
      <c r="C597" s="130" t="s">
        <v>297</v>
      </c>
      <c r="D597" s="98" t="s">
        <v>633</v>
      </c>
      <c r="E597" s="191" t="s">
        <v>42</v>
      </c>
      <c r="F597" s="191" t="s">
        <v>657</v>
      </c>
      <c r="G597" s="191" t="s">
        <v>658</v>
      </c>
      <c r="H597" s="177">
        <v>3</v>
      </c>
      <c r="I597" s="177" t="s">
        <v>693</v>
      </c>
      <c r="J597" s="177">
        <v>33</v>
      </c>
      <c r="K597" s="51" t="s">
        <v>2161</v>
      </c>
      <c r="L597" s="177"/>
      <c r="M597" s="177"/>
      <c r="N597" s="177">
        <v>6.6</v>
      </c>
      <c r="O597" s="177"/>
      <c r="P597" s="177">
        <v>6.6</v>
      </c>
      <c r="Q597" s="177"/>
      <c r="R597" s="177">
        <v>6.6</v>
      </c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  <c r="AQ597" s="177"/>
      <c r="AR597" s="177"/>
      <c r="AS597" s="177"/>
      <c r="AT597" s="177"/>
      <c r="AU597" s="177"/>
      <c r="AV597" s="177"/>
      <c r="AW597" s="177"/>
      <c r="AX597" s="177"/>
      <c r="AY597" s="230"/>
      <c r="AZ597" s="177"/>
      <c r="BA597" s="230"/>
      <c r="BB597" s="177"/>
      <c r="BC597" s="230"/>
      <c r="BD597" s="177"/>
      <c r="BE597" s="230"/>
    </row>
    <row r="598" spans="1:57" ht="14.25" customHeight="1">
      <c r="A598" s="158">
        <v>582</v>
      </c>
      <c r="B598" s="97"/>
      <c r="C598" s="130" t="s">
        <v>297</v>
      </c>
      <c r="D598" s="98" t="s">
        <v>630</v>
      </c>
      <c r="E598" s="191" t="s">
        <v>42</v>
      </c>
      <c r="F598" s="191" t="s">
        <v>660</v>
      </c>
      <c r="G598" s="191" t="s">
        <v>661</v>
      </c>
      <c r="H598" s="177">
        <v>15</v>
      </c>
      <c r="I598" s="177" t="s">
        <v>727</v>
      </c>
      <c r="J598" s="177">
        <v>32</v>
      </c>
      <c r="K598" s="51" t="s">
        <v>2161</v>
      </c>
      <c r="L598" s="177"/>
      <c r="M598" s="177"/>
      <c r="N598" s="177">
        <v>6.4</v>
      </c>
      <c r="O598" s="177"/>
      <c r="P598" s="177">
        <v>6.4</v>
      </c>
      <c r="Q598" s="177"/>
      <c r="R598" s="177">
        <v>6.4</v>
      </c>
      <c r="S598" s="177"/>
      <c r="T598" s="177">
        <v>6.4</v>
      </c>
      <c r="U598" s="177"/>
      <c r="V598" s="177">
        <v>6.4</v>
      </c>
      <c r="W598" s="177"/>
      <c r="X598" s="177"/>
      <c r="Y598" s="177"/>
      <c r="Z598" s="177">
        <v>6.4</v>
      </c>
      <c r="AA598" s="177"/>
      <c r="AB598" s="177">
        <v>6.4</v>
      </c>
      <c r="AC598" s="177"/>
      <c r="AD598" s="177">
        <v>6.4</v>
      </c>
      <c r="AE598" s="177"/>
      <c r="AF598" s="177"/>
      <c r="AG598" s="177"/>
      <c r="AH598" s="177">
        <v>6.4</v>
      </c>
      <c r="AI598" s="177"/>
      <c r="AJ598" s="177"/>
      <c r="AK598" s="177">
        <v>6.4</v>
      </c>
      <c r="AL598" s="177">
        <v>6.4</v>
      </c>
      <c r="AM598" s="177"/>
      <c r="AN598" s="177">
        <v>6.4</v>
      </c>
      <c r="AO598" s="177"/>
      <c r="AP598" s="177"/>
      <c r="AQ598" s="177"/>
      <c r="AR598" s="177">
        <v>6.4</v>
      </c>
      <c r="AS598" s="177"/>
      <c r="AT598" s="177">
        <v>6.4</v>
      </c>
      <c r="AU598" s="177"/>
      <c r="AV598" s="177">
        <v>6.4</v>
      </c>
      <c r="AW598" s="177"/>
      <c r="AX598" s="177"/>
      <c r="AY598" s="230"/>
      <c r="AZ598" s="177"/>
      <c r="BA598" s="230"/>
      <c r="BB598" s="177"/>
      <c r="BC598" s="230"/>
      <c r="BD598" s="177"/>
      <c r="BE598" s="230"/>
    </row>
    <row r="599" spans="1:57" ht="14.25" customHeight="1">
      <c r="A599" s="158">
        <v>583</v>
      </c>
      <c r="B599" s="196"/>
      <c r="C599" s="130" t="s">
        <v>297</v>
      </c>
      <c r="D599" s="98" t="s">
        <v>631</v>
      </c>
      <c r="E599" s="191" t="s">
        <v>42</v>
      </c>
      <c r="F599" s="191" t="s">
        <v>660</v>
      </c>
      <c r="G599" s="191" t="s">
        <v>661</v>
      </c>
      <c r="H599" s="177">
        <v>15</v>
      </c>
      <c r="I599" s="177" t="s">
        <v>702</v>
      </c>
      <c r="J599" s="177">
        <v>33</v>
      </c>
      <c r="K599" s="51" t="s">
        <v>2161</v>
      </c>
      <c r="L599" s="177"/>
      <c r="M599" s="177"/>
      <c r="N599" s="177">
        <v>6.6</v>
      </c>
      <c r="O599" s="177"/>
      <c r="P599" s="177">
        <v>6.6</v>
      </c>
      <c r="Q599" s="177"/>
      <c r="R599" s="177">
        <v>6.6</v>
      </c>
      <c r="S599" s="177"/>
      <c r="T599" s="177">
        <v>6.6</v>
      </c>
      <c r="U599" s="177"/>
      <c r="V599" s="177">
        <v>6.6</v>
      </c>
      <c r="W599" s="177"/>
      <c r="X599" s="177"/>
      <c r="Y599" s="177"/>
      <c r="Z599" s="177">
        <v>6.6</v>
      </c>
      <c r="AA599" s="177"/>
      <c r="AB599" s="177">
        <v>6.6</v>
      </c>
      <c r="AC599" s="177"/>
      <c r="AD599" s="177">
        <v>6.6</v>
      </c>
      <c r="AE599" s="177"/>
      <c r="AF599" s="177"/>
      <c r="AG599" s="177"/>
      <c r="AH599" s="177">
        <v>6.6</v>
      </c>
      <c r="AI599" s="177"/>
      <c r="AJ599" s="177"/>
      <c r="AK599" s="177">
        <v>6.6</v>
      </c>
      <c r="AL599" s="177">
        <v>6.6</v>
      </c>
      <c r="AM599" s="177"/>
      <c r="AN599" s="177"/>
      <c r="AO599" s="177">
        <v>6.6</v>
      </c>
      <c r="AP599" s="177"/>
      <c r="AQ599" s="177"/>
      <c r="AR599" s="177">
        <v>6.6</v>
      </c>
      <c r="AS599" s="177"/>
      <c r="AT599" s="177">
        <v>6.6</v>
      </c>
      <c r="AU599" s="177"/>
      <c r="AV599" s="177">
        <v>6.6</v>
      </c>
      <c r="AW599" s="177"/>
      <c r="AX599" s="177"/>
      <c r="AY599" s="230"/>
      <c r="AZ599" s="177"/>
      <c r="BA599" s="230"/>
      <c r="BB599" s="177"/>
      <c r="BC599" s="230"/>
      <c r="BD599" s="177"/>
      <c r="BE599" s="230"/>
    </row>
    <row r="600" spans="1:57" ht="14.25" customHeight="1">
      <c r="A600" s="158">
        <v>584</v>
      </c>
      <c r="B600" s="196"/>
      <c r="C600" s="130" t="s">
        <v>297</v>
      </c>
      <c r="D600" s="98" t="s">
        <v>632</v>
      </c>
      <c r="E600" s="191" t="s">
        <v>42</v>
      </c>
      <c r="F600" s="191" t="s">
        <v>660</v>
      </c>
      <c r="G600" s="191" t="s">
        <v>661</v>
      </c>
      <c r="H600" s="177">
        <v>15</v>
      </c>
      <c r="I600" s="177" t="s">
        <v>703</v>
      </c>
      <c r="J600" s="177">
        <v>34</v>
      </c>
      <c r="K600" s="51" t="s">
        <v>2161</v>
      </c>
      <c r="L600" s="177"/>
      <c r="M600" s="177"/>
      <c r="N600" s="177">
        <v>6.8</v>
      </c>
      <c r="O600" s="177"/>
      <c r="P600" s="177">
        <v>6.8</v>
      </c>
      <c r="Q600" s="177"/>
      <c r="R600" s="177">
        <v>6.8</v>
      </c>
      <c r="S600" s="177"/>
      <c r="T600" s="177">
        <v>6.8</v>
      </c>
      <c r="U600" s="177"/>
      <c r="V600" s="177">
        <v>6.8</v>
      </c>
      <c r="W600" s="177"/>
      <c r="X600" s="177"/>
      <c r="Y600" s="177"/>
      <c r="Z600" s="177">
        <v>6.8</v>
      </c>
      <c r="AA600" s="177"/>
      <c r="AB600" s="177">
        <v>6.8</v>
      </c>
      <c r="AC600" s="177"/>
      <c r="AD600" s="177">
        <v>6.8</v>
      </c>
      <c r="AE600" s="177"/>
      <c r="AF600" s="177"/>
      <c r="AG600" s="177"/>
      <c r="AH600" s="177">
        <v>6.8</v>
      </c>
      <c r="AI600" s="177"/>
      <c r="AJ600" s="177"/>
      <c r="AK600" s="177">
        <v>6.8</v>
      </c>
      <c r="AL600" s="177">
        <v>6.8</v>
      </c>
      <c r="AM600" s="177"/>
      <c r="AN600" s="177"/>
      <c r="AO600" s="177"/>
      <c r="AP600" s="177">
        <v>6.8</v>
      </c>
      <c r="AQ600" s="177"/>
      <c r="AR600" s="177">
        <v>6.8</v>
      </c>
      <c r="AS600" s="177"/>
      <c r="AT600" s="177">
        <v>6.8</v>
      </c>
      <c r="AU600" s="177"/>
      <c r="AV600" s="177">
        <v>6.8</v>
      </c>
      <c r="AW600" s="177"/>
      <c r="AX600" s="177"/>
      <c r="AY600" s="230"/>
      <c r="AZ600" s="177"/>
      <c r="BA600" s="230"/>
      <c r="BB600" s="177"/>
      <c r="BC600" s="230"/>
      <c r="BD600" s="177"/>
      <c r="BE600" s="230"/>
    </row>
    <row r="601" spans="1:57" ht="14.25" customHeight="1">
      <c r="A601" s="158">
        <v>585</v>
      </c>
      <c r="B601" s="196"/>
      <c r="C601" s="130" t="s">
        <v>297</v>
      </c>
      <c r="D601" s="98" t="s">
        <v>633</v>
      </c>
      <c r="E601" s="191" t="s">
        <v>42</v>
      </c>
      <c r="F601" s="191" t="s">
        <v>660</v>
      </c>
      <c r="G601" s="191" t="s">
        <v>661</v>
      </c>
      <c r="H601" s="177">
        <v>15</v>
      </c>
      <c r="I601" s="177" t="s">
        <v>704</v>
      </c>
      <c r="J601" s="177">
        <v>33</v>
      </c>
      <c r="K601" s="51" t="s">
        <v>2161</v>
      </c>
      <c r="L601" s="177"/>
      <c r="M601" s="177"/>
      <c r="N601" s="177">
        <v>6.6</v>
      </c>
      <c r="O601" s="177"/>
      <c r="P601" s="177">
        <v>6.6</v>
      </c>
      <c r="Q601" s="177"/>
      <c r="R601" s="177">
        <v>6.6</v>
      </c>
      <c r="S601" s="177"/>
      <c r="T601" s="177">
        <v>6.6</v>
      </c>
      <c r="U601" s="177"/>
      <c r="V601" s="177">
        <v>6.6</v>
      </c>
      <c r="W601" s="177"/>
      <c r="X601" s="177"/>
      <c r="Y601" s="177"/>
      <c r="Z601" s="177">
        <v>6.6</v>
      </c>
      <c r="AA601" s="177"/>
      <c r="AB601" s="177">
        <v>6.6</v>
      </c>
      <c r="AC601" s="177"/>
      <c r="AD601" s="177">
        <v>6.6</v>
      </c>
      <c r="AE601" s="177"/>
      <c r="AF601" s="177"/>
      <c r="AG601" s="177"/>
      <c r="AH601" s="177">
        <v>6.6</v>
      </c>
      <c r="AI601" s="177"/>
      <c r="AJ601" s="177">
        <v>6.6</v>
      </c>
      <c r="AK601" s="177"/>
      <c r="AL601" s="177">
        <v>6.6</v>
      </c>
      <c r="AM601" s="177"/>
      <c r="AN601" s="177"/>
      <c r="AO601" s="177"/>
      <c r="AP601" s="177"/>
      <c r="AQ601" s="177">
        <v>6.6</v>
      </c>
      <c r="AR601" s="177">
        <v>6.6</v>
      </c>
      <c r="AS601" s="177"/>
      <c r="AT601" s="177">
        <v>6.6</v>
      </c>
      <c r="AU601" s="177"/>
      <c r="AV601" s="177">
        <v>6.6</v>
      </c>
      <c r="AW601" s="177"/>
      <c r="AX601" s="177"/>
      <c r="AY601" s="230"/>
      <c r="AZ601" s="177"/>
      <c r="BA601" s="230"/>
      <c r="BB601" s="177"/>
      <c r="BC601" s="230"/>
      <c r="BD601" s="177"/>
      <c r="BE601" s="230"/>
    </row>
    <row r="602" spans="1:57" ht="14.25" customHeight="1">
      <c r="A602" s="158">
        <v>586</v>
      </c>
      <c r="B602" s="97"/>
      <c r="C602" s="130" t="s">
        <v>297</v>
      </c>
      <c r="D602" s="98" t="s">
        <v>290</v>
      </c>
      <c r="E602" s="191" t="s">
        <v>42</v>
      </c>
      <c r="F602" s="191" t="s">
        <v>256</v>
      </c>
      <c r="G602" s="191" t="s">
        <v>663</v>
      </c>
      <c r="H602" s="177">
        <v>7</v>
      </c>
      <c r="I602" s="177" t="s">
        <v>2152</v>
      </c>
      <c r="J602" s="177">
        <v>45</v>
      </c>
      <c r="K602" s="51" t="s">
        <v>2161</v>
      </c>
      <c r="L602" s="177"/>
      <c r="M602" s="177"/>
      <c r="N602" s="177">
        <v>9</v>
      </c>
      <c r="O602" s="177"/>
      <c r="P602" s="177">
        <v>9</v>
      </c>
      <c r="Q602" s="177"/>
      <c r="R602" s="177">
        <v>9</v>
      </c>
      <c r="S602" s="177"/>
      <c r="T602" s="177">
        <v>9</v>
      </c>
      <c r="U602" s="177"/>
      <c r="V602" s="177">
        <v>9</v>
      </c>
      <c r="W602" s="177"/>
      <c r="X602" s="177">
        <v>9</v>
      </c>
      <c r="Y602" s="177"/>
      <c r="Z602" s="177">
        <v>9</v>
      </c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230"/>
      <c r="AZ602" s="177"/>
      <c r="BA602" s="230"/>
      <c r="BB602" s="177"/>
      <c r="BC602" s="230"/>
      <c r="BD602" s="177"/>
      <c r="BE602" s="230"/>
    </row>
    <row r="603" spans="1:57" ht="14.25" customHeight="1">
      <c r="A603" s="158">
        <v>587</v>
      </c>
      <c r="B603" s="97"/>
      <c r="C603" s="130" t="s">
        <v>297</v>
      </c>
      <c r="D603" s="98" t="s">
        <v>646</v>
      </c>
      <c r="E603" s="191" t="s">
        <v>42</v>
      </c>
      <c r="F603" s="191" t="s">
        <v>256</v>
      </c>
      <c r="G603" s="191" t="s">
        <v>251</v>
      </c>
      <c r="H603" s="177">
        <v>12</v>
      </c>
      <c r="I603" s="177" t="s">
        <v>715</v>
      </c>
      <c r="J603" s="177">
        <v>24</v>
      </c>
      <c r="K603" s="51" t="s">
        <v>2161</v>
      </c>
      <c r="L603" s="177"/>
      <c r="M603" s="177"/>
      <c r="N603" s="177">
        <v>4.8</v>
      </c>
      <c r="O603" s="177"/>
      <c r="P603" s="177">
        <v>4.8</v>
      </c>
      <c r="Q603" s="177"/>
      <c r="R603" s="177">
        <v>4.8</v>
      </c>
      <c r="S603" s="177"/>
      <c r="T603" s="177">
        <v>4.8</v>
      </c>
      <c r="U603" s="177"/>
      <c r="V603" s="177">
        <v>4.8</v>
      </c>
      <c r="W603" s="177"/>
      <c r="X603" s="177">
        <v>4.8</v>
      </c>
      <c r="Y603" s="177"/>
      <c r="Z603" s="177">
        <v>4.8</v>
      </c>
      <c r="AA603" s="177"/>
      <c r="AB603" s="177">
        <v>4.8</v>
      </c>
      <c r="AC603" s="177"/>
      <c r="AD603" s="177">
        <v>4.8</v>
      </c>
      <c r="AE603" s="177"/>
      <c r="AF603" s="177">
        <v>4.8</v>
      </c>
      <c r="AG603" s="177"/>
      <c r="AH603" s="177">
        <v>4.8</v>
      </c>
      <c r="AI603" s="177"/>
      <c r="AJ603" s="177">
        <v>4.8</v>
      </c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230"/>
      <c r="AZ603" s="177"/>
      <c r="BA603" s="230"/>
      <c r="BB603" s="177"/>
      <c r="BC603" s="230"/>
      <c r="BD603" s="177"/>
      <c r="BE603" s="230"/>
    </row>
    <row r="604" spans="1:57" ht="14.25" customHeight="1">
      <c r="A604" s="158">
        <v>588</v>
      </c>
      <c r="B604" s="97"/>
      <c r="C604" s="130" t="s">
        <v>297</v>
      </c>
      <c r="D604" s="98" t="s">
        <v>292</v>
      </c>
      <c r="E604" s="191" t="s">
        <v>42</v>
      </c>
      <c r="F604" s="191" t="s">
        <v>256</v>
      </c>
      <c r="G604" s="191" t="s">
        <v>490</v>
      </c>
      <c r="H604" s="177">
        <v>12</v>
      </c>
      <c r="I604" s="177" t="s">
        <v>716</v>
      </c>
      <c r="J604" s="177">
        <v>40</v>
      </c>
      <c r="K604" s="51" t="s">
        <v>2161</v>
      </c>
      <c r="L604" s="177"/>
      <c r="M604" s="177"/>
      <c r="N604" s="177">
        <v>8</v>
      </c>
      <c r="O604" s="177"/>
      <c r="P604" s="177">
        <v>8</v>
      </c>
      <c r="Q604" s="177"/>
      <c r="R604" s="177">
        <v>8</v>
      </c>
      <c r="S604" s="177"/>
      <c r="T604" s="177">
        <v>8</v>
      </c>
      <c r="U604" s="177"/>
      <c r="V604" s="177">
        <v>8</v>
      </c>
      <c r="W604" s="177"/>
      <c r="X604" s="177">
        <v>8</v>
      </c>
      <c r="Y604" s="177"/>
      <c r="Z604" s="177">
        <v>8</v>
      </c>
      <c r="AA604" s="177"/>
      <c r="AB604" s="177">
        <v>8</v>
      </c>
      <c r="AC604" s="177"/>
      <c r="AD604" s="177">
        <v>8</v>
      </c>
      <c r="AE604" s="177"/>
      <c r="AF604" s="177">
        <v>8</v>
      </c>
      <c r="AG604" s="177"/>
      <c r="AH604" s="177">
        <v>8</v>
      </c>
      <c r="AI604" s="177"/>
      <c r="AJ604" s="177">
        <v>8</v>
      </c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230"/>
      <c r="AZ604" s="177"/>
      <c r="BA604" s="230"/>
      <c r="BB604" s="177"/>
      <c r="BC604" s="230"/>
      <c r="BD604" s="177"/>
      <c r="BE604" s="230"/>
    </row>
    <row r="605" spans="1:57" ht="14.25" customHeight="1">
      <c r="A605" s="158">
        <v>589</v>
      </c>
      <c r="B605" s="97"/>
      <c r="C605" s="130" t="s">
        <v>297</v>
      </c>
      <c r="D605" s="98" t="s">
        <v>293</v>
      </c>
      <c r="E605" s="191" t="s">
        <v>42</v>
      </c>
      <c r="F605" s="191" t="s">
        <v>256</v>
      </c>
      <c r="G605" s="191" t="s">
        <v>490</v>
      </c>
      <c r="H605" s="177">
        <v>12</v>
      </c>
      <c r="I605" s="177" t="s">
        <v>717</v>
      </c>
      <c r="J605" s="177">
        <v>40</v>
      </c>
      <c r="K605" s="51" t="s">
        <v>2161</v>
      </c>
      <c r="L605" s="177"/>
      <c r="M605" s="177"/>
      <c r="N605" s="177">
        <v>8</v>
      </c>
      <c r="O605" s="177"/>
      <c r="P605" s="177">
        <v>8</v>
      </c>
      <c r="Q605" s="177"/>
      <c r="R605" s="177">
        <v>8</v>
      </c>
      <c r="S605" s="177"/>
      <c r="T605" s="177">
        <v>8</v>
      </c>
      <c r="U605" s="177"/>
      <c r="V605" s="177">
        <v>8</v>
      </c>
      <c r="W605" s="177"/>
      <c r="X605" s="177">
        <v>8</v>
      </c>
      <c r="Y605" s="177"/>
      <c r="Z605" s="177">
        <v>8</v>
      </c>
      <c r="AA605" s="177"/>
      <c r="AB605" s="177">
        <v>8</v>
      </c>
      <c r="AC605" s="177"/>
      <c r="AD605" s="177">
        <v>8</v>
      </c>
      <c r="AE605" s="177"/>
      <c r="AF605" s="177">
        <v>8</v>
      </c>
      <c r="AG605" s="177"/>
      <c r="AH605" s="177">
        <v>8</v>
      </c>
      <c r="AI605" s="177"/>
      <c r="AJ605" s="177">
        <v>8</v>
      </c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230"/>
      <c r="AZ605" s="177"/>
      <c r="BA605" s="230"/>
      <c r="BB605" s="177"/>
      <c r="BC605" s="230"/>
      <c r="BD605" s="177"/>
      <c r="BE605" s="230"/>
    </row>
    <row r="606" spans="1:57" ht="14.25" customHeight="1">
      <c r="A606" s="158">
        <v>590</v>
      </c>
      <c r="B606" s="196"/>
      <c r="C606" s="130" t="s">
        <v>297</v>
      </c>
      <c r="D606" s="98" t="s">
        <v>293</v>
      </c>
      <c r="E606" s="191" t="s">
        <v>42</v>
      </c>
      <c r="F606" s="191" t="s">
        <v>256</v>
      </c>
      <c r="G606" s="191" t="s">
        <v>666</v>
      </c>
      <c r="H606" s="177">
        <v>12</v>
      </c>
      <c r="I606" s="177" t="s">
        <v>718</v>
      </c>
      <c r="J606" s="177">
        <v>40</v>
      </c>
      <c r="K606" s="51" t="s">
        <v>2161</v>
      </c>
      <c r="L606" s="177"/>
      <c r="M606" s="177"/>
      <c r="N606" s="177">
        <v>8</v>
      </c>
      <c r="O606" s="177"/>
      <c r="P606" s="177">
        <v>8</v>
      </c>
      <c r="Q606" s="177"/>
      <c r="R606" s="177">
        <v>8</v>
      </c>
      <c r="S606" s="177"/>
      <c r="T606" s="177">
        <v>8</v>
      </c>
      <c r="U606" s="177"/>
      <c r="V606" s="177">
        <v>8</v>
      </c>
      <c r="W606" s="177"/>
      <c r="X606" s="177">
        <v>8</v>
      </c>
      <c r="Y606" s="177"/>
      <c r="Z606" s="177">
        <v>8</v>
      </c>
      <c r="AA606" s="177"/>
      <c r="AB606" s="177">
        <v>8</v>
      </c>
      <c r="AC606" s="177"/>
      <c r="AD606" s="177">
        <v>8</v>
      </c>
      <c r="AE606" s="177"/>
      <c r="AF606" s="177">
        <v>8</v>
      </c>
      <c r="AG606" s="177"/>
      <c r="AH606" s="177">
        <v>8</v>
      </c>
      <c r="AI606" s="177"/>
      <c r="AJ606" s="177">
        <v>8</v>
      </c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230"/>
      <c r="AZ606" s="177"/>
      <c r="BA606" s="230"/>
      <c r="BB606" s="177"/>
      <c r="BC606" s="230"/>
      <c r="BD606" s="177"/>
      <c r="BE606" s="230"/>
    </row>
    <row r="607" spans="1:57" ht="14.25" customHeight="1">
      <c r="A607" s="158">
        <v>591</v>
      </c>
      <c r="B607" s="196"/>
      <c r="C607" s="130" t="s">
        <v>297</v>
      </c>
      <c r="D607" s="98" t="s">
        <v>647</v>
      </c>
      <c r="E607" s="191" t="s">
        <v>42</v>
      </c>
      <c r="F607" s="191" t="s">
        <v>659</v>
      </c>
      <c r="G607" s="191" t="s">
        <v>667</v>
      </c>
      <c r="H607" s="177">
        <v>18</v>
      </c>
      <c r="I607" s="177" t="s">
        <v>719</v>
      </c>
      <c r="J607" s="177">
        <v>30</v>
      </c>
      <c r="K607" s="51" t="s">
        <v>2161</v>
      </c>
      <c r="L607" s="177"/>
      <c r="M607" s="177"/>
      <c r="N607" s="177">
        <v>6</v>
      </c>
      <c r="O607" s="177"/>
      <c r="P607" s="177">
        <v>6</v>
      </c>
      <c r="Q607" s="177"/>
      <c r="R607" s="177">
        <v>6</v>
      </c>
      <c r="S607" s="177"/>
      <c r="T607" s="177">
        <v>6</v>
      </c>
      <c r="U607" s="177"/>
      <c r="V607" s="177">
        <v>6</v>
      </c>
      <c r="W607" s="177"/>
      <c r="X607" s="177">
        <v>6</v>
      </c>
      <c r="Y607" s="177"/>
      <c r="Z607" s="177">
        <v>6</v>
      </c>
      <c r="AA607" s="177"/>
      <c r="AB607" s="177">
        <v>6</v>
      </c>
      <c r="AC607" s="177"/>
      <c r="AD607" s="177">
        <v>6</v>
      </c>
      <c r="AE607" s="177"/>
      <c r="AF607" s="177">
        <v>6</v>
      </c>
      <c r="AG607" s="177"/>
      <c r="AH607" s="177">
        <v>6</v>
      </c>
      <c r="AI607" s="177"/>
      <c r="AJ607" s="177">
        <v>6</v>
      </c>
      <c r="AK607" s="177"/>
      <c r="AL607" s="177">
        <v>6</v>
      </c>
      <c r="AM607" s="177"/>
      <c r="AN607" s="177">
        <v>6</v>
      </c>
      <c r="AO607" s="177"/>
      <c r="AP607" s="177">
        <v>6</v>
      </c>
      <c r="AQ607" s="177"/>
      <c r="AR607" s="177">
        <v>6</v>
      </c>
      <c r="AS607" s="177"/>
      <c r="AT607" s="177">
        <v>6</v>
      </c>
      <c r="AU607" s="177"/>
      <c r="AV607" s="177">
        <v>6</v>
      </c>
      <c r="AW607" s="177"/>
      <c r="AX607" s="177"/>
      <c r="AY607" s="230"/>
      <c r="AZ607" s="177"/>
      <c r="BA607" s="230"/>
      <c r="BB607" s="177"/>
      <c r="BC607" s="230"/>
      <c r="BD607" s="177"/>
      <c r="BE607" s="230"/>
    </row>
    <row r="608" spans="1:57" ht="14.25" customHeight="1">
      <c r="A608" s="158">
        <v>592</v>
      </c>
      <c r="B608" s="196"/>
      <c r="C608" s="130" t="s">
        <v>297</v>
      </c>
      <c r="D608" s="98" t="s">
        <v>648</v>
      </c>
      <c r="E608" s="191" t="s">
        <v>42</v>
      </c>
      <c r="F608" s="191" t="s">
        <v>659</v>
      </c>
      <c r="G608" s="191" t="s">
        <v>667</v>
      </c>
      <c r="H608" s="177">
        <v>18</v>
      </c>
      <c r="I608" s="177" t="s">
        <v>720</v>
      </c>
      <c r="J608" s="177">
        <v>32</v>
      </c>
      <c r="K608" s="51" t="s">
        <v>2161</v>
      </c>
      <c r="L608" s="177"/>
      <c r="M608" s="177"/>
      <c r="N608" s="177">
        <v>6.4</v>
      </c>
      <c r="O608" s="177"/>
      <c r="P608" s="177">
        <v>6.4</v>
      </c>
      <c r="Q608" s="177"/>
      <c r="R608" s="177">
        <v>6.4</v>
      </c>
      <c r="S608" s="177"/>
      <c r="T608" s="177">
        <v>6.4</v>
      </c>
      <c r="U608" s="177"/>
      <c r="V608" s="177">
        <v>6.4</v>
      </c>
      <c r="W608" s="177"/>
      <c r="X608" s="177">
        <v>6.4</v>
      </c>
      <c r="Y608" s="177"/>
      <c r="Z608" s="177">
        <v>6.4</v>
      </c>
      <c r="AA608" s="177"/>
      <c r="AB608" s="177">
        <v>6.4</v>
      </c>
      <c r="AC608" s="177"/>
      <c r="AD608" s="177">
        <v>6.4</v>
      </c>
      <c r="AE608" s="177"/>
      <c r="AF608" s="177">
        <v>6.4</v>
      </c>
      <c r="AG608" s="177"/>
      <c r="AH608" s="177">
        <v>6.4</v>
      </c>
      <c r="AI608" s="177"/>
      <c r="AJ608" s="177">
        <v>6.4</v>
      </c>
      <c r="AK608" s="177"/>
      <c r="AL608" s="177">
        <v>6.4</v>
      </c>
      <c r="AM608" s="177"/>
      <c r="AN608" s="177">
        <v>6.4</v>
      </c>
      <c r="AO608" s="177"/>
      <c r="AP608" s="177">
        <v>6.4</v>
      </c>
      <c r="AQ608" s="177"/>
      <c r="AR608" s="177">
        <v>6.4</v>
      </c>
      <c r="AS608" s="177"/>
      <c r="AT608" s="177">
        <v>6.4</v>
      </c>
      <c r="AU608" s="177"/>
      <c r="AV608" s="177">
        <v>6.4</v>
      </c>
      <c r="AW608" s="177"/>
      <c r="AX608" s="177"/>
      <c r="AY608" s="230"/>
      <c r="AZ608" s="177"/>
      <c r="BA608" s="230"/>
      <c r="BB608" s="177"/>
      <c r="BC608" s="230"/>
      <c r="BD608" s="177"/>
      <c r="BE608" s="230"/>
    </row>
    <row r="609" spans="1:57" ht="14.25" customHeight="1">
      <c r="A609" s="158">
        <v>593</v>
      </c>
      <c r="B609" s="196"/>
      <c r="C609" s="130" t="s">
        <v>297</v>
      </c>
      <c r="D609" s="98" t="s">
        <v>649</v>
      </c>
      <c r="E609" s="191" t="s">
        <v>42</v>
      </c>
      <c r="F609" s="191" t="s">
        <v>252</v>
      </c>
      <c r="G609" s="191" t="s">
        <v>667</v>
      </c>
      <c r="H609" s="177">
        <v>18</v>
      </c>
      <c r="I609" s="177" t="s">
        <v>2016</v>
      </c>
      <c r="J609" s="177">
        <v>45</v>
      </c>
      <c r="K609" s="51" t="s">
        <v>2161</v>
      </c>
      <c r="L609" s="177"/>
      <c r="M609" s="177"/>
      <c r="N609" s="177">
        <v>9</v>
      </c>
      <c r="O609" s="177"/>
      <c r="P609" s="177">
        <v>9</v>
      </c>
      <c r="Q609" s="177"/>
      <c r="R609" s="177">
        <v>9</v>
      </c>
      <c r="S609" s="177"/>
      <c r="T609" s="177">
        <v>9</v>
      </c>
      <c r="U609" s="177"/>
      <c r="V609" s="177">
        <v>9</v>
      </c>
      <c r="W609" s="177"/>
      <c r="X609" s="177">
        <v>9</v>
      </c>
      <c r="Y609" s="177"/>
      <c r="Z609" s="177"/>
      <c r="AA609" s="177"/>
      <c r="AB609" s="177"/>
      <c r="AC609" s="177"/>
      <c r="AD609" s="177">
        <v>9</v>
      </c>
      <c r="AE609" s="177"/>
      <c r="AF609" s="177">
        <v>9</v>
      </c>
      <c r="AG609" s="177"/>
      <c r="AH609" s="177">
        <v>9</v>
      </c>
      <c r="AI609" s="177"/>
      <c r="AJ609" s="177">
        <v>9</v>
      </c>
      <c r="AK609" s="177"/>
      <c r="AL609" s="177">
        <v>9</v>
      </c>
      <c r="AM609" s="177"/>
      <c r="AN609" s="177">
        <v>9</v>
      </c>
      <c r="AO609" s="177"/>
      <c r="AP609" s="177">
        <v>9</v>
      </c>
      <c r="AQ609" s="177"/>
      <c r="AR609" s="177">
        <v>9</v>
      </c>
      <c r="AS609" s="177"/>
      <c r="AT609" s="177"/>
      <c r="AU609" s="177"/>
      <c r="AV609" s="177"/>
      <c r="AW609" s="177"/>
      <c r="AX609" s="177"/>
      <c r="AY609" s="230"/>
      <c r="AZ609" s="177"/>
      <c r="BA609" s="230"/>
      <c r="BB609" s="177"/>
      <c r="BC609" s="230"/>
      <c r="BD609" s="177"/>
      <c r="BE609" s="230"/>
    </row>
    <row r="610" spans="1:57" ht="14.25" customHeight="1">
      <c r="A610" s="158">
        <v>594</v>
      </c>
      <c r="B610" s="97"/>
      <c r="C610" s="130" t="s">
        <v>893</v>
      </c>
      <c r="D610" s="98" t="s">
        <v>765</v>
      </c>
      <c r="E610" s="191" t="s">
        <v>42</v>
      </c>
      <c r="F610" s="191" t="s">
        <v>88</v>
      </c>
      <c r="G610" s="188" t="s">
        <v>824</v>
      </c>
      <c r="H610" s="178">
        <v>15</v>
      </c>
      <c r="I610" s="178" t="s">
        <v>882</v>
      </c>
      <c r="J610" s="178">
        <v>49</v>
      </c>
      <c r="K610" s="51" t="s">
        <v>2222</v>
      </c>
      <c r="L610" s="177"/>
      <c r="M610" s="177"/>
      <c r="N610" s="177">
        <v>9.8000000000000007</v>
      </c>
      <c r="O610" s="177"/>
      <c r="P610" s="177">
        <v>9.8000000000000007</v>
      </c>
      <c r="Q610" s="177"/>
      <c r="R610" s="177">
        <v>9.8000000000000007</v>
      </c>
      <c r="S610" s="177"/>
      <c r="T610" s="177">
        <v>9.8000000000000007</v>
      </c>
      <c r="U610" s="177"/>
      <c r="V610" s="177">
        <v>9.8000000000000007</v>
      </c>
      <c r="W610" s="177"/>
      <c r="X610" s="177">
        <v>9.8000000000000007</v>
      </c>
      <c r="Y610" s="177"/>
      <c r="Z610" s="177">
        <v>9.8000000000000007</v>
      </c>
      <c r="AA610" s="177"/>
      <c r="AB610" s="177">
        <v>9.8000000000000007</v>
      </c>
      <c r="AC610" s="177"/>
      <c r="AD610" s="177">
        <v>9.8000000000000007</v>
      </c>
      <c r="AE610" s="177"/>
      <c r="AF610" s="177">
        <v>9.8000000000000007</v>
      </c>
      <c r="AG610" s="177"/>
      <c r="AH610" s="177">
        <v>9.8000000000000007</v>
      </c>
      <c r="AI610" s="177"/>
      <c r="AJ610" s="177"/>
      <c r="AK610" s="177"/>
      <c r="AL610" s="177"/>
      <c r="AM610" s="177"/>
      <c r="AN610" s="177"/>
      <c r="AO610" s="177"/>
      <c r="AP610" s="177"/>
      <c r="AQ610" s="177"/>
      <c r="AR610" s="177"/>
      <c r="AS610" s="177"/>
      <c r="AT610" s="177"/>
      <c r="AU610" s="177"/>
      <c r="AV610" s="177"/>
      <c r="AW610" s="177"/>
      <c r="AX610" s="177"/>
      <c r="AY610" s="230"/>
      <c r="AZ610" s="177"/>
      <c r="BA610" s="230"/>
      <c r="BB610" s="177"/>
      <c r="BC610" s="230"/>
      <c r="BD610" s="177"/>
      <c r="BE610" s="230"/>
    </row>
    <row r="611" spans="1:57" ht="14.25" customHeight="1">
      <c r="A611" s="158">
        <v>595</v>
      </c>
      <c r="B611" s="203"/>
      <c r="C611" s="130" t="s">
        <v>893</v>
      </c>
      <c r="D611" s="98" t="s">
        <v>766</v>
      </c>
      <c r="E611" s="191" t="s">
        <v>42</v>
      </c>
      <c r="F611" s="191" t="s">
        <v>88</v>
      </c>
      <c r="G611" s="188" t="s">
        <v>824</v>
      </c>
      <c r="H611" s="178">
        <v>15</v>
      </c>
      <c r="I611" s="178" t="s">
        <v>883</v>
      </c>
      <c r="J611" s="178">
        <v>47</v>
      </c>
      <c r="K611" s="51" t="s">
        <v>2222</v>
      </c>
      <c r="L611" s="177"/>
      <c r="M611" s="177"/>
      <c r="N611" s="177">
        <v>9.4</v>
      </c>
      <c r="O611" s="177"/>
      <c r="P611" s="177">
        <v>9.4</v>
      </c>
      <c r="Q611" s="177"/>
      <c r="R611" s="177">
        <v>9.4</v>
      </c>
      <c r="S611" s="177"/>
      <c r="T611" s="177">
        <v>9.4</v>
      </c>
      <c r="U611" s="177"/>
      <c r="V611" s="177">
        <v>9.4</v>
      </c>
      <c r="W611" s="177"/>
      <c r="X611" s="177">
        <v>9.4</v>
      </c>
      <c r="Y611" s="177"/>
      <c r="Z611" s="177">
        <v>9.4</v>
      </c>
      <c r="AA611" s="177"/>
      <c r="AB611" s="177">
        <v>9.4</v>
      </c>
      <c r="AC611" s="177"/>
      <c r="AD611" s="177">
        <v>9.4</v>
      </c>
      <c r="AE611" s="177"/>
      <c r="AF611" s="177">
        <v>9.4</v>
      </c>
      <c r="AG611" s="177"/>
      <c r="AH611" s="177">
        <v>9.4</v>
      </c>
      <c r="AI611" s="177"/>
      <c r="AJ611" s="177"/>
      <c r="AK611" s="177"/>
      <c r="AL611" s="177"/>
      <c r="AM611" s="177"/>
      <c r="AN611" s="177"/>
      <c r="AO611" s="177"/>
      <c r="AP611" s="177"/>
      <c r="AQ611" s="177"/>
      <c r="AR611" s="177"/>
      <c r="AS611" s="177"/>
      <c r="AT611" s="177"/>
      <c r="AU611" s="177"/>
      <c r="AV611" s="177"/>
      <c r="AW611" s="177"/>
      <c r="AX611" s="177"/>
      <c r="AY611" s="177"/>
      <c r="AZ611" s="177"/>
      <c r="BA611" s="177"/>
      <c r="BB611" s="177"/>
      <c r="BC611" s="177"/>
      <c r="BD611" s="177"/>
      <c r="BE611" s="177"/>
    </row>
    <row r="612" spans="1:57" ht="14.25" customHeight="1">
      <c r="A612" s="158">
        <v>596</v>
      </c>
      <c r="B612" s="203"/>
      <c r="C612" s="130" t="s">
        <v>893</v>
      </c>
      <c r="D612" s="98" t="s">
        <v>767</v>
      </c>
      <c r="E612" s="191" t="s">
        <v>42</v>
      </c>
      <c r="F612" s="191" t="s">
        <v>88</v>
      </c>
      <c r="G612" s="188" t="s">
        <v>824</v>
      </c>
      <c r="H612" s="178">
        <v>15</v>
      </c>
      <c r="I612" s="178" t="s">
        <v>884</v>
      </c>
      <c r="J612" s="178">
        <v>48</v>
      </c>
      <c r="K612" s="51" t="s">
        <v>2222</v>
      </c>
      <c r="L612" s="177"/>
      <c r="M612" s="177"/>
      <c r="N612" s="177">
        <v>9.6</v>
      </c>
      <c r="O612" s="177"/>
      <c r="P612" s="177">
        <v>9.6</v>
      </c>
      <c r="Q612" s="177"/>
      <c r="R612" s="177">
        <v>9.6</v>
      </c>
      <c r="S612" s="177"/>
      <c r="T612" s="177">
        <v>9.6</v>
      </c>
      <c r="U612" s="177"/>
      <c r="V612" s="177">
        <v>9.6</v>
      </c>
      <c r="W612" s="177"/>
      <c r="X612" s="177">
        <v>9.6</v>
      </c>
      <c r="Y612" s="177"/>
      <c r="Z612" s="177">
        <v>9.6</v>
      </c>
      <c r="AA612" s="177"/>
      <c r="AB612" s="177">
        <v>9.6</v>
      </c>
      <c r="AC612" s="177"/>
      <c r="AD612" s="177">
        <v>9.6</v>
      </c>
      <c r="AE612" s="177"/>
      <c r="AF612" s="177">
        <v>9.6</v>
      </c>
      <c r="AG612" s="177"/>
      <c r="AH612" s="177">
        <v>9.6</v>
      </c>
      <c r="AI612" s="177"/>
      <c r="AJ612" s="177"/>
      <c r="AK612" s="177"/>
      <c r="AL612" s="177"/>
      <c r="AM612" s="177"/>
      <c r="AN612" s="177"/>
      <c r="AO612" s="177"/>
      <c r="AP612" s="177"/>
      <c r="AQ612" s="177"/>
      <c r="AR612" s="177"/>
      <c r="AS612" s="177"/>
      <c r="AT612" s="177"/>
      <c r="AU612" s="177"/>
      <c r="AV612" s="177"/>
      <c r="AW612" s="177"/>
      <c r="AX612" s="177"/>
      <c r="AY612" s="177"/>
      <c r="AZ612" s="177"/>
      <c r="BA612" s="177"/>
      <c r="BB612" s="177"/>
      <c r="BC612" s="177"/>
      <c r="BD612" s="177"/>
      <c r="BE612" s="177"/>
    </row>
    <row r="613" spans="1:57" ht="14.25" customHeight="1">
      <c r="A613" s="158">
        <v>597</v>
      </c>
      <c r="B613" s="203"/>
      <c r="C613" s="130" t="s">
        <v>893</v>
      </c>
      <c r="D613" s="98" t="s">
        <v>768</v>
      </c>
      <c r="E613" s="191" t="s">
        <v>42</v>
      </c>
      <c r="F613" s="191" t="s">
        <v>88</v>
      </c>
      <c r="G613" s="188" t="s">
        <v>824</v>
      </c>
      <c r="H613" s="178">
        <v>15</v>
      </c>
      <c r="I613" s="178" t="s">
        <v>885</v>
      </c>
      <c r="J613" s="178">
        <v>52</v>
      </c>
      <c r="K613" s="51" t="s">
        <v>2222</v>
      </c>
      <c r="L613" s="177"/>
      <c r="M613" s="177"/>
      <c r="N613" s="177">
        <v>10.4</v>
      </c>
      <c r="O613" s="177"/>
      <c r="P613" s="177">
        <v>10.4</v>
      </c>
      <c r="Q613" s="177"/>
      <c r="R613" s="177">
        <v>10.4</v>
      </c>
      <c r="S613" s="177"/>
      <c r="T613" s="177">
        <v>10.4</v>
      </c>
      <c r="U613" s="177"/>
      <c r="V613" s="177">
        <v>10.4</v>
      </c>
      <c r="W613" s="177"/>
      <c r="X613" s="177">
        <v>10.4</v>
      </c>
      <c r="Y613" s="177"/>
      <c r="Z613" s="177">
        <v>10.4</v>
      </c>
      <c r="AA613" s="177"/>
      <c r="AB613" s="177">
        <v>10.4</v>
      </c>
      <c r="AC613" s="177"/>
      <c r="AD613" s="177">
        <v>10.4</v>
      </c>
      <c r="AE613" s="177"/>
      <c r="AF613" s="177">
        <v>10.4</v>
      </c>
      <c r="AG613" s="177"/>
      <c r="AH613" s="177">
        <v>10.4</v>
      </c>
      <c r="AI613" s="177"/>
      <c r="AJ613" s="177"/>
      <c r="AK613" s="177"/>
      <c r="AL613" s="177"/>
      <c r="AM613" s="177"/>
      <c r="AN613" s="177"/>
      <c r="AO613" s="177"/>
      <c r="AP613" s="177"/>
      <c r="AQ613" s="177"/>
      <c r="AR613" s="177"/>
      <c r="AS613" s="177"/>
      <c r="AT613" s="177"/>
      <c r="AU613" s="177"/>
      <c r="AV613" s="177"/>
      <c r="AW613" s="177"/>
      <c r="AX613" s="177"/>
      <c r="AY613" s="177"/>
      <c r="AZ613" s="177"/>
      <c r="BA613" s="177"/>
      <c r="BB613" s="177"/>
      <c r="BC613" s="177"/>
      <c r="BD613" s="177"/>
      <c r="BE613" s="177"/>
    </row>
    <row r="614" spans="1:57" ht="14.25" customHeight="1">
      <c r="A614" s="158">
        <v>598</v>
      </c>
      <c r="B614" s="203"/>
      <c r="C614" s="130" t="s">
        <v>297</v>
      </c>
      <c r="D614" s="98" t="s">
        <v>630</v>
      </c>
      <c r="E614" s="191" t="s">
        <v>42</v>
      </c>
      <c r="F614" s="191" t="s">
        <v>657</v>
      </c>
      <c r="G614" s="191" t="s">
        <v>658</v>
      </c>
      <c r="H614" s="177">
        <v>3</v>
      </c>
      <c r="I614" s="177" t="s">
        <v>690</v>
      </c>
      <c r="J614" s="177">
        <v>32</v>
      </c>
      <c r="K614" s="51" t="s">
        <v>2162</v>
      </c>
      <c r="L614" s="177"/>
      <c r="M614" s="177"/>
      <c r="N614" s="177"/>
      <c r="O614" s="177">
        <v>6.4</v>
      </c>
      <c r="P614" s="177"/>
      <c r="Q614" s="177">
        <v>6.4</v>
      </c>
      <c r="R614" s="177"/>
      <c r="S614" s="177">
        <v>6.4</v>
      </c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  <c r="AQ614" s="177"/>
      <c r="AR614" s="177"/>
      <c r="AS614" s="177"/>
      <c r="AT614" s="177"/>
      <c r="AU614" s="177"/>
      <c r="AV614" s="177"/>
      <c r="AW614" s="177"/>
      <c r="AX614" s="177"/>
      <c r="AY614" s="177"/>
      <c r="AZ614" s="177"/>
      <c r="BA614" s="177"/>
      <c r="BB614" s="177"/>
      <c r="BC614" s="177"/>
      <c r="BD614" s="177"/>
      <c r="BE614" s="177"/>
    </row>
    <row r="615" spans="1:57" ht="14.25" customHeight="1">
      <c r="A615" s="158">
        <v>599</v>
      </c>
      <c r="B615" s="203"/>
      <c r="C615" s="130" t="s">
        <v>297</v>
      </c>
      <c r="D615" s="98" t="s">
        <v>631</v>
      </c>
      <c r="E615" s="191" t="s">
        <v>42</v>
      </c>
      <c r="F615" s="191" t="s">
        <v>657</v>
      </c>
      <c r="G615" s="191" t="s">
        <v>658</v>
      </c>
      <c r="H615" s="177">
        <v>3</v>
      </c>
      <c r="I615" s="177" t="s">
        <v>691</v>
      </c>
      <c r="J615" s="177">
        <v>33</v>
      </c>
      <c r="K615" s="51" t="s">
        <v>2162</v>
      </c>
      <c r="L615" s="177"/>
      <c r="M615" s="177"/>
      <c r="N615" s="177"/>
      <c r="O615" s="177">
        <v>6.6</v>
      </c>
      <c r="P615" s="177"/>
      <c r="Q615" s="177">
        <v>6.6</v>
      </c>
      <c r="R615" s="177"/>
      <c r="S615" s="177">
        <v>6.6</v>
      </c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  <c r="AQ615" s="177"/>
      <c r="AR615" s="177"/>
      <c r="AS615" s="177"/>
      <c r="AT615" s="177"/>
      <c r="AU615" s="177"/>
      <c r="AV615" s="177"/>
      <c r="AW615" s="177"/>
      <c r="AX615" s="177"/>
      <c r="AY615" s="177"/>
      <c r="AZ615" s="177"/>
      <c r="BA615" s="177"/>
      <c r="BB615" s="177"/>
      <c r="BC615" s="177"/>
      <c r="BD615" s="177"/>
      <c r="BE615" s="177"/>
    </row>
    <row r="616" spans="1:57" ht="14.25" customHeight="1">
      <c r="A616" s="158">
        <v>600</v>
      </c>
      <c r="B616" s="203"/>
      <c r="C616" s="130" t="s">
        <v>297</v>
      </c>
      <c r="D616" s="98" t="s">
        <v>632</v>
      </c>
      <c r="E616" s="191" t="s">
        <v>42</v>
      </c>
      <c r="F616" s="191" t="s">
        <v>657</v>
      </c>
      <c r="G616" s="191" t="s">
        <v>658</v>
      </c>
      <c r="H616" s="177">
        <v>3</v>
      </c>
      <c r="I616" s="177" t="s">
        <v>692</v>
      </c>
      <c r="J616" s="177">
        <v>34</v>
      </c>
      <c r="K616" s="51" t="s">
        <v>2162</v>
      </c>
      <c r="L616" s="177"/>
      <c r="M616" s="177"/>
      <c r="N616" s="177"/>
      <c r="O616" s="177">
        <v>6.8</v>
      </c>
      <c r="P616" s="177"/>
      <c r="Q616" s="177">
        <v>6.8</v>
      </c>
      <c r="R616" s="177"/>
      <c r="S616" s="177">
        <v>6.8</v>
      </c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  <c r="AQ616" s="177"/>
      <c r="AR616" s="177"/>
      <c r="AS616" s="177"/>
      <c r="AT616" s="177"/>
      <c r="AU616" s="177"/>
      <c r="AV616" s="177"/>
      <c r="AW616" s="177"/>
      <c r="AX616" s="177"/>
      <c r="AY616" s="177"/>
      <c r="AZ616" s="177"/>
      <c r="BA616" s="177"/>
      <c r="BB616" s="177"/>
      <c r="BC616" s="177"/>
      <c r="BD616" s="177"/>
      <c r="BE616" s="177"/>
    </row>
    <row r="617" spans="1:57" ht="14.25" customHeight="1">
      <c r="A617" s="158">
        <v>601</v>
      </c>
      <c r="B617" s="203"/>
      <c r="C617" s="130" t="s">
        <v>297</v>
      </c>
      <c r="D617" s="98" t="s">
        <v>291</v>
      </c>
      <c r="E617" s="191" t="s">
        <v>42</v>
      </c>
      <c r="F617" s="191" t="s">
        <v>256</v>
      </c>
      <c r="G617" s="191" t="s">
        <v>663</v>
      </c>
      <c r="H617" s="177">
        <v>7</v>
      </c>
      <c r="I617" s="177" t="s">
        <v>2153</v>
      </c>
      <c r="J617" s="177">
        <v>22</v>
      </c>
      <c r="K617" s="51" t="s">
        <v>2162</v>
      </c>
      <c r="L617" s="177"/>
      <c r="M617" s="177"/>
      <c r="N617" s="177"/>
      <c r="O617" s="177">
        <v>4.4000000000000004</v>
      </c>
      <c r="P617" s="177"/>
      <c r="Q617" s="177">
        <v>4.4000000000000004</v>
      </c>
      <c r="R617" s="177"/>
      <c r="S617" s="177">
        <v>4.4000000000000004</v>
      </c>
      <c r="T617" s="177"/>
      <c r="U617" s="177">
        <v>4.4000000000000004</v>
      </c>
      <c r="V617" s="177"/>
      <c r="W617" s="177">
        <v>4.4000000000000004</v>
      </c>
      <c r="X617" s="177"/>
      <c r="Y617" s="177">
        <v>4.4000000000000004</v>
      </c>
      <c r="Z617" s="177"/>
      <c r="AA617" s="177">
        <v>4.4000000000000004</v>
      </c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  <c r="AQ617" s="177"/>
      <c r="AR617" s="177"/>
      <c r="AS617" s="177"/>
      <c r="AT617" s="177"/>
      <c r="AU617" s="177"/>
      <c r="AV617" s="177"/>
      <c r="AW617" s="177"/>
      <c r="AX617" s="177"/>
      <c r="AY617" s="177"/>
      <c r="AZ617" s="177"/>
      <c r="BA617" s="177"/>
      <c r="BB617" s="177"/>
      <c r="BC617" s="177"/>
      <c r="BD617" s="177"/>
      <c r="BE617" s="177"/>
    </row>
    <row r="618" spans="1:57" ht="14.25" customHeight="1">
      <c r="A618" s="158">
        <v>602</v>
      </c>
      <c r="B618" s="203"/>
      <c r="C618" s="130" t="s">
        <v>297</v>
      </c>
      <c r="D618" s="98" t="s">
        <v>292</v>
      </c>
      <c r="E618" s="191" t="s">
        <v>42</v>
      </c>
      <c r="F618" s="191" t="s">
        <v>256</v>
      </c>
      <c r="G618" s="191" t="s">
        <v>666</v>
      </c>
      <c r="H618" s="177">
        <v>12</v>
      </c>
      <c r="I618" s="177" t="s">
        <v>1997</v>
      </c>
      <c r="J618" s="177">
        <v>40</v>
      </c>
      <c r="K618" s="51" t="s">
        <v>2162</v>
      </c>
      <c r="L618" s="177"/>
      <c r="M618" s="177"/>
      <c r="N618" s="177"/>
      <c r="O618" s="177">
        <v>8</v>
      </c>
      <c r="P618" s="177"/>
      <c r="Q618" s="177">
        <v>8</v>
      </c>
      <c r="R618" s="177"/>
      <c r="S618" s="177">
        <v>8</v>
      </c>
      <c r="T618" s="177"/>
      <c r="U618" s="177">
        <v>8</v>
      </c>
      <c r="V618" s="177"/>
      <c r="W618" s="177">
        <v>8</v>
      </c>
      <c r="X618" s="177"/>
      <c r="Y618" s="177">
        <v>8</v>
      </c>
      <c r="Z618" s="177"/>
      <c r="AA618" s="177">
        <v>8</v>
      </c>
      <c r="AB618" s="177"/>
      <c r="AC618" s="177">
        <v>8</v>
      </c>
      <c r="AD618" s="177"/>
      <c r="AE618" s="177">
        <v>8</v>
      </c>
      <c r="AF618" s="177"/>
      <c r="AG618" s="177">
        <v>8</v>
      </c>
      <c r="AH618" s="177"/>
      <c r="AI618" s="177"/>
      <c r="AJ618" s="177"/>
      <c r="AK618" s="177"/>
      <c r="AL618" s="177"/>
      <c r="AM618" s="177"/>
      <c r="AN618" s="177"/>
      <c r="AO618" s="177"/>
      <c r="AP618" s="177"/>
      <c r="AQ618" s="177"/>
      <c r="AR618" s="177"/>
      <c r="AS618" s="177"/>
      <c r="AT618" s="177"/>
      <c r="AU618" s="177"/>
      <c r="AV618" s="177"/>
      <c r="AW618" s="177"/>
      <c r="AX618" s="177"/>
      <c r="AY618" s="177"/>
      <c r="AZ618" s="177"/>
      <c r="BA618" s="177"/>
      <c r="BB618" s="177"/>
      <c r="BC618" s="177"/>
      <c r="BD618" s="177"/>
      <c r="BE618" s="177"/>
    </row>
    <row r="619" spans="1:57" ht="14.25" customHeight="1">
      <c r="A619" s="158">
        <v>603</v>
      </c>
      <c r="B619" s="204"/>
      <c r="C619" s="98" t="s">
        <v>1183</v>
      </c>
      <c r="D619" s="93" t="s">
        <v>1143</v>
      </c>
      <c r="E619" s="103" t="s">
        <v>42</v>
      </c>
      <c r="F619" s="103" t="s">
        <v>252</v>
      </c>
      <c r="G619" s="103" t="s">
        <v>897</v>
      </c>
      <c r="H619" s="112">
        <v>2</v>
      </c>
      <c r="I619" s="112" t="s">
        <v>498</v>
      </c>
      <c r="J619" s="112">
        <v>39</v>
      </c>
      <c r="K619" s="51" t="s">
        <v>2226</v>
      </c>
      <c r="L619" s="177"/>
      <c r="M619" s="177"/>
      <c r="N619" s="177"/>
      <c r="O619" s="177">
        <v>39</v>
      </c>
      <c r="P619" s="177"/>
      <c r="Q619" s="177">
        <v>39</v>
      </c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  <c r="AQ619" s="177"/>
      <c r="AR619" s="177"/>
      <c r="AS619" s="177"/>
      <c r="AT619" s="177"/>
      <c r="AU619" s="177"/>
      <c r="AV619" s="177"/>
      <c r="AW619" s="177"/>
      <c r="AX619" s="177"/>
      <c r="AY619" s="177"/>
      <c r="AZ619" s="177"/>
      <c r="BA619" s="177"/>
      <c r="BB619" s="177"/>
      <c r="BC619" s="177"/>
      <c r="BD619" s="177"/>
      <c r="BE619" s="177"/>
    </row>
    <row r="620" spans="1:57" ht="14.25" customHeight="1">
      <c r="A620" s="158">
        <v>604</v>
      </c>
      <c r="B620" s="204"/>
      <c r="C620" s="98" t="s">
        <v>1183</v>
      </c>
      <c r="D620" s="93" t="s">
        <v>1148</v>
      </c>
      <c r="E620" s="103" t="s">
        <v>42</v>
      </c>
      <c r="F620" s="103" t="s">
        <v>660</v>
      </c>
      <c r="G620" s="103" t="s">
        <v>993</v>
      </c>
      <c r="H620" s="112">
        <v>4</v>
      </c>
      <c r="I620" s="112" t="s">
        <v>1985</v>
      </c>
      <c r="J620" s="112">
        <v>30</v>
      </c>
      <c r="K620" s="51" t="s">
        <v>2226</v>
      </c>
      <c r="L620" s="177"/>
      <c r="M620" s="177"/>
      <c r="N620" s="177"/>
      <c r="O620" s="177">
        <v>30</v>
      </c>
      <c r="P620" s="177"/>
      <c r="Q620" s="177">
        <v>30</v>
      </c>
      <c r="R620" s="177"/>
      <c r="S620" s="177">
        <v>30</v>
      </c>
      <c r="T620" s="177"/>
      <c r="U620" s="177">
        <v>30</v>
      </c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  <c r="AQ620" s="177"/>
      <c r="AR620" s="177"/>
      <c r="AS620" s="177"/>
      <c r="AT620" s="177"/>
      <c r="AU620" s="177"/>
      <c r="AV620" s="177"/>
      <c r="AW620" s="177"/>
      <c r="AX620" s="177"/>
      <c r="AY620" s="177"/>
      <c r="AZ620" s="177"/>
      <c r="BA620" s="177"/>
      <c r="BB620" s="177"/>
      <c r="BC620" s="177"/>
      <c r="BD620" s="177"/>
      <c r="BE620" s="177"/>
    </row>
    <row r="621" spans="1:57" ht="14.25" customHeight="1">
      <c r="A621" s="158">
        <v>605</v>
      </c>
      <c r="B621" s="204"/>
      <c r="C621" s="130" t="s">
        <v>297</v>
      </c>
      <c r="D621" s="98" t="s">
        <v>633</v>
      </c>
      <c r="E621" s="191" t="s">
        <v>42</v>
      </c>
      <c r="F621" s="191" t="s">
        <v>659</v>
      </c>
      <c r="G621" s="191" t="s">
        <v>658</v>
      </c>
      <c r="H621" s="177">
        <v>6</v>
      </c>
      <c r="I621" s="177" t="s">
        <v>697</v>
      </c>
      <c r="J621" s="177">
        <v>33</v>
      </c>
      <c r="K621" s="51" t="s">
        <v>2189</v>
      </c>
      <c r="L621" s="177"/>
      <c r="M621" s="177"/>
      <c r="N621" s="177"/>
      <c r="O621" s="177"/>
      <c r="P621" s="177"/>
      <c r="Q621" s="177"/>
      <c r="R621" s="177"/>
      <c r="S621" s="177"/>
      <c r="T621" s="177">
        <v>6.6</v>
      </c>
      <c r="U621" s="177"/>
      <c r="V621" s="177"/>
      <c r="W621" s="177"/>
      <c r="X621" s="177"/>
      <c r="Y621" s="177"/>
      <c r="Z621" s="177">
        <v>6.6</v>
      </c>
      <c r="AA621" s="177"/>
      <c r="AB621" s="177">
        <v>6.6</v>
      </c>
      <c r="AC621" s="177"/>
      <c r="AD621" s="177"/>
      <c r="AE621" s="177"/>
      <c r="AF621" s="177"/>
      <c r="AG621" s="177"/>
      <c r="AH621" s="177">
        <v>6.6</v>
      </c>
      <c r="AI621" s="177"/>
      <c r="AJ621" s="177"/>
      <c r="AK621" s="177"/>
      <c r="AL621" s="177"/>
      <c r="AM621" s="177"/>
      <c r="AN621" s="177"/>
      <c r="AO621" s="177"/>
      <c r="AP621" s="177"/>
      <c r="AQ621" s="177"/>
      <c r="AR621" s="177">
        <v>6.6</v>
      </c>
      <c r="AS621" s="177"/>
      <c r="AT621" s="177"/>
      <c r="AU621" s="177"/>
      <c r="AV621" s="177"/>
      <c r="AW621" s="177"/>
      <c r="AX621" s="177"/>
      <c r="AY621" s="177"/>
      <c r="AZ621" s="177"/>
      <c r="BA621" s="177"/>
      <c r="BB621" s="177"/>
      <c r="BC621" s="177"/>
      <c r="BD621" s="177"/>
      <c r="BE621" s="177"/>
    </row>
    <row r="622" spans="1:57" ht="14.25" customHeight="1">
      <c r="A622" s="158">
        <v>606</v>
      </c>
      <c r="B622" s="203"/>
      <c r="C622" s="130" t="s">
        <v>297</v>
      </c>
      <c r="D622" s="98" t="s">
        <v>630</v>
      </c>
      <c r="E622" s="191" t="s">
        <v>42</v>
      </c>
      <c r="F622" s="191" t="s">
        <v>659</v>
      </c>
      <c r="G622" s="191" t="s">
        <v>658</v>
      </c>
      <c r="H622" s="177">
        <v>6</v>
      </c>
      <c r="I622" s="177" t="s">
        <v>694</v>
      </c>
      <c r="J622" s="177">
        <v>32</v>
      </c>
      <c r="K622" s="51" t="s">
        <v>2177</v>
      </c>
      <c r="L622" s="177"/>
      <c r="M622" s="177"/>
      <c r="N622" s="177"/>
      <c r="O622" s="177"/>
      <c r="P622" s="177"/>
      <c r="Q622" s="177"/>
      <c r="R622" s="177"/>
      <c r="S622" s="177"/>
      <c r="T622" s="177"/>
      <c r="U622" s="177">
        <v>6.4</v>
      </c>
      <c r="V622" s="177"/>
      <c r="W622" s="177"/>
      <c r="X622" s="177"/>
      <c r="Y622" s="177"/>
      <c r="Z622" s="177"/>
      <c r="AA622" s="177">
        <v>6.4</v>
      </c>
      <c r="AB622" s="177"/>
      <c r="AC622" s="177">
        <v>6.4</v>
      </c>
      <c r="AD622" s="177"/>
      <c r="AE622" s="177"/>
      <c r="AF622" s="177"/>
      <c r="AG622" s="177"/>
      <c r="AH622" s="177"/>
      <c r="AI622" s="177">
        <v>6.4</v>
      </c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7">
        <v>6.4</v>
      </c>
      <c r="AT622" s="177"/>
      <c r="AU622" s="177"/>
      <c r="AV622" s="177"/>
      <c r="AW622" s="177"/>
      <c r="AX622" s="177"/>
      <c r="AY622" s="177"/>
      <c r="AZ622" s="177"/>
      <c r="BA622" s="177"/>
      <c r="BB622" s="177"/>
      <c r="BC622" s="177"/>
      <c r="BD622" s="177"/>
      <c r="BE622" s="177"/>
    </row>
    <row r="623" spans="1:57" ht="14.25" customHeight="1">
      <c r="A623" s="158">
        <v>607</v>
      </c>
      <c r="B623" s="204"/>
      <c r="C623" s="130" t="s">
        <v>297</v>
      </c>
      <c r="D623" s="98" t="s">
        <v>631</v>
      </c>
      <c r="E623" s="191" t="s">
        <v>42</v>
      </c>
      <c r="F623" s="191" t="s">
        <v>659</v>
      </c>
      <c r="G623" s="191" t="s">
        <v>658</v>
      </c>
      <c r="H623" s="177">
        <v>6</v>
      </c>
      <c r="I623" s="177" t="s">
        <v>695</v>
      </c>
      <c r="J623" s="177">
        <v>33</v>
      </c>
      <c r="K623" s="51" t="s">
        <v>2177</v>
      </c>
      <c r="L623" s="177"/>
      <c r="M623" s="177"/>
      <c r="N623" s="177"/>
      <c r="O623" s="177"/>
      <c r="P623" s="177"/>
      <c r="Q623" s="177"/>
      <c r="R623" s="177"/>
      <c r="S623" s="177"/>
      <c r="T623" s="177"/>
      <c r="U623" s="177">
        <v>6.6</v>
      </c>
      <c r="V623" s="177"/>
      <c r="W623" s="177"/>
      <c r="X623" s="177"/>
      <c r="Y623" s="177"/>
      <c r="Z623" s="177"/>
      <c r="AA623" s="177">
        <v>6.6</v>
      </c>
      <c r="AB623" s="177"/>
      <c r="AC623" s="177">
        <v>6.6</v>
      </c>
      <c r="AD623" s="177"/>
      <c r="AE623" s="177"/>
      <c r="AF623" s="177"/>
      <c r="AG623" s="177"/>
      <c r="AH623" s="177"/>
      <c r="AI623" s="177">
        <v>6.6</v>
      </c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77">
        <v>6.6</v>
      </c>
      <c r="AT623" s="177"/>
      <c r="AU623" s="177"/>
      <c r="AV623" s="177"/>
      <c r="AW623" s="177"/>
      <c r="AX623" s="177"/>
      <c r="AY623" s="177"/>
      <c r="AZ623" s="177"/>
      <c r="BA623" s="177"/>
      <c r="BB623" s="177"/>
      <c r="BC623" s="177"/>
      <c r="BD623" s="177"/>
      <c r="BE623" s="177"/>
    </row>
    <row r="624" spans="1:57" ht="14.25" customHeight="1">
      <c r="A624" s="158">
        <v>608</v>
      </c>
      <c r="B624" s="204"/>
      <c r="C624" s="130" t="s">
        <v>297</v>
      </c>
      <c r="D624" s="98" t="s">
        <v>632</v>
      </c>
      <c r="E624" s="191" t="s">
        <v>42</v>
      </c>
      <c r="F624" s="191" t="s">
        <v>659</v>
      </c>
      <c r="G624" s="191" t="s">
        <v>658</v>
      </c>
      <c r="H624" s="177">
        <v>6</v>
      </c>
      <c r="I624" s="177" t="s">
        <v>696</v>
      </c>
      <c r="J624" s="177">
        <v>34</v>
      </c>
      <c r="K624" s="51" t="s">
        <v>2177</v>
      </c>
      <c r="L624" s="106"/>
      <c r="M624" s="106"/>
      <c r="N624" s="106"/>
      <c r="O624" s="106"/>
      <c r="P624" s="106"/>
      <c r="Q624" s="106"/>
      <c r="R624" s="106"/>
      <c r="S624" s="106"/>
      <c r="T624" s="106"/>
      <c r="U624" s="106">
        <v>6.8</v>
      </c>
      <c r="V624" s="106"/>
      <c r="W624" s="106"/>
      <c r="X624" s="106"/>
      <c r="Y624" s="106"/>
      <c r="Z624" s="106"/>
      <c r="AA624" s="106">
        <v>6.8</v>
      </c>
      <c r="AB624" s="106"/>
      <c r="AC624" s="106">
        <v>6.8</v>
      </c>
      <c r="AD624" s="106"/>
      <c r="AE624" s="106"/>
      <c r="AF624" s="106"/>
      <c r="AG624" s="106"/>
      <c r="AH624" s="106"/>
      <c r="AI624" s="106">
        <v>6.8</v>
      </c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>
        <v>6.8</v>
      </c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</row>
    <row r="625" spans="1:57" ht="14.25" customHeight="1">
      <c r="A625" s="158">
        <v>609</v>
      </c>
      <c r="B625" s="204"/>
      <c r="C625" s="98" t="s">
        <v>1183</v>
      </c>
      <c r="D625" s="93" t="s">
        <v>1147</v>
      </c>
      <c r="E625" s="103" t="s">
        <v>42</v>
      </c>
      <c r="F625" s="103" t="s">
        <v>252</v>
      </c>
      <c r="G625" s="103" t="s">
        <v>897</v>
      </c>
      <c r="H625" s="112">
        <v>2</v>
      </c>
      <c r="I625" s="112" t="s">
        <v>1984</v>
      </c>
      <c r="J625" s="112">
        <v>59</v>
      </c>
      <c r="K625" s="51" t="s">
        <v>2237</v>
      </c>
      <c r="L625" s="177"/>
      <c r="M625" s="177"/>
      <c r="N625" s="177"/>
      <c r="O625" s="177"/>
      <c r="P625" s="177"/>
      <c r="Q625" s="177"/>
      <c r="R625" s="177"/>
      <c r="S625" s="177"/>
      <c r="T625" s="177"/>
      <c r="U625" s="177">
        <v>59</v>
      </c>
      <c r="V625" s="177"/>
      <c r="W625" s="177">
        <v>59</v>
      </c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</row>
    <row r="626" spans="1:57" ht="14.25" customHeight="1">
      <c r="A626" s="158">
        <v>610</v>
      </c>
      <c r="B626" s="204"/>
      <c r="C626" s="98" t="s">
        <v>1183</v>
      </c>
      <c r="D626" s="93" t="s">
        <v>1149</v>
      </c>
      <c r="E626" s="103" t="s">
        <v>42</v>
      </c>
      <c r="F626" s="103" t="s">
        <v>660</v>
      </c>
      <c r="G626" s="103" t="s">
        <v>993</v>
      </c>
      <c r="H626" s="112">
        <v>4</v>
      </c>
      <c r="I626" s="112" t="s">
        <v>1986</v>
      </c>
      <c r="J626" s="112">
        <v>28</v>
      </c>
      <c r="K626" s="51" t="s">
        <v>2245</v>
      </c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>
        <v>28</v>
      </c>
      <c r="X626" s="177"/>
      <c r="Y626" s="177">
        <v>28</v>
      </c>
      <c r="Z626" s="177"/>
      <c r="AA626" s="177">
        <v>28</v>
      </c>
      <c r="AB626" s="177"/>
      <c r="AC626" s="177">
        <v>28</v>
      </c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</row>
    <row r="627" spans="1:57" ht="14.25" customHeight="1">
      <c r="A627" s="158">
        <v>611</v>
      </c>
      <c r="B627" s="203"/>
      <c r="C627" s="130" t="s">
        <v>394</v>
      </c>
      <c r="D627" s="212" t="s">
        <v>308</v>
      </c>
      <c r="E627" s="103" t="s">
        <v>42</v>
      </c>
      <c r="F627" s="103" t="s">
        <v>252</v>
      </c>
      <c r="G627" s="88" t="s">
        <v>238</v>
      </c>
      <c r="H627" s="213">
        <v>1</v>
      </c>
      <c r="I627" s="213" t="s">
        <v>594</v>
      </c>
      <c r="J627" s="176">
        <v>59</v>
      </c>
      <c r="K627" s="51" t="s">
        <v>2190</v>
      </c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>
        <v>35.4</v>
      </c>
      <c r="AA627" s="177">
        <v>35.4</v>
      </c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</row>
    <row r="628" spans="1:57" ht="14.25" customHeight="1">
      <c r="A628" s="158">
        <v>612</v>
      </c>
      <c r="B628" s="203"/>
      <c r="C628" s="130" t="s">
        <v>893</v>
      </c>
      <c r="D628" s="98" t="s">
        <v>768</v>
      </c>
      <c r="E628" s="191" t="s">
        <v>42</v>
      </c>
      <c r="F628" s="191" t="s">
        <v>88</v>
      </c>
      <c r="G628" s="188" t="s">
        <v>825</v>
      </c>
      <c r="H628" s="178">
        <v>1</v>
      </c>
      <c r="I628" s="178" t="s">
        <v>889</v>
      </c>
      <c r="J628" s="178">
        <v>52</v>
      </c>
      <c r="K628" s="51" t="s">
        <v>2239</v>
      </c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>
        <v>52</v>
      </c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</row>
    <row r="629" spans="1:57" ht="14.25" customHeight="1">
      <c r="A629" s="158">
        <v>613</v>
      </c>
      <c r="B629" s="203"/>
      <c r="C629" s="130" t="s">
        <v>893</v>
      </c>
      <c r="D629" s="98" t="s">
        <v>765</v>
      </c>
      <c r="E629" s="191" t="s">
        <v>42</v>
      </c>
      <c r="F629" s="191" t="s">
        <v>88</v>
      </c>
      <c r="G629" s="188" t="s">
        <v>825</v>
      </c>
      <c r="H629" s="178">
        <v>1</v>
      </c>
      <c r="I629" s="178" t="s">
        <v>886</v>
      </c>
      <c r="J629" s="178">
        <v>49</v>
      </c>
      <c r="K629" s="51" t="s">
        <v>2221</v>
      </c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>
        <v>49</v>
      </c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</row>
    <row r="630" spans="1:57" ht="14.25" customHeight="1">
      <c r="A630" s="158">
        <v>614</v>
      </c>
      <c r="B630" s="203"/>
      <c r="C630" s="130" t="s">
        <v>394</v>
      </c>
      <c r="D630" s="212" t="s">
        <v>258</v>
      </c>
      <c r="E630" s="103" t="s">
        <v>42</v>
      </c>
      <c r="F630" s="103" t="s">
        <v>252</v>
      </c>
      <c r="G630" s="88" t="s">
        <v>490</v>
      </c>
      <c r="H630" s="213">
        <v>1</v>
      </c>
      <c r="I630" s="213" t="s">
        <v>595</v>
      </c>
      <c r="J630" s="176">
        <v>55</v>
      </c>
      <c r="K630" s="51" t="s">
        <v>2192</v>
      </c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>
        <v>33</v>
      </c>
      <c r="AE630" s="177">
        <v>33</v>
      </c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</row>
    <row r="631" spans="1:57" ht="14.25" customHeight="1">
      <c r="A631" s="158">
        <v>615</v>
      </c>
      <c r="B631" s="203"/>
      <c r="C631" s="130" t="s">
        <v>297</v>
      </c>
      <c r="D631" s="98" t="s">
        <v>633</v>
      </c>
      <c r="E631" s="191" t="s">
        <v>42</v>
      </c>
      <c r="F631" s="191" t="s">
        <v>660</v>
      </c>
      <c r="G631" s="191" t="s">
        <v>658</v>
      </c>
      <c r="H631" s="177">
        <v>1</v>
      </c>
      <c r="I631" s="177" t="s">
        <v>701</v>
      </c>
      <c r="J631" s="177">
        <v>33</v>
      </c>
      <c r="K631" s="51" t="s">
        <v>2192</v>
      </c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>
        <v>6.6</v>
      </c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</row>
    <row r="632" spans="1:57" ht="14.25" customHeight="1">
      <c r="A632" s="158">
        <v>616</v>
      </c>
      <c r="B632" s="204"/>
      <c r="C632" s="130" t="s">
        <v>297</v>
      </c>
      <c r="D632" s="98" t="s">
        <v>630</v>
      </c>
      <c r="E632" s="191" t="s">
        <v>42</v>
      </c>
      <c r="F632" s="191" t="s">
        <v>660</v>
      </c>
      <c r="G632" s="191" t="s">
        <v>658</v>
      </c>
      <c r="H632" s="177">
        <v>1</v>
      </c>
      <c r="I632" s="177" t="s">
        <v>698</v>
      </c>
      <c r="J632" s="177">
        <v>32</v>
      </c>
      <c r="K632" s="51" t="s">
        <v>2179</v>
      </c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>
        <v>6.4</v>
      </c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</row>
    <row r="633" spans="1:57" ht="14.25" customHeight="1">
      <c r="A633" s="158">
        <v>617</v>
      </c>
      <c r="B633" s="204"/>
      <c r="C633" s="130" t="s">
        <v>297</v>
      </c>
      <c r="D633" s="98" t="s">
        <v>631</v>
      </c>
      <c r="E633" s="191" t="s">
        <v>42</v>
      </c>
      <c r="F633" s="191" t="s">
        <v>660</v>
      </c>
      <c r="G633" s="191" t="s">
        <v>658</v>
      </c>
      <c r="H633" s="177">
        <v>1</v>
      </c>
      <c r="I633" s="177" t="s">
        <v>699</v>
      </c>
      <c r="J633" s="177">
        <v>33</v>
      </c>
      <c r="K633" s="51" t="s">
        <v>2179</v>
      </c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>
        <v>6.6</v>
      </c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</row>
    <row r="634" spans="1:57" ht="14.25" customHeight="1">
      <c r="A634" s="158">
        <v>618</v>
      </c>
      <c r="B634" s="204"/>
      <c r="C634" s="130" t="s">
        <v>297</v>
      </c>
      <c r="D634" s="98" t="s">
        <v>632</v>
      </c>
      <c r="E634" s="191" t="s">
        <v>42</v>
      </c>
      <c r="F634" s="191" t="s">
        <v>660</v>
      </c>
      <c r="G634" s="191" t="s">
        <v>658</v>
      </c>
      <c r="H634" s="177">
        <v>1</v>
      </c>
      <c r="I634" s="177" t="s">
        <v>700</v>
      </c>
      <c r="J634" s="177">
        <v>34</v>
      </c>
      <c r="K634" s="51" t="s">
        <v>2179</v>
      </c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>
        <v>6.8</v>
      </c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</row>
    <row r="635" spans="1:57" ht="14.25" customHeight="1">
      <c r="A635" s="158">
        <v>619</v>
      </c>
      <c r="B635" s="203"/>
      <c r="C635" s="130" t="s">
        <v>893</v>
      </c>
      <c r="D635" s="98" t="s">
        <v>766</v>
      </c>
      <c r="E635" s="191" t="s">
        <v>42</v>
      </c>
      <c r="F635" s="191" t="s">
        <v>88</v>
      </c>
      <c r="G635" s="188" t="s">
        <v>825</v>
      </c>
      <c r="H635" s="178">
        <v>1</v>
      </c>
      <c r="I635" s="178" t="s">
        <v>887</v>
      </c>
      <c r="J635" s="178">
        <v>47</v>
      </c>
      <c r="K635" s="51" t="s">
        <v>2240</v>
      </c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>
        <v>47</v>
      </c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</row>
    <row r="636" spans="1:57" ht="14.25" customHeight="1">
      <c r="A636" s="158">
        <v>620</v>
      </c>
      <c r="B636" s="204"/>
      <c r="C636" s="98" t="s">
        <v>1183</v>
      </c>
      <c r="D636" s="93" t="s">
        <v>2341</v>
      </c>
      <c r="E636" s="103" t="s">
        <v>42</v>
      </c>
      <c r="F636" s="103" t="s">
        <v>256</v>
      </c>
      <c r="G636" s="103" t="s">
        <v>908</v>
      </c>
      <c r="H636" s="112">
        <v>2</v>
      </c>
      <c r="I636" s="112" t="s">
        <v>1249</v>
      </c>
      <c r="J636" s="112">
        <v>59</v>
      </c>
      <c r="K636" s="51" t="s">
        <v>2234</v>
      </c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>
        <v>59</v>
      </c>
      <c r="AJ636" s="177"/>
      <c r="AK636" s="177">
        <v>59</v>
      </c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</row>
    <row r="637" spans="1:57" ht="14.25" customHeight="1">
      <c r="A637" s="158">
        <v>621</v>
      </c>
      <c r="B637" s="203"/>
      <c r="C637" s="130" t="s">
        <v>893</v>
      </c>
      <c r="D637" s="98" t="s">
        <v>767</v>
      </c>
      <c r="E637" s="191" t="s">
        <v>42</v>
      </c>
      <c r="F637" s="191" t="s">
        <v>88</v>
      </c>
      <c r="G637" s="188" t="s">
        <v>825</v>
      </c>
      <c r="H637" s="178">
        <v>1</v>
      </c>
      <c r="I637" s="178" t="s">
        <v>888</v>
      </c>
      <c r="J637" s="178">
        <v>48</v>
      </c>
      <c r="K637" s="51" t="s">
        <v>2235</v>
      </c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>
        <v>48</v>
      </c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</row>
    <row r="638" spans="1:57" ht="14.25" customHeight="1">
      <c r="A638" s="158">
        <v>622</v>
      </c>
      <c r="B638" s="203"/>
      <c r="C638" s="130" t="s">
        <v>394</v>
      </c>
      <c r="D638" s="212" t="s">
        <v>309</v>
      </c>
      <c r="E638" s="103" t="s">
        <v>42</v>
      </c>
      <c r="F638" s="103" t="s">
        <v>88</v>
      </c>
      <c r="G638" s="88" t="s">
        <v>490</v>
      </c>
      <c r="H638" s="213">
        <v>1</v>
      </c>
      <c r="I638" s="213" t="s">
        <v>2010</v>
      </c>
      <c r="J638" s="176">
        <v>52</v>
      </c>
      <c r="K638" s="51" t="s">
        <v>2196</v>
      </c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>
        <v>31.2</v>
      </c>
      <c r="AK638" s="177">
        <v>31.2</v>
      </c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</row>
    <row r="639" spans="1:57" ht="14.25" customHeight="1">
      <c r="A639" s="158">
        <v>623</v>
      </c>
      <c r="B639" s="203"/>
      <c r="C639" s="130" t="s">
        <v>394</v>
      </c>
      <c r="D639" s="212" t="s">
        <v>310</v>
      </c>
      <c r="E639" s="103" t="s">
        <v>42</v>
      </c>
      <c r="F639" s="103" t="s">
        <v>256</v>
      </c>
      <c r="G639" s="88" t="s">
        <v>238</v>
      </c>
      <c r="H639" s="213">
        <v>1</v>
      </c>
      <c r="I639" s="213" t="s">
        <v>1998</v>
      </c>
      <c r="J639" s="176">
        <v>53</v>
      </c>
      <c r="K639" s="51" t="s">
        <v>2188</v>
      </c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>
        <v>31.8</v>
      </c>
      <c r="AM639" s="177">
        <v>31.8</v>
      </c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</row>
    <row r="640" spans="1:57" ht="14.25" customHeight="1">
      <c r="A640" s="158">
        <v>624</v>
      </c>
      <c r="B640" s="203"/>
      <c r="C640" s="130" t="s">
        <v>394</v>
      </c>
      <c r="D640" s="212" t="s">
        <v>311</v>
      </c>
      <c r="E640" s="103" t="s">
        <v>42</v>
      </c>
      <c r="F640" s="103" t="s">
        <v>256</v>
      </c>
      <c r="G640" s="88" t="s">
        <v>490</v>
      </c>
      <c r="H640" s="213">
        <v>1</v>
      </c>
      <c r="I640" s="213" t="s">
        <v>1999</v>
      </c>
      <c r="J640" s="176">
        <v>49</v>
      </c>
      <c r="K640" s="51" t="s">
        <v>2173</v>
      </c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>
        <v>29.4</v>
      </c>
      <c r="AO640" s="177">
        <v>29.4</v>
      </c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</row>
    <row r="641" spans="1:57" ht="14.25" customHeight="1">
      <c r="A641" s="158">
        <v>625</v>
      </c>
      <c r="B641" s="203"/>
      <c r="C641" s="130" t="s">
        <v>297</v>
      </c>
      <c r="D641" s="98" t="s">
        <v>636</v>
      </c>
      <c r="E641" s="191" t="s">
        <v>42</v>
      </c>
      <c r="F641" s="191" t="s">
        <v>660</v>
      </c>
      <c r="G641" s="191" t="s">
        <v>658</v>
      </c>
      <c r="H641" s="177">
        <v>2</v>
      </c>
      <c r="I641" s="177" t="s">
        <v>2151</v>
      </c>
      <c r="J641" s="177">
        <v>30</v>
      </c>
      <c r="K641" s="51" t="s">
        <v>2173</v>
      </c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>
        <v>24</v>
      </c>
      <c r="AO641" s="177">
        <v>24</v>
      </c>
      <c r="AP641" s="177">
        <v>24</v>
      </c>
      <c r="AQ641" s="177">
        <v>24</v>
      </c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7"/>
      <c r="BB641" s="177"/>
      <c r="BC641" s="177"/>
      <c r="BD641" s="177"/>
      <c r="BE641" s="177"/>
    </row>
    <row r="642" spans="1:57" ht="14.25" customHeight="1">
      <c r="A642" s="158">
        <v>626</v>
      </c>
      <c r="B642" s="203"/>
      <c r="C642" s="130" t="s">
        <v>297</v>
      </c>
      <c r="D642" s="98" t="s">
        <v>645</v>
      </c>
      <c r="E642" s="103" t="s">
        <v>42</v>
      </c>
      <c r="F642" s="191" t="s">
        <v>88</v>
      </c>
      <c r="G642" s="191" t="s">
        <v>665</v>
      </c>
      <c r="H642" s="177">
        <v>2</v>
      </c>
      <c r="I642" s="177" t="s">
        <v>714</v>
      </c>
      <c r="J642" s="177">
        <v>32</v>
      </c>
      <c r="K642" s="51" t="s">
        <v>2186</v>
      </c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  <c r="AQ642" s="177">
        <v>25.6</v>
      </c>
      <c r="AR642" s="177"/>
      <c r="AS642" s="177">
        <v>25.6</v>
      </c>
      <c r="AT642" s="177"/>
      <c r="AU642" s="177"/>
      <c r="AV642" s="177"/>
      <c r="AW642" s="177"/>
      <c r="AX642" s="177"/>
      <c r="AY642" s="177"/>
      <c r="AZ642" s="177"/>
      <c r="BA642" s="177"/>
      <c r="BB642" s="177"/>
      <c r="BC642" s="177"/>
      <c r="BD642" s="177"/>
      <c r="BE642" s="177"/>
    </row>
    <row r="643" spans="1:57" ht="14.25" customHeight="1">
      <c r="A643" s="158">
        <v>627</v>
      </c>
      <c r="B643" s="203"/>
      <c r="C643" s="130" t="s">
        <v>394</v>
      </c>
      <c r="D643" s="212" t="s">
        <v>435</v>
      </c>
      <c r="E643" s="103" t="s">
        <v>42</v>
      </c>
      <c r="F643" s="103" t="s">
        <v>256</v>
      </c>
      <c r="G643" s="88" t="s">
        <v>489</v>
      </c>
      <c r="H643" s="213">
        <v>3</v>
      </c>
      <c r="I643" s="213" t="s">
        <v>530</v>
      </c>
      <c r="J643" s="176">
        <v>44</v>
      </c>
      <c r="K643" s="51" t="s">
        <v>2184</v>
      </c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  <c r="AQ643" s="177"/>
      <c r="AR643" s="177">
        <v>44</v>
      </c>
      <c r="AS643" s="177"/>
      <c r="AT643" s="177">
        <v>44</v>
      </c>
      <c r="AU643" s="177"/>
      <c r="AV643" s="177">
        <v>44</v>
      </c>
      <c r="AW643" s="177"/>
      <c r="AX643" s="177"/>
      <c r="AY643" s="177"/>
      <c r="AZ643" s="177"/>
      <c r="BA643" s="177"/>
      <c r="BB643" s="177"/>
      <c r="BC643" s="177"/>
      <c r="BD643" s="177"/>
      <c r="BE643" s="177"/>
    </row>
    <row r="644" spans="1:57" ht="14.25" customHeight="1">
      <c r="A644" s="158">
        <v>628</v>
      </c>
      <c r="B644" s="203"/>
      <c r="C644" s="130" t="s">
        <v>394</v>
      </c>
      <c r="D644" s="212" t="s">
        <v>436</v>
      </c>
      <c r="E644" s="103" t="s">
        <v>42</v>
      </c>
      <c r="F644" s="103" t="s">
        <v>256</v>
      </c>
      <c r="G644" s="88" t="s">
        <v>489</v>
      </c>
      <c r="H644" s="213">
        <v>3</v>
      </c>
      <c r="I644" s="213" t="s">
        <v>526</v>
      </c>
      <c r="J644" s="176">
        <v>40</v>
      </c>
      <c r="K644" s="51" t="s">
        <v>2175</v>
      </c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  <c r="AQ644" s="177"/>
      <c r="AR644" s="177"/>
      <c r="AS644" s="177">
        <v>40</v>
      </c>
      <c r="AT644" s="177"/>
      <c r="AU644" s="177">
        <v>40</v>
      </c>
      <c r="AV644" s="177"/>
      <c r="AW644" s="177">
        <v>40</v>
      </c>
      <c r="AX644" s="177"/>
      <c r="AY644" s="177"/>
      <c r="AZ644" s="177"/>
      <c r="BA644" s="177"/>
      <c r="BB644" s="177"/>
      <c r="BC644" s="177"/>
      <c r="BD644" s="177"/>
      <c r="BE644" s="177"/>
    </row>
    <row r="645" spans="1:57" ht="14.25" customHeight="1">
      <c r="A645" s="158">
        <v>629</v>
      </c>
      <c r="B645" s="204"/>
      <c r="C645" s="130" t="s">
        <v>893</v>
      </c>
      <c r="D645" s="98" t="s">
        <v>259</v>
      </c>
      <c r="E645" s="103" t="s">
        <v>42</v>
      </c>
      <c r="F645" s="191" t="s">
        <v>88</v>
      </c>
      <c r="G645" s="191" t="s">
        <v>794</v>
      </c>
      <c r="H645" s="177">
        <v>2</v>
      </c>
      <c r="I645" s="177" t="s">
        <v>858</v>
      </c>
      <c r="J645" s="177">
        <v>50</v>
      </c>
      <c r="K645" s="51" t="s">
        <v>2225</v>
      </c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  <c r="AQ645" s="177"/>
      <c r="AR645" s="177"/>
      <c r="AS645" s="177"/>
      <c r="AT645" s="177">
        <v>50</v>
      </c>
      <c r="AU645" s="177"/>
      <c r="AV645" s="177">
        <v>50</v>
      </c>
      <c r="AW645" s="177"/>
      <c r="AX645" s="177"/>
      <c r="AY645" s="177"/>
      <c r="AZ645" s="177"/>
      <c r="BA645" s="177"/>
      <c r="BB645" s="177"/>
      <c r="BC645" s="177"/>
      <c r="BD645" s="177"/>
      <c r="BE645" s="177"/>
    </row>
    <row r="646" spans="1:57" ht="14.25" customHeight="1">
      <c r="A646" s="158">
        <v>630</v>
      </c>
      <c r="B646" s="205"/>
      <c r="C646" s="108" t="s">
        <v>1183</v>
      </c>
      <c r="D646" s="93" t="s">
        <v>1039</v>
      </c>
      <c r="E646" s="103" t="s">
        <v>42</v>
      </c>
      <c r="F646" s="103" t="s">
        <v>252</v>
      </c>
      <c r="G646" s="103" t="s">
        <v>911</v>
      </c>
      <c r="H646" s="112">
        <v>2</v>
      </c>
      <c r="I646" s="112" t="s">
        <v>499</v>
      </c>
      <c r="J646" s="112">
        <v>54</v>
      </c>
      <c r="K646" s="62" t="s">
        <v>2225</v>
      </c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>
        <v>54</v>
      </c>
      <c r="AU646" s="106"/>
      <c r="AV646" s="106">
        <v>54</v>
      </c>
      <c r="AW646" s="106"/>
      <c r="AX646" s="106"/>
      <c r="AY646" s="106"/>
      <c r="AZ646" s="106"/>
      <c r="BA646" s="106"/>
      <c r="BB646" s="106"/>
      <c r="BC646" s="106"/>
      <c r="BD646" s="106"/>
      <c r="BE646" s="106"/>
    </row>
    <row r="647" spans="1:57" ht="14.25" customHeight="1">
      <c r="A647" s="158">
        <v>631</v>
      </c>
      <c r="B647" s="203"/>
      <c r="C647" s="130" t="s">
        <v>893</v>
      </c>
      <c r="D647" s="98" t="s">
        <v>260</v>
      </c>
      <c r="E647" s="103" t="s">
        <v>42</v>
      </c>
      <c r="F647" s="191" t="s">
        <v>88</v>
      </c>
      <c r="G647" s="191" t="s">
        <v>794</v>
      </c>
      <c r="H647" s="177">
        <v>2</v>
      </c>
      <c r="I647" s="177" t="s">
        <v>859</v>
      </c>
      <c r="J647" s="177">
        <v>48</v>
      </c>
      <c r="K647" s="51" t="s">
        <v>2219</v>
      </c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  <c r="AQ647" s="177"/>
      <c r="AR647" s="177"/>
      <c r="AS647" s="177"/>
      <c r="AT647" s="177"/>
      <c r="AU647" s="177">
        <v>48</v>
      </c>
      <c r="AV647" s="177"/>
      <c r="AW647" s="177">
        <v>48</v>
      </c>
      <c r="AX647" s="177"/>
      <c r="AY647" s="177"/>
      <c r="AZ647" s="177"/>
      <c r="BA647" s="177"/>
      <c r="BB647" s="177"/>
      <c r="BC647" s="177"/>
      <c r="BD647" s="177"/>
      <c r="BE647" s="177"/>
    </row>
    <row r="648" spans="1:57" ht="14.25" customHeight="1">
      <c r="A648" s="158">
        <v>632</v>
      </c>
      <c r="B648" s="203"/>
      <c r="C648" s="98" t="s">
        <v>1183</v>
      </c>
      <c r="D648" s="93" t="s">
        <v>1017</v>
      </c>
      <c r="E648" s="103" t="s">
        <v>42</v>
      </c>
      <c r="F648" s="103" t="s">
        <v>252</v>
      </c>
      <c r="G648" s="103" t="s">
        <v>895</v>
      </c>
      <c r="H648" s="112">
        <v>2</v>
      </c>
      <c r="I648" s="112" t="s">
        <v>2017</v>
      </c>
      <c r="J648" s="112">
        <v>55</v>
      </c>
      <c r="K648" s="51" t="s">
        <v>2219</v>
      </c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  <c r="AQ648" s="177"/>
      <c r="AR648" s="177"/>
      <c r="AS648" s="177"/>
      <c r="AT648" s="177"/>
      <c r="AU648" s="177">
        <v>55</v>
      </c>
      <c r="AV648" s="177"/>
      <c r="AW648" s="177">
        <v>55</v>
      </c>
      <c r="AX648" s="177"/>
      <c r="AY648" s="177"/>
      <c r="AZ648" s="177"/>
      <c r="BA648" s="177"/>
      <c r="BB648" s="177"/>
      <c r="BC648" s="177"/>
      <c r="BD648" s="177"/>
      <c r="BE648" s="177"/>
    </row>
    <row r="649" spans="1:57" ht="14.25" customHeight="1">
      <c r="A649" s="262" t="s">
        <v>2348</v>
      </c>
      <c r="B649" s="275"/>
      <c r="C649" s="275"/>
      <c r="D649" s="275"/>
      <c r="E649" s="275"/>
      <c r="F649" s="275"/>
      <c r="G649" s="275"/>
      <c r="H649" s="263"/>
      <c r="I649" s="112"/>
      <c r="J649" s="112">
        <f>SUM(J597:J648)</f>
        <v>2114</v>
      </c>
      <c r="K649" s="112">
        <f t="shared" ref="K649:BE649" si="12">SUM(K597:K648)</f>
        <v>0</v>
      </c>
      <c r="L649" s="112">
        <f t="shared" si="12"/>
        <v>0</v>
      </c>
      <c r="M649" s="112">
        <f t="shared" si="12"/>
        <v>0</v>
      </c>
      <c r="N649" s="112">
        <f t="shared" si="12"/>
        <v>131.4</v>
      </c>
      <c r="O649" s="112">
        <f t="shared" si="12"/>
        <v>101.2</v>
      </c>
      <c r="P649" s="112">
        <f t="shared" si="12"/>
        <v>131.4</v>
      </c>
      <c r="Q649" s="112">
        <f t="shared" si="12"/>
        <v>101.2</v>
      </c>
      <c r="R649" s="112">
        <f t="shared" si="12"/>
        <v>131.4</v>
      </c>
      <c r="S649" s="112">
        <f t="shared" si="12"/>
        <v>62.2</v>
      </c>
      <c r="T649" s="112">
        <f t="shared" si="12"/>
        <v>131.4</v>
      </c>
      <c r="U649" s="112">
        <f t="shared" si="12"/>
        <v>121.19999999999999</v>
      </c>
      <c r="V649" s="112">
        <f t="shared" si="12"/>
        <v>124.8</v>
      </c>
      <c r="W649" s="112">
        <f t="shared" si="12"/>
        <v>99.4</v>
      </c>
      <c r="X649" s="112">
        <f t="shared" si="12"/>
        <v>98.4</v>
      </c>
      <c r="Y649" s="112">
        <f t="shared" si="12"/>
        <v>40.4</v>
      </c>
      <c r="Z649" s="112">
        <f t="shared" si="12"/>
        <v>157.79999999999998</v>
      </c>
      <c r="AA649" s="112">
        <f t="shared" si="12"/>
        <v>147.6</v>
      </c>
      <c r="AB649" s="112">
        <f t="shared" si="12"/>
        <v>113.4</v>
      </c>
      <c r="AC649" s="112">
        <f t="shared" si="12"/>
        <v>104.8</v>
      </c>
      <c r="AD649" s="112">
        <f t="shared" si="12"/>
        <v>155.4</v>
      </c>
      <c r="AE649" s="112">
        <f t="shared" si="12"/>
        <v>107.8</v>
      </c>
      <c r="AF649" s="112">
        <f t="shared" si="12"/>
        <v>89.4</v>
      </c>
      <c r="AG649" s="112">
        <f t="shared" si="12"/>
        <v>8</v>
      </c>
      <c r="AH649" s="112">
        <f t="shared" si="12"/>
        <v>122.4</v>
      </c>
      <c r="AI649" s="112">
        <f t="shared" si="12"/>
        <v>126.8</v>
      </c>
      <c r="AJ649" s="112">
        <f t="shared" si="12"/>
        <v>88</v>
      </c>
      <c r="AK649" s="112">
        <f t="shared" si="12"/>
        <v>110</v>
      </c>
      <c r="AL649" s="112">
        <f t="shared" si="12"/>
        <v>79.599999999999994</v>
      </c>
      <c r="AM649" s="112">
        <f t="shared" si="12"/>
        <v>31.8</v>
      </c>
      <c r="AN649" s="112">
        <f t="shared" si="12"/>
        <v>81.2</v>
      </c>
      <c r="AO649" s="112">
        <f t="shared" si="12"/>
        <v>60</v>
      </c>
      <c r="AP649" s="112">
        <f t="shared" si="12"/>
        <v>52.2</v>
      </c>
      <c r="AQ649" s="112">
        <f t="shared" si="12"/>
        <v>56.2</v>
      </c>
      <c r="AR649" s="112">
        <f t="shared" si="12"/>
        <v>98.4</v>
      </c>
      <c r="AS649" s="112">
        <f t="shared" si="12"/>
        <v>85.4</v>
      </c>
      <c r="AT649" s="112">
        <f t="shared" si="12"/>
        <v>186.8</v>
      </c>
      <c r="AU649" s="112">
        <f t="shared" si="12"/>
        <v>143</v>
      </c>
      <c r="AV649" s="112">
        <f t="shared" si="12"/>
        <v>186.8</v>
      </c>
      <c r="AW649" s="112">
        <f t="shared" si="12"/>
        <v>143</v>
      </c>
      <c r="AX649" s="112">
        <f t="shared" si="12"/>
        <v>0</v>
      </c>
      <c r="AY649" s="112">
        <f t="shared" si="12"/>
        <v>0</v>
      </c>
      <c r="AZ649" s="112">
        <f t="shared" si="12"/>
        <v>0</v>
      </c>
      <c r="BA649" s="112">
        <f t="shared" si="12"/>
        <v>0</v>
      </c>
      <c r="BB649" s="112">
        <f t="shared" si="12"/>
        <v>0</v>
      </c>
      <c r="BC649" s="112">
        <f t="shared" si="12"/>
        <v>0</v>
      </c>
      <c r="BD649" s="112">
        <f t="shared" si="12"/>
        <v>0</v>
      </c>
      <c r="BE649" s="112">
        <f t="shared" si="12"/>
        <v>0</v>
      </c>
    </row>
    <row r="650" spans="1:57" ht="14.25" customHeight="1">
      <c r="A650" s="158">
        <v>633</v>
      </c>
      <c r="B650" s="204"/>
      <c r="C650" s="130" t="s">
        <v>394</v>
      </c>
      <c r="D650" s="212" t="s">
        <v>300</v>
      </c>
      <c r="E650" s="103" t="s">
        <v>74</v>
      </c>
      <c r="F650" s="103" t="s">
        <v>246</v>
      </c>
      <c r="G650" s="88" t="s">
        <v>464</v>
      </c>
      <c r="H650" s="213">
        <v>1</v>
      </c>
      <c r="I650" s="213" t="s">
        <v>555</v>
      </c>
      <c r="J650" s="176">
        <v>38</v>
      </c>
      <c r="K650" s="51" t="s">
        <v>2161</v>
      </c>
      <c r="L650" s="177"/>
      <c r="M650" s="177"/>
      <c r="N650" s="177">
        <v>38</v>
      </c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  <c r="AQ650" s="177"/>
      <c r="AR650" s="177"/>
      <c r="AS650" s="177"/>
      <c r="AT650" s="177"/>
      <c r="AU650" s="177"/>
      <c r="AV650" s="177"/>
      <c r="AW650" s="177"/>
      <c r="AX650" s="177"/>
      <c r="AY650" s="177"/>
      <c r="AZ650" s="177"/>
      <c r="BA650" s="177"/>
      <c r="BB650" s="177"/>
      <c r="BC650" s="177"/>
      <c r="BD650" s="177"/>
      <c r="BE650" s="177"/>
    </row>
    <row r="651" spans="1:57" ht="14.25" customHeight="1">
      <c r="A651" s="158">
        <v>634</v>
      </c>
      <c r="B651" s="203"/>
      <c r="C651" s="130" t="s">
        <v>297</v>
      </c>
      <c r="D651" s="98" t="s">
        <v>284</v>
      </c>
      <c r="E651" s="103" t="s">
        <v>74</v>
      </c>
      <c r="F651" s="191" t="s">
        <v>146</v>
      </c>
      <c r="G651" s="191" t="s">
        <v>654</v>
      </c>
      <c r="H651" s="177">
        <v>5</v>
      </c>
      <c r="I651" s="176" t="s">
        <v>685</v>
      </c>
      <c r="J651" s="177">
        <v>44</v>
      </c>
      <c r="K651" s="51" t="s">
        <v>2161</v>
      </c>
      <c r="L651" s="177"/>
      <c r="M651" s="177"/>
      <c r="N651" s="177">
        <v>44</v>
      </c>
      <c r="O651" s="177"/>
      <c r="P651" s="177">
        <v>44</v>
      </c>
      <c r="Q651" s="177"/>
      <c r="R651" s="177">
        <v>44</v>
      </c>
      <c r="S651" s="177"/>
      <c r="T651" s="177">
        <v>44</v>
      </c>
      <c r="U651" s="177"/>
      <c r="V651" s="177">
        <v>44</v>
      </c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</row>
    <row r="652" spans="1:57" ht="14.25" customHeight="1">
      <c r="A652" s="158">
        <v>635</v>
      </c>
      <c r="B652" s="203"/>
      <c r="C652" s="98" t="s">
        <v>1183</v>
      </c>
      <c r="D652" s="93" t="s">
        <v>1020</v>
      </c>
      <c r="E652" s="103" t="s">
        <v>74</v>
      </c>
      <c r="F652" s="103" t="s">
        <v>101</v>
      </c>
      <c r="G652" s="103" t="s">
        <v>895</v>
      </c>
      <c r="H652" s="112">
        <v>2</v>
      </c>
      <c r="I652" s="112" t="s">
        <v>497</v>
      </c>
      <c r="J652" s="112">
        <v>51</v>
      </c>
      <c r="K652" s="51" t="s">
        <v>2222</v>
      </c>
      <c r="L652" s="177"/>
      <c r="M652" s="177"/>
      <c r="N652" s="177">
        <v>51</v>
      </c>
      <c r="O652" s="177"/>
      <c r="P652" s="177">
        <v>51</v>
      </c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</row>
    <row r="653" spans="1:57" ht="14.25" customHeight="1">
      <c r="A653" s="158">
        <v>636</v>
      </c>
      <c r="B653" s="206"/>
      <c r="C653" s="108" t="s">
        <v>1183</v>
      </c>
      <c r="D653" s="93" t="s">
        <v>1037</v>
      </c>
      <c r="E653" s="103" t="s">
        <v>74</v>
      </c>
      <c r="F653" s="103" t="s">
        <v>76</v>
      </c>
      <c r="G653" s="103" t="s">
        <v>911</v>
      </c>
      <c r="H653" s="112">
        <v>2</v>
      </c>
      <c r="I653" s="112" t="s">
        <v>497</v>
      </c>
      <c r="J653" s="112">
        <v>84</v>
      </c>
      <c r="K653" s="62" t="s">
        <v>2222</v>
      </c>
      <c r="L653" s="106"/>
      <c r="M653" s="106"/>
      <c r="N653" s="106">
        <v>84</v>
      </c>
      <c r="O653" s="106"/>
      <c r="P653" s="106">
        <v>84</v>
      </c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</row>
    <row r="654" spans="1:57" ht="14.25" customHeight="1">
      <c r="A654" s="158">
        <v>637</v>
      </c>
      <c r="B654" s="203"/>
      <c r="C654" s="130" t="s">
        <v>893</v>
      </c>
      <c r="D654" s="90" t="s">
        <v>757</v>
      </c>
      <c r="E654" s="103" t="s">
        <v>74</v>
      </c>
      <c r="F654" s="188" t="s">
        <v>246</v>
      </c>
      <c r="G654" s="188" t="s">
        <v>812</v>
      </c>
      <c r="H654" s="178">
        <v>9</v>
      </c>
      <c r="I654" s="112" t="s">
        <v>1972</v>
      </c>
      <c r="J654" s="178">
        <v>45</v>
      </c>
      <c r="K654" s="51" t="s">
        <v>2226</v>
      </c>
      <c r="L654" s="177"/>
      <c r="M654" s="177"/>
      <c r="N654" s="177"/>
      <c r="O654" s="177">
        <v>9</v>
      </c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228">
        <v>9</v>
      </c>
      <c r="AB654" s="177"/>
      <c r="AC654" s="228">
        <v>9</v>
      </c>
      <c r="AD654" s="177"/>
      <c r="AE654" s="232">
        <v>9</v>
      </c>
      <c r="AF654" s="177"/>
      <c r="AG654" s="177">
        <v>9</v>
      </c>
      <c r="AH654" s="177"/>
      <c r="AI654" s="177">
        <v>9</v>
      </c>
      <c r="AJ654" s="177"/>
      <c r="AK654" s="177">
        <v>9</v>
      </c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</row>
    <row r="655" spans="1:57" ht="14.25" customHeight="1">
      <c r="A655" s="158">
        <v>638</v>
      </c>
      <c r="B655" s="203"/>
      <c r="C655" s="130" t="s">
        <v>893</v>
      </c>
      <c r="D655" s="90" t="s">
        <v>758</v>
      </c>
      <c r="E655" s="103" t="s">
        <v>74</v>
      </c>
      <c r="F655" s="188" t="s">
        <v>246</v>
      </c>
      <c r="G655" s="188" t="s">
        <v>812</v>
      </c>
      <c r="H655" s="178">
        <v>9</v>
      </c>
      <c r="I655" s="112" t="s">
        <v>1973</v>
      </c>
      <c r="J655" s="178">
        <v>45</v>
      </c>
      <c r="K655" s="51" t="s">
        <v>2226</v>
      </c>
      <c r="L655" s="177"/>
      <c r="M655" s="177"/>
      <c r="N655" s="177"/>
      <c r="O655" s="177">
        <v>9</v>
      </c>
      <c r="P655" s="177"/>
      <c r="Q655" s="177"/>
      <c r="R655" s="177"/>
      <c r="S655" s="177"/>
      <c r="T655" s="177"/>
      <c r="U655" s="177"/>
      <c r="V655" s="177"/>
      <c r="W655" s="177">
        <v>9</v>
      </c>
      <c r="X655" s="177"/>
      <c r="Y655" s="177">
        <v>9</v>
      </c>
      <c r="Z655" s="177"/>
      <c r="AA655" s="177"/>
      <c r="AB655" s="177"/>
      <c r="AC655" s="177"/>
      <c r="AD655" s="177"/>
      <c r="AE655" s="177"/>
      <c r="AF655" s="177"/>
      <c r="AG655" s="177">
        <v>9</v>
      </c>
      <c r="AH655" s="177"/>
      <c r="AI655" s="177">
        <v>9</v>
      </c>
      <c r="AJ655" s="177"/>
      <c r="AK655" s="177">
        <v>9</v>
      </c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</row>
    <row r="656" spans="1:57" ht="14.25" customHeight="1">
      <c r="A656" s="158">
        <v>639</v>
      </c>
      <c r="B656" s="203"/>
      <c r="C656" s="130" t="s">
        <v>893</v>
      </c>
      <c r="D656" s="90" t="s">
        <v>759</v>
      </c>
      <c r="E656" s="103" t="s">
        <v>74</v>
      </c>
      <c r="F656" s="188" t="s">
        <v>246</v>
      </c>
      <c r="G656" s="188" t="s">
        <v>812</v>
      </c>
      <c r="H656" s="178">
        <v>9</v>
      </c>
      <c r="I656" s="112" t="s">
        <v>1974</v>
      </c>
      <c r="J656" s="178">
        <v>48</v>
      </c>
      <c r="K656" s="51" t="s">
        <v>2226</v>
      </c>
      <c r="L656" s="177"/>
      <c r="M656" s="177"/>
      <c r="N656" s="227"/>
      <c r="O656" s="177">
        <v>9.6</v>
      </c>
      <c r="P656" s="177"/>
      <c r="Q656" s="177"/>
      <c r="R656" s="177"/>
      <c r="S656" s="177"/>
      <c r="T656" s="177"/>
      <c r="U656" s="177"/>
      <c r="V656" s="177"/>
      <c r="W656" s="177">
        <v>9.6</v>
      </c>
      <c r="X656" s="177"/>
      <c r="Y656" s="177">
        <v>9.6</v>
      </c>
      <c r="Z656" s="177"/>
      <c r="AA656" s="177">
        <v>9.6</v>
      </c>
      <c r="AB656" s="177"/>
      <c r="AC656" s="177">
        <v>9.6</v>
      </c>
      <c r="AD656" s="177"/>
      <c r="AE656" s="177">
        <v>9.6</v>
      </c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</row>
    <row r="657" spans="1:57" ht="14.25" customHeight="1">
      <c r="A657" s="158">
        <v>640</v>
      </c>
      <c r="B657" s="203"/>
      <c r="C657" s="98" t="s">
        <v>1183</v>
      </c>
      <c r="D657" s="93" t="s">
        <v>1021</v>
      </c>
      <c r="E657" s="103" t="s">
        <v>74</v>
      </c>
      <c r="F657" s="103" t="s">
        <v>101</v>
      </c>
      <c r="G657" s="103" t="s">
        <v>895</v>
      </c>
      <c r="H657" s="112">
        <v>2</v>
      </c>
      <c r="I657" s="112" t="s">
        <v>498</v>
      </c>
      <c r="J657" s="112">
        <v>30</v>
      </c>
      <c r="K657" s="51" t="s">
        <v>2226</v>
      </c>
      <c r="L657" s="177"/>
      <c r="M657" s="177"/>
      <c r="N657" s="177"/>
      <c r="O657" s="177">
        <v>30</v>
      </c>
      <c r="P657" s="177"/>
      <c r="Q657" s="177">
        <v>30</v>
      </c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</row>
    <row r="658" spans="1:57" ht="14.25" customHeight="1">
      <c r="A658" s="158">
        <v>641</v>
      </c>
      <c r="B658" s="207"/>
      <c r="C658" s="108" t="s">
        <v>1183</v>
      </c>
      <c r="D658" s="93" t="s">
        <v>1038</v>
      </c>
      <c r="E658" s="103" t="s">
        <v>74</v>
      </c>
      <c r="F658" s="103" t="s">
        <v>76</v>
      </c>
      <c r="G658" s="103" t="s">
        <v>911</v>
      </c>
      <c r="H658" s="112">
        <v>2</v>
      </c>
      <c r="I658" s="112" t="s">
        <v>498</v>
      </c>
      <c r="J658" s="112">
        <v>79</v>
      </c>
      <c r="K658" s="62" t="s">
        <v>2226</v>
      </c>
      <c r="L658" s="106"/>
      <c r="M658" s="106"/>
      <c r="N658" s="106"/>
      <c r="O658" s="106">
        <v>79</v>
      </c>
      <c r="P658" s="106"/>
      <c r="Q658" s="106">
        <v>79</v>
      </c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</row>
    <row r="659" spans="1:57" ht="14.25" customHeight="1">
      <c r="A659" s="158">
        <v>642</v>
      </c>
      <c r="B659" s="203"/>
      <c r="C659" s="130" t="s">
        <v>297</v>
      </c>
      <c r="D659" s="98" t="s">
        <v>640</v>
      </c>
      <c r="E659" s="103" t="s">
        <v>74</v>
      </c>
      <c r="F659" s="191" t="s">
        <v>75</v>
      </c>
      <c r="G659" s="219" t="s">
        <v>664</v>
      </c>
      <c r="H659" s="183">
        <v>1</v>
      </c>
      <c r="I659" s="177" t="s">
        <v>709</v>
      </c>
      <c r="J659" s="177">
        <v>53</v>
      </c>
      <c r="K659" s="51" t="s">
        <v>2193</v>
      </c>
      <c r="L659" s="177"/>
      <c r="M659" s="177"/>
      <c r="N659" s="177"/>
      <c r="O659" s="177"/>
      <c r="P659" s="177">
        <v>42.4</v>
      </c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</row>
    <row r="660" spans="1:57" ht="14.25" customHeight="1">
      <c r="A660" s="158">
        <v>643</v>
      </c>
      <c r="B660" s="204"/>
      <c r="C660" s="130" t="s">
        <v>893</v>
      </c>
      <c r="D660" s="98" t="s">
        <v>259</v>
      </c>
      <c r="E660" s="103" t="s">
        <v>74</v>
      </c>
      <c r="F660" s="191" t="s">
        <v>246</v>
      </c>
      <c r="G660" s="191" t="s">
        <v>793</v>
      </c>
      <c r="H660" s="177">
        <v>3</v>
      </c>
      <c r="I660" s="177" t="s">
        <v>856</v>
      </c>
      <c r="J660" s="177">
        <v>50</v>
      </c>
      <c r="K660" s="51" t="s">
        <v>2232</v>
      </c>
      <c r="L660" s="177"/>
      <c r="M660" s="177"/>
      <c r="N660" s="177"/>
      <c r="O660" s="177"/>
      <c r="P660" s="177">
        <v>50</v>
      </c>
      <c r="Q660" s="177"/>
      <c r="R660" s="177">
        <v>50</v>
      </c>
      <c r="S660" s="177"/>
      <c r="T660" s="177">
        <v>50</v>
      </c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  <c r="AQ660" s="177"/>
      <c r="AR660" s="177"/>
      <c r="AS660" s="177"/>
      <c r="AT660" s="177"/>
      <c r="AU660" s="177"/>
      <c r="AV660" s="177"/>
      <c r="AW660" s="177"/>
      <c r="AX660" s="177"/>
      <c r="AY660" s="177"/>
      <c r="AZ660" s="177"/>
      <c r="BA660" s="177"/>
      <c r="BB660" s="177"/>
      <c r="BC660" s="177"/>
      <c r="BD660" s="177"/>
      <c r="BE660" s="177"/>
    </row>
    <row r="661" spans="1:57" ht="14.25" customHeight="1">
      <c r="A661" s="158">
        <v>644</v>
      </c>
      <c r="B661" s="203"/>
      <c r="C661" s="130" t="s">
        <v>297</v>
      </c>
      <c r="D661" s="98" t="s">
        <v>641</v>
      </c>
      <c r="E661" s="103" t="s">
        <v>74</v>
      </c>
      <c r="F661" s="191" t="s">
        <v>75</v>
      </c>
      <c r="G661" s="191" t="s">
        <v>664</v>
      </c>
      <c r="H661" s="177">
        <v>1</v>
      </c>
      <c r="I661" s="177" t="s">
        <v>710</v>
      </c>
      <c r="J661" s="177">
        <v>85</v>
      </c>
      <c r="K661" s="51" t="s">
        <v>2176</v>
      </c>
      <c r="L661" s="177"/>
      <c r="M661" s="177"/>
      <c r="N661" s="177"/>
      <c r="O661" s="177"/>
      <c r="P661" s="177"/>
      <c r="Q661" s="177">
        <v>68</v>
      </c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</row>
    <row r="662" spans="1:57" ht="14.25" customHeight="1">
      <c r="A662" s="158">
        <v>645</v>
      </c>
      <c r="B662" s="80">
        <v>360</v>
      </c>
      <c r="C662" s="130" t="s">
        <v>893</v>
      </c>
      <c r="D662" s="98" t="s">
        <v>260</v>
      </c>
      <c r="E662" s="103" t="s">
        <v>74</v>
      </c>
      <c r="F662" s="191" t="s">
        <v>246</v>
      </c>
      <c r="G662" s="191" t="s">
        <v>793</v>
      </c>
      <c r="H662" s="177">
        <v>3</v>
      </c>
      <c r="I662" s="177" t="s">
        <v>857</v>
      </c>
      <c r="J662" s="177">
        <v>48</v>
      </c>
      <c r="K662" s="51" t="s">
        <v>2233</v>
      </c>
      <c r="L662" s="177"/>
      <c r="M662" s="177"/>
      <c r="N662" s="177"/>
      <c r="O662" s="177"/>
      <c r="P662" s="177"/>
      <c r="Q662" s="177">
        <v>48</v>
      </c>
      <c r="R662" s="177"/>
      <c r="S662" s="177">
        <v>48</v>
      </c>
      <c r="T662" s="177"/>
      <c r="U662" s="177">
        <v>48</v>
      </c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7"/>
      <c r="AU662" s="177"/>
      <c r="AV662" s="177"/>
      <c r="AW662" s="177"/>
      <c r="AX662" s="177"/>
      <c r="AY662" s="177"/>
      <c r="AZ662" s="177"/>
      <c r="BA662" s="177"/>
      <c r="BB662" s="177"/>
      <c r="BC662" s="177"/>
      <c r="BD662" s="177"/>
      <c r="BE662" s="177"/>
    </row>
    <row r="663" spans="1:57" ht="14.25" customHeight="1">
      <c r="A663" s="158">
        <v>646</v>
      </c>
      <c r="B663" s="203"/>
      <c r="C663" s="130" t="s">
        <v>297</v>
      </c>
      <c r="D663" s="98" t="s">
        <v>637</v>
      </c>
      <c r="E663" s="103" t="s">
        <v>74</v>
      </c>
      <c r="F663" s="191" t="s">
        <v>76</v>
      </c>
      <c r="G663" s="191" t="s">
        <v>664</v>
      </c>
      <c r="H663" s="177">
        <v>1</v>
      </c>
      <c r="I663" s="177" t="s">
        <v>2007</v>
      </c>
      <c r="J663" s="177">
        <v>57</v>
      </c>
      <c r="K663" s="51" t="s">
        <v>2167</v>
      </c>
      <c r="L663" s="177"/>
      <c r="M663" s="177"/>
      <c r="N663" s="177"/>
      <c r="O663" s="177"/>
      <c r="P663" s="177"/>
      <c r="Q663" s="177"/>
      <c r="R663" s="177">
        <v>45.6</v>
      </c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</row>
    <row r="664" spans="1:57" ht="14.25" customHeight="1">
      <c r="A664" s="158">
        <v>647</v>
      </c>
      <c r="B664" s="203"/>
      <c r="C664" s="130" t="s">
        <v>297</v>
      </c>
      <c r="D664" s="98" t="s">
        <v>642</v>
      </c>
      <c r="E664" s="103" t="s">
        <v>74</v>
      </c>
      <c r="F664" s="191" t="s">
        <v>75</v>
      </c>
      <c r="G664" s="191" t="s">
        <v>664</v>
      </c>
      <c r="H664" s="177">
        <v>1</v>
      </c>
      <c r="I664" s="177" t="s">
        <v>711</v>
      </c>
      <c r="J664" s="177">
        <v>55</v>
      </c>
      <c r="K664" s="51" t="s">
        <v>2167</v>
      </c>
      <c r="L664" s="177"/>
      <c r="M664" s="177"/>
      <c r="N664" s="177"/>
      <c r="O664" s="177"/>
      <c r="P664" s="177"/>
      <c r="Q664" s="177"/>
      <c r="R664" s="177">
        <v>44</v>
      </c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</row>
    <row r="665" spans="1:57" ht="14.25" customHeight="1">
      <c r="A665" s="158">
        <v>648</v>
      </c>
      <c r="B665" s="203"/>
      <c r="C665" s="98" t="s">
        <v>1183</v>
      </c>
      <c r="D665" s="93" t="s">
        <v>1024</v>
      </c>
      <c r="E665" s="103" t="s">
        <v>74</v>
      </c>
      <c r="F665" s="103" t="s">
        <v>101</v>
      </c>
      <c r="G665" s="103" t="s">
        <v>903</v>
      </c>
      <c r="H665" s="112">
        <v>2</v>
      </c>
      <c r="I665" s="112" t="s">
        <v>503</v>
      </c>
      <c r="J665" s="112">
        <v>29</v>
      </c>
      <c r="K665" s="51" t="s">
        <v>2246</v>
      </c>
      <c r="L665" s="177"/>
      <c r="M665" s="177"/>
      <c r="N665" s="177"/>
      <c r="O665" s="177"/>
      <c r="P665" s="177"/>
      <c r="Q665" s="177"/>
      <c r="R665" s="177">
        <v>29</v>
      </c>
      <c r="S665" s="177"/>
      <c r="T665" s="177">
        <v>29</v>
      </c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</row>
    <row r="666" spans="1:57" ht="14.25" customHeight="1">
      <c r="A666" s="158">
        <v>649</v>
      </c>
      <c r="B666" s="204"/>
      <c r="C666" s="130" t="s">
        <v>297</v>
      </c>
      <c r="D666" s="98" t="s">
        <v>638</v>
      </c>
      <c r="E666" s="103" t="s">
        <v>74</v>
      </c>
      <c r="F666" s="191" t="s">
        <v>76</v>
      </c>
      <c r="G666" s="191" t="s">
        <v>664</v>
      </c>
      <c r="H666" s="177">
        <v>1</v>
      </c>
      <c r="I666" s="177" t="s">
        <v>707</v>
      </c>
      <c r="J666" s="177">
        <v>85</v>
      </c>
      <c r="K666" s="51" t="s">
        <v>2180</v>
      </c>
      <c r="L666" s="177"/>
      <c r="M666" s="177"/>
      <c r="N666" s="177"/>
      <c r="O666" s="177"/>
      <c r="P666" s="177"/>
      <c r="Q666" s="177"/>
      <c r="R666" s="177"/>
      <c r="S666" s="177">
        <v>68</v>
      </c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</row>
    <row r="667" spans="1:57" ht="14.25" customHeight="1">
      <c r="A667" s="158">
        <v>650</v>
      </c>
      <c r="B667" s="204"/>
      <c r="C667" s="98" t="s">
        <v>1183</v>
      </c>
      <c r="D667" s="93" t="s">
        <v>342</v>
      </c>
      <c r="E667" s="103" t="s">
        <v>74</v>
      </c>
      <c r="F667" s="103" t="s">
        <v>75</v>
      </c>
      <c r="G667" s="103" t="s">
        <v>897</v>
      </c>
      <c r="H667" s="112">
        <v>3</v>
      </c>
      <c r="I667" s="112" t="s">
        <v>1188</v>
      </c>
      <c r="J667" s="112">
        <v>73</v>
      </c>
      <c r="K667" s="51" t="s">
        <v>2244</v>
      </c>
      <c r="L667" s="177"/>
      <c r="M667" s="177"/>
      <c r="N667" s="177"/>
      <c r="O667" s="177"/>
      <c r="P667" s="177"/>
      <c r="Q667" s="177"/>
      <c r="R667" s="177"/>
      <c r="S667" s="177">
        <v>73</v>
      </c>
      <c r="T667" s="177"/>
      <c r="U667" s="177">
        <v>73</v>
      </c>
      <c r="V667" s="177"/>
      <c r="W667" s="177">
        <v>73</v>
      </c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</row>
    <row r="668" spans="1:57" ht="14.25" customHeight="1">
      <c r="A668" s="158">
        <v>651</v>
      </c>
      <c r="B668" s="203"/>
      <c r="C668" s="98" t="s">
        <v>1183</v>
      </c>
      <c r="D668" s="93" t="s">
        <v>1025</v>
      </c>
      <c r="E668" s="103" t="s">
        <v>74</v>
      </c>
      <c r="F668" s="103" t="s">
        <v>101</v>
      </c>
      <c r="G668" s="103" t="s">
        <v>904</v>
      </c>
      <c r="H668" s="112">
        <v>2</v>
      </c>
      <c r="I668" s="112" t="s">
        <v>520</v>
      </c>
      <c r="J668" s="112">
        <v>11</v>
      </c>
      <c r="K668" s="51" t="s">
        <v>2244</v>
      </c>
      <c r="L668" s="177"/>
      <c r="M668" s="177"/>
      <c r="N668" s="177"/>
      <c r="O668" s="177"/>
      <c r="P668" s="177"/>
      <c r="Q668" s="177"/>
      <c r="R668" s="177"/>
      <c r="S668" s="177">
        <v>11</v>
      </c>
      <c r="T668" s="177"/>
      <c r="U668" s="177">
        <v>11</v>
      </c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</row>
    <row r="669" spans="1:57" ht="14.25" customHeight="1">
      <c r="A669" s="158">
        <v>652</v>
      </c>
      <c r="B669" s="203"/>
      <c r="C669" s="130" t="s">
        <v>297</v>
      </c>
      <c r="D669" s="98" t="s">
        <v>643</v>
      </c>
      <c r="E669" s="103" t="s">
        <v>74</v>
      </c>
      <c r="F669" s="191" t="s">
        <v>75</v>
      </c>
      <c r="G669" s="191" t="s">
        <v>664</v>
      </c>
      <c r="H669" s="177">
        <v>1</v>
      </c>
      <c r="I669" s="177" t="s">
        <v>712</v>
      </c>
      <c r="J669" s="177">
        <v>46</v>
      </c>
      <c r="K669" s="51" t="s">
        <v>2189</v>
      </c>
      <c r="L669" s="177"/>
      <c r="M669" s="177"/>
      <c r="N669" s="177"/>
      <c r="O669" s="177"/>
      <c r="P669" s="177"/>
      <c r="Q669" s="177"/>
      <c r="R669" s="177"/>
      <c r="S669" s="177"/>
      <c r="T669" s="177">
        <v>36.799999999999997</v>
      </c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</row>
    <row r="670" spans="1:57" ht="14.25" customHeight="1">
      <c r="A670" s="158">
        <v>653</v>
      </c>
      <c r="B670" s="204"/>
      <c r="C670" s="130" t="s">
        <v>297</v>
      </c>
      <c r="D670" s="98" t="s">
        <v>639</v>
      </c>
      <c r="E670" s="103" t="s">
        <v>74</v>
      </c>
      <c r="F670" s="191" t="s">
        <v>76</v>
      </c>
      <c r="G670" s="191" t="s">
        <v>664</v>
      </c>
      <c r="H670" s="177">
        <v>1</v>
      </c>
      <c r="I670" s="177" t="s">
        <v>708</v>
      </c>
      <c r="J670" s="177">
        <v>87</v>
      </c>
      <c r="K670" s="51" t="s">
        <v>2177</v>
      </c>
      <c r="L670" s="177"/>
      <c r="M670" s="177"/>
      <c r="N670" s="177"/>
      <c r="O670" s="177"/>
      <c r="P670" s="177"/>
      <c r="Q670" s="177"/>
      <c r="R670" s="177"/>
      <c r="S670" s="177"/>
      <c r="T670" s="177"/>
      <c r="U670" s="177">
        <v>69.599999999999994</v>
      </c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</row>
    <row r="671" spans="1:57" ht="14.25" customHeight="1">
      <c r="A671" s="158">
        <v>654</v>
      </c>
      <c r="B671" s="203"/>
      <c r="C671" s="130" t="s">
        <v>394</v>
      </c>
      <c r="D671" s="212" t="s">
        <v>302</v>
      </c>
      <c r="E671" s="103" t="s">
        <v>74</v>
      </c>
      <c r="F671" s="103" t="s">
        <v>246</v>
      </c>
      <c r="G671" s="88" t="s">
        <v>464</v>
      </c>
      <c r="H671" s="213">
        <v>1</v>
      </c>
      <c r="I671" s="213" t="s">
        <v>559</v>
      </c>
      <c r="J671" s="176">
        <v>34</v>
      </c>
      <c r="K671" s="51" t="s">
        <v>2168</v>
      </c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>
        <v>24</v>
      </c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</row>
    <row r="672" spans="1:57" ht="14.25" customHeight="1">
      <c r="A672" s="158">
        <v>655</v>
      </c>
      <c r="B672" s="207"/>
      <c r="C672" s="108" t="s">
        <v>1183</v>
      </c>
      <c r="D672" s="93" t="s">
        <v>1033</v>
      </c>
      <c r="E672" s="103" t="s">
        <v>74</v>
      </c>
      <c r="F672" s="103" t="s">
        <v>76</v>
      </c>
      <c r="G672" s="103" t="s">
        <v>910</v>
      </c>
      <c r="H672" s="112">
        <v>2</v>
      </c>
      <c r="I672" s="112" t="s">
        <v>890</v>
      </c>
      <c r="J672" s="112">
        <v>89</v>
      </c>
      <c r="K672" s="62" t="s">
        <v>2242</v>
      </c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>
        <v>89</v>
      </c>
      <c r="W672" s="106"/>
      <c r="X672" s="106">
        <v>89</v>
      </c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</row>
    <row r="673" spans="1:57" ht="14.25" customHeight="1">
      <c r="A673" s="158">
        <v>656</v>
      </c>
      <c r="B673" s="207"/>
      <c r="C673" s="108" t="s">
        <v>1183</v>
      </c>
      <c r="D673" s="93" t="s">
        <v>1034</v>
      </c>
      <c r="E673" s="103" t="s">
        <v>74</v>
      </c>
      <c r="F673" s="103" t="s">
        <v>76</v>
      </c>
      <c r="G673" s="103" t="s">
        <v>910</v>
      </c>
      <c r="H673" s="112">
        <v>2</v>
      </c>
      <c r="I673" s="112" t="s">
        <v>1199</v>
      </c>
      <c r="J673" s="112">
        <v>90</v>
      </c>
      <c r="K673" s="51" t="s">
        <v>2245</v>
      </c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>
        <v>90</v>
      </c>
      <c r="X673" s="106"/>
      <c r="Y673" s="106">
        <v>90</v>
      </c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</row>
    <row r="674" spans="1:57" ht="14.25" customHeight="1">
      <c r="A674" s="158">
        <v>657</v>
      </c>
      <c r="B674" s="203"/>
      <c r="C674" s="130" t="s">
        <v>394</v>
      </c>
      <c r="D674" s="212" t="s">
        <v>301</v>
      </c>
      <c r="E674" s="103" t="s">
        <v>74</v>
      </c>
      <c r="F674" s="103" t="s">
        <v>246</v>
      </c>
      <c r="G674" s="88" t="s">
        <v>464</v>
      </c>
      <c r="H674" s="213">
        <v>1</v>
      </c>
      <c r="I674" s="213" t="s">
        <v>1970</v>
      </c>
      <c r="J674" s="176">
        <v>39</v>
      </c>
      <c r="K674" s="51" t="s">
        <v>2170</v>
      </c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>
        <v>39</v>
      </c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  <c r="AQ674" s="177"/>
      <c r="AR674" s="177"/>
      <c r="AS674" s="177"/>
      <c r="AT674" s="177"/>
      <c r="AU674" s="177"/>
      <c r="AV674" s="177"/>
      <c r="AW674" s="177"/>
      <c r="AX674" s="177"/>
      <c r="AY674" s="177"/>
      <c r="AZ674" s="177"/>
      <c r="BA674" s="177"/>
      <c r="BB674" s="177"/>
      <c r="BC674" s="177"/>
      <c r="BD674" s="177"/>
      <c r="BE674" s="177"/>
    </row>
    <row r="675" spans="1:57" ht="14.25" customHeight="1">
      <c r="A675" s="158">
        <v>658</v>
      </c>
      <c r="B675" s="203"/>
      <c r="C675" s="98" t="s">
        <v>1183</v>
      </c>
      <c r="D675" s="93" t="s">
        <v>333</v>
      </c>
      <c r="E675" s="103" t="s">
        <v>74</v>
      </c>
      <c r="F675" s="103" t="s">
        <v>75</v>
      </c>
      <c r="G675" s="103" t="s">
        <v>899</v>
      </c>
      <c r="H675" s="112">
        <v>4</v>
      </c>
      <c r="I675" s="112" t="s">
        <v>509</v>
      </c>
      <c r="J675" s="112">
        <v>43</v>
      </c>
      <c r="K675" s="51" t="s">
        <v>2243</v>
      </c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>
        <v>43</v>
      </c>
      <c r="Y675" s="177"/>
      <c r="Z675" s="177">
        <v>43</v>
      </c>
      <c r="AA675" s="177"/>
      <c r="AB675" s="177">
        <v>43</v>
      </c>
      <c r="AC675" s="177"/>
      <c r="AD675" s="177">
        <v>43</v>
      </c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  <c r="AQ675" s="177"/>
      <c r="AR675" s="177"/>
      <c r="AS675" s="177"/>
      <c r="AT675" s="177"/>
      <c r="AU675" s="177"/>
      <c r="AV675" s="177"/>
      <c r="AW675" s="177"/>
      <c r="AX675" s="177"/>
      <c r="AY675" s="177"/>
      <c r="AZ675" s="177"/>
      <c r="BA675" s="177"/>
      <c r="BB675" s="177"/>
      <c r="BC675" s="177"/>
      <c r="BD675" s="177"/>
      <c r="BE675" s="177"/>
    </row>
    <row r="676" spans="1:57" ht="14.25" customHeight="1">
      <c r="A676" s="158">
        <v>659</v>
      </c>
      <c r="B676" s="203"/>
      <c r="C676" s="98" t="s">
        <v>1183</v>
      </c>
      <c r="D676" s="93" t="s">
        <v>193</v>
      </c>
      <c r="E676" s="103" t="s">
        <v>74</v>
      </c>
      <c r="F676" s="103" t="s">
        <v>146</v>
      </c>
      <c r="G676" s="103" t="s">
        <v>899</v>
      </c>
      <c r="H676" s="112">
        <v>4</v>
      </c>
      <c r="I676" s="112" t="s">
        <v>509</v>
      </c>
      <c r="J676" s="112">
        <v>35</v>
      </c>
      <c r="K676" s="51" t="s">
        <v>2243</v>
      </c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>
        <v>35</v>
      </c>
      <c r="Y676" s="177"/>
      <c r="Z676" s="177">
        <v>35</v>
      </c>
      <c r="AA676" s="177"/>
      <c r="AB676" s="177">
        <v>35</v>
      </c>
      <c r="AC676" s="177"/>
      <c r="AD676" s="177">
        <v>35</v>
      </c>
      <c r="AE676" s="177"/>
      <c r="AF676" s="177"/>
      <c r="AG676" s="177"/>
      <c r="AH676" s="177"/>
      <c r="AI676" s="177"/>
      <c r="AJ676" s="177"/>
      <c r="AK676" s="177"/>
      <c r="AL676" s="177"/>
      <c r="AM676" s="177"/>
      <c r="AN676" s="177"/>
      <c r="AO676" s="177"/>
      <c r="AP676" s="177"/>
      <c r="AQ676" s="177"/>
      <c r="AR676" s="177"/>
      <c r="AS676" s="177"/>
      <c r="AT676" s="177"/>
      <c r="AU676" s="177"/>
      <c r="AV676" s="177"/>
      <c r="AW676" s="177"/>
      <c r="AX676" s="177"/>
      <c r="AY676" s="177"/>
      <c r="AZ676" s="177"/>
      <c r="BA676" s="177"/>
      <c r="BB676" s="177"/>
      <c r="BC676" s="177"/>
      <c r="BD676" s="177"/>
      <c r="BE676" s="177"/>
    </row>
    <row r="677" spans="1:57" ht="14.25" customHeight="1">
      <c r="A677" s="158">
        <v>660</v>
      </c>
      <c r="B677" s="204"/>
      <c r="C677" s="98" t="s">
        <v>1183</v>
      </c>
      <c r="D677" s="93" t="s">
        <v>331</v>
      </c>
      <c r="E677" s="103" t="s">
        <v>74</v>
      </c>
      <c r="F677" s="103" t="s">
        <v>101</v>
      </c>
      <c r="G677" s="103" t="s">
        <v>899</v>
      </c>
      <c r="H677" s="112">
        <v>4</v>
      </c>
      <c r="I677" s="112" t="s">
        <v>509</v>
      </c>
      <c r="J677" s="112">
        <v>43</v>
      </c>
      <c r="K677" s="51" t="s">
        <v>2243</v>
      </c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>
        <v>43</v>
      </c>
      <c r="Y677" s="177"/>
      <c r="Z677" s="177">
        <v>43</v>
      </c>
      <c r="AA677" s="177"/>
      <c r="AB677" s="177">
        <v>43</v>
      </c>
      <c r="AC677" s="177"/>
      <c r="AD677" s="177">
        <v>43</v>
      </c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  <c r="AQ677" s="177"/>
      <c r="AR677" s="177"/>
      <c r="AS677" s="177"/>
      <c r="AT677" s="177"/>
      <c r="AU677" s="177"/>
      <c r="AV677" s="177"/>
      <c r="AW677" s="177"/>
      <c r="AX677" s="177"/>
      <c r="AY677" s="177"/>
      <c r="AZ677" s="177"/>
      <c r="BA677" s="177"/>
      <c r="BB677" s="177"/>
      <c r="BC677" s="177"/>
      <c r="BD677" s="177"/>
      <c r="BE677" s="177"/>
    </row>
    <row r="678" spans="1:57" ht="14.25" customHeight="1">
      <c r="A678" s="158">
        <v>661</v>
      </c>
      <c r="B678" s="204"/>
      <c r="C678" s="98" t="s">
        <v>1183</v>
      </c>
      <c r="D678" s="93" t="s">
        <v>2342</v>
      </c>
      <c r="E678" s="103" t="s">
        <v>74</v>
      </c>
      <c r="F678" s="103" t="s">
        <v>75</v>
      </c>
      <c r="G678" s="103" t="s">
        <v>894</v>
      </c>
      <c r="H678" s="112">
        <v>2</v>
      </c>
      <c r="I678" s="112" t="s">
        <v>1185</v>
      </c>
      <c r="J678" s="112">
        <v>74</v>
      </c>
      <c r="K678" s="51" t="s">
        <v>2249</v>
      </c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>
        <v>74</v>
      </c>
      <c r="Z678" s="177"/>
      <c r="AA678" s="177">
        <v>74</v>
      </c>
      <c r="AB678" s="177"/>
      <c r="AC678" s="177"/>
      <c r="AD678" s="177"/>
      <c r="AE678" s="177"/>
      <c r="AF678" s="177"/>
      <c r="AG678" s="177"/>
      <c r="AH678" s="177"/>
      <c r="AI678" s="177"/>
      <c r="AJ678" s="177"/>
      <c r="AK678" s="177"/>
      <c r="AL678" s="177"/>
      <c r="AM678" s="177"/>
      <c r="AN678" s="177"/>
      <c r="AO678" s="177"/>
      <c r="AP678" s="177"/>
      <c r="AQ678" s="177"/>
      <c r="AR678" s="177"/>
      <c r="AS678" s="177"/>
      <c r="AT678" s="177"/>
      <c r="AU678" s="177"/>
      <c r="AV678" s="177"/>
      <c r="AW678" s="177"/>
      <c r="AX678" s="177"/>
      <c r="AY678" s="177"/>
      <c r="AZ678" s="177"/>
      <c r="BA678" s="177"/>
      <c r="BB678" s="177"/>
      <c r="BC678" s="177"/>
      <c r="BD678" s="177"/>
      <c r="BE678" s="177"/>
    </row>
    <row r="679" spans="1:57" ht="14.25" customHeight="1">
      <c r="A679" s="158">
        <v>662</v>
      </c>
      <c r="B679" s="203"/>
      <c r="C679" s="98" t="s">
        <v>1183</v>
      </c>
      <c r="D679" s="93" t="s">
        <v>1023</v>
      </c>
      <c r="E679" s="103" t="s">
        <v>74</v>
      </c>
      <c r="F679" s="103" t="s">
        <v>146</v>
      </c>
      <c r="G679" s="103" t="s">
        <v>899</v>
      </c>
      <c r="H679" s="112">
        <v>4</v>
      </c>
      <c r="I679" s="112" t="s">
        <v>1190</v>
      </c>
      <c r="J679" s="112">
        <v>34</v>
      </c>
      <c r="K679" s="51" t="s">
        <v>2249</v>
      </c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>
        <v>34</v>
      </c>
      <c r="Z679" s="177"/>
      <c r="AA679" s="177">
        <v>34</v>
      </c>
      <c r="AB679" s="177"/>
      <c r="AC679" s="177">
        <v>34</v>
      </c>
      <c r="AD679" s="177"/>
      <c r="AE679" s="177">
        <v>34</v>
      </c>
      <c r="AF679" s="177"/>
      <c r="AG679" s="177"/>
      <c r="AH679" s="177"/>
      <c r="AI679" s="177"/>
      <c r="AJ679" s="177"/>
      <c r="AK679" s="177"/>
      <c r="AL679" s="177"/>
      <c r="AM679" s="177"/>
      <c r="AN679" s="177"/>
      <c r="AO679" s="177"/>
      <c r="AP679" s="177"/>
      <c r="AQ679" s="177"/>
      <c r="AR679" s="177"/>
      <c r="AS679" s="177"/>
      <c r="AT679" s="177"/>
      <c r="AU679" s="177"/>
      <c r="AV679" s="177"/>
      <c r="AW679" s="177"/>
      <c r="AX679" s="177"/>
      <c r="AY679" s="177"/>
      <c r="AZ679" s="177"/>
      <c r="BA679" s="177"/>
      <c r="BB679" s="177"/>
      <c r="BC679" s="177"/>
      <c r="BD679" s="177"/>
      <c r="BE679" s="177"/>
    </row>
    <row r="680" spans="1:57" ht="14.25" customHeight="1">
      <c r="A680" s="158">
        <v>663</v>
      </c>
      <c r="B680" s="204"/>
      <c r="C680" s="98" t="s">
        <v>1183</v>
      </c>
      <c r="D680" s="93" t="s">
        <v>332</v>
      </c>
      <c r="E680" s="103" t="s">
        <v>74</v>
      </c>
      <c r="F680" s="103" t="s">
        <v>101</v>
      </c>
      <c r="G680" s="103" t="s">
        <v>899</v>
      </c>
      <c r="H680" s="112">
        <v>4</v>
      </c>
      <c r="I680" s="112" t="s">
        <v>1190</v>
      </c>
      <c r="J680" s="112">
        <v>40</v>
      </c>
      <c r="K680" s="51" t="s">
        <v>2249</v>
      </c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>
        <v>40</v>
      </c>
      <c r="Z680" s="177"/>
      <c r="AA680" s="177">
        <v>40</v>
      </c>
      <c r="AB680" s="177"/>
      <c r="AC680" s="177">
        <v>40</v>
      </c>
      <c r="AD680" s="177"/>
      <c r="AE680" s="177">
        <v>40</v>
      </c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  <c r="AQ680" s="177"/>
      <c r="AR680" s="177"/>
      <c r="AS680" s="177"/>
      <c r="AT680" s="177"/>
      <c r="AU680" s="177"/>
      <c r="AV680" s="177"/>
      <c r="AW680" s="177"/>
      <c r="AX680" s="177"/>
      <c r="AY680" s="177"/>
      <c r="AZ680" s="177"/>
      <c r="BA680" s="177"/>
      <c r="BB680" s="177"/>
      <c r="BC680" s="177"/>
      <c r="BD680" s="177"/>
      <c r="BE680" s="177"/>
    </row>
    <row r="681" spans="1:57" ht="14.25" customHeight="1">
      <c r="A681" s="158">
        <v>664</v>
      </c>
      <c r="B681" s="203"/>
      <c r="C681" s="130" t="s">
        <v>394</v>
      </c>
      <c r="D681" s="212" t="s">
        <v>303</v>
      </c>
      <c r="E681" s="103" t="s">
        <v>74</v>
      </c>
      <c r="F681" s="103" t="s">
        <v>246</v>
      </c>
      <c r="G681" s="88" t="s">
        <v>464</v>
      </c>
      <c r="H681" s="213">
        <v>1</v>
      </c>
      <c r="I681" s="213" t="s">
        <v>551</v>
      </c>
      <c r="J681" s="176">
        <v>31</v>
      </c>
      <c r="K681" s="51" t="s">
        <v>2190</v>
      </c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>
        <v>31</v>
      </c>
      <c r="AA681" s="177"/>
      <c r="AB681" s="177"/>
      <c r="AC681" s="177"/>
      <c r="AD681" s="177"/>
      <c r="AE681" s="177"/>
      <c r="AF681" s="177"/>
      <c r="AG681" s="177"/>
      <c r="AH681" s="177"/>
      <c r="AI681" s="177"/>
      <c r="AJ681" s="177"/>
      <c r="AK681" s="177"/>
      <c r="AL681" s="177"/>
      <c r="AM681" s="177"/>
      <c r="AN681" s="177"/>
      <c r="AO681" s="177"/>
      <c r="AP681" s="177"/>
      <c r="AQ681" s="177"/>
      <c r="AR681" s="177"/>
      <c r="AS681" s="177"/>
      <c r="AT681" s="177"/>
      <c r="AU681" s="177"/>
      <c r="AV681" s="177"/>
      <c r="AW681" s="177"/>
      <c r="AX681" s="177"/>
      <c r="AY681" s="177"/>
      <c r="AZ681" s="177"/>
      <c r="BA681" s="177"/>
      <c r="BB681" s="177"/>
      <c r="BC681" s="177"/>
      <c r="BD681" s="177"/>
      <c r="BE681" s="177"/>
    </row>
    <row r="682" spans="1:57" ht="14.25" customHeight="1">
      <c r="A682" s="158">
        <v>665</v>
      </c>
      <c r="B682" s="203"/>
      <c r="C682" s="98" t="s">
        <v>1183</v>
      </c>
      <c r="D682" s="93" t="s">
        <v>1028</v>
      </c>
      <c r="E682" s="103" t="s">
        <v>74</v>
      </c>
      <c r="F682" s="103" t="s">
        <v>76</v>
      </c>
      <c r="G682" s="103" t="s">
        <v>2264</v>
      </c>
      <c r="H682" s="112">
        <v>2</v>
      </c>
      <c r="I682" s="112" t="s">
        <v>2012</v>
      </c>
      <c r="J682" s="112">
        <v>97</v>
      </c>
      <c r="K682" s="51" t="s">
        <v>2238</v>
      </c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>
        <v>97</v>
      </c>
      <c r="AA682" s="177"/>
      <c r="AB682" s="177"/>
      <c r="AC682" s="177">
        <v>97</v>
      </c>
      <c r="AD682" s="177"/>
      <c r="AE682" s="177"/>
      <c r="AF682" s="177"/>
      <c r="AG682" s="177"/>
      <c r="AH682" s="177"/>
      <c r="AI682" s="177"/>
      <c r="AJ682" s="177"/>
      <c r="AK682" s="177"/>
      <c r="AL682" s="177"/>
      <c r="AM682" s="177"/>
      <c r="AN682" s="177"/>
      <c r="AO682" s="177"/>
      <c r="AP682" s="177"/>
      <c r="AQ682" s="177"/>
      <c r="AR682" s="177"/>
      <c r="AS682" s="177"/>
      <c r="AT682" s="177"/>
      <c r="AU682" s="177"/>
      <c r="AV682" s="177"/>
      <c r="AW682" s="177"/>
      <c r="AX682" s="177"/>
      <c r="AY682" s="177"/>
      <c r="AZ682" s="177"/>
      <c r="BA682" s="177"/>
      <c r="BB682" s="177"/>
      <c r="BC682" s="177"/>
      <c r="BD682" s="177"/>
      <c r="BE682" s="177"/>
    </row>
    <row r="683" spans="1:57" ht="14.25" customHeight="1">
      <c r="A683" s="158">
        <v>666</v>
      </c>
      <c r="B683" s="204"/>
      <c r="C683" s="98" t="s">
        <v>1183</v>
      </c>
      <c r="D683" s="93" t="s">
        <v>1031</v>
      </c>
      <c r="E683" s="103" t="s">
        <v>74</v>
      </c>
      <c r="F683" s="103" t="s">
        <v>76</v>
      </c>
      <c r="G683" s="103" t="s">
        <v>907</v>
      </c>
      <c r="H683" s="112">
        <v>2</v>
      </c>
      <c r="I683" s="112" t="s">
        <v>2011</v>
      </c>
      <c r="J683" s="112">
        <v>99</v>
      </c>
      <c r="K683" s="51" t="s">
        <v>2239</v>
      </c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>
        <v>99</v>
      </c>
      <c r="AB683" s="177">
        <v>99</v>
      </c>
      <c r="AC683" s="177"/>
      <c r="AD683" s="177"/>
      <c r="AE683" s="177"/>
      <c r="AF683" s="177"/>
      <c r="AG683" s="177"/>
      <c r="AH683" s="177"/>
      <c r="AI683" s="177"/>
      <c r="AJ683" s="177"/>
      <c r="AK683" s="177"/>
      <c r="AL683" s="177"/>
      <c r="AM683" s="177"/>
      <c r="AN683" s="177"/>
      <c r="AO683" s="177"/>
      <c r="AP683" s="177"/>
      <c r="AQ683" s="177"/>
      <c r="AR683" s="177"/>
      <c r="AS683" s="177"/>
      <c r="AT683" s="177"/>
      <c r="AU683" s="177"/>
      <c r="AV683" s="177"/>
      <c r="AW683" s="177"/>
      <c r="AX683" s="177"/>
      <c r="AY683" s="177"/>
      <c r="AZ683" s="177"/>
      <c r="BA683" s="177"/>
      <c r="BB683" s="177"/>
      <c r="BC683" s="177"/>
      <c r="BD683" s="177"/>
      <c r="BE683" s="177"/>
    </row>
    <row r="684" spans="1:57" ht="14.25" customHeight="1">
      <c r="A684" s="158">
        <v>667</v>
      </c>
      <c r="B684" s="203"/>
      <c r="C684" s="130" t="s">
        <v>893</v>
      </c>
      <c r="D684" s="90" t="s">
        <v>756</v>
      </c>
      <c r="E684" s="103" t="s">
        <v>74</v>
      </c>
      <c r="F684" s="188" t="s">
        <v>246</v>
      </c>
      <c r="G684" s="188" t="s">
        <v>812</v>
      </c>
      <c r="H684" s="178">
        <v>9</v>
      </c>
      <c r="I684" s="112" t="s">
        <v>1971</v>
      </c>
      <c r="J684" s="178">
        <v>42</v>
      </c>
      <c r="K684" s="51" t="s">
        <v>2221</v>
      </c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>
        <v>8.4</v>
      </c>
      <c r="AD684" s="177"/>
      <c r="AE684" s="177">
        <v>8.4</v>
      </c>
      <c r="AF684" s="177"/>
      <c r="AG684" s="177">
        <v>8.4</v>
      </c>
      <c r="AH684" s="177"/>
      <c r="AI684" s="177">
        <v>8.4</v>
      </c>
      <c r="AJ684" s="177"/>
      <c r="AK684" s="177">
        <v>8.4</v>
      </c>
      <c r="AL684" s="177"/>
      <c r="AM684" s="177"/>
      <c r="AN684" s="177"/>
      <c r="AO684" s="177"/>
      <c r="AP684" s="177"/>
      <c r="AQ684" s="177"/>
      <c r="AR684" s="177"/>
      <c r="AS684" s="177"/>
      <c r="AT684" s="177"/>
      <c r="AU684" s="177"/>
      <c r="AV684" s="177"/>
      <c r="AW684" s="177"/>
      <c r="AX684" s="177"/>
      <c r="AY684" s="177"/>
      <c r="AZ684" s="177"/>
      <c r="BA684" s="177"/>
      <c r="BB684" s="177"/>
      <c r="BC684" s="177"/>
      <c r="BD684" s="177"/>
      <c r="BE684" s="177"/>
    </row>
    <row r="685" spans="1:57" ht="14.25" customHeight="1">
      <c r="A685" s="158">
        <v>668</v>
      </c>
      <c r="B685" s="204"/>
      <c r="C685" s="98" t="s">
        <v>1183</v>
      </c>
      <c r="D685" s="93" t="s">
        <v>2342</v>
      </c>
      <c r="E685" s="103" t="s">
        <v>74</v>
      </c>
      <c r="F685" s="103" t="s">
        <v>75</v>
      </c>
      <c r="G685" s="103" t="s">
        <v>896</v>
      </c>
      <c r="H685" s="112">
        <v>4</v>
      </c>
      <c r="I685" s="112" t="s">
        <v>1187</v>
      </c>
      <c r="J685" s="112">
        <v>74</v>
      </c>
      <c r="K685" s="51" t="s">
        <v>2221</v>
      </c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>
        <v>74</v>
      </c>
      <c r="AD685" s="177"/>
      <c r="AE685" s="177">
        <v>74</v>
      </c>
      <c r="AF685" s="177"/>
      <c r="AG685" s="177"/>
      <c r="AH685" s="177"/>
      <c r="AI685" s="177">
        <v>74</v>
      </c>
      <c r="AJ685" s="177"/>
      <c r="AK685" s="177">
        <v>74</v>
      </c>
      <c r="AL685" s="177"/>
      <c r="AM685" s="177"/>
      <c r="AN685" s="177"/>
      <c r="AO685" s="177"/>
      <c r="AP685" s="177"/>
      <c r="AQ685" s="177"/>
      <c r="AR685" s="177"/>
      <c r="AS685" s="177"/>
      <c r="AT685" s="177"/>
      <c r="AU685" s="177"/>
      <c r="AV685" s="177"/>
      <c r="AW685" s="177"/>
      <c r="AX685" s="177"/>
      <c r="AY685" s="177"/>
      <c r="AZ685" s="177"/>
      <c r="BA685" s="177"/>
      <c r="BB685" s="177"/>
      <c r="BC685" s="177"/>
      <c r="BD685" s="177"/>
      <c r="BE685" s="177"/>
    </row>
    <row r="686" spans="1:57" ht="14.25" customHeight="1">
      <c r="A686" s="158">
        <v>669</v>
      </c>
      <c r="B686" s="204"/>
      <c r="C686" s="98" t="s">
        <v>1183</v>
      </c>
      <c r="D686" s="93" t="s">
        <v>1022</v>
      </c>
      <c r="E686" s="103" t="s">
        <v>74</v>
      </c>
      <c r="F686" s="103" t="s">
        <v>246</v>
      </c>
      <c r="G686" s="103" t="s">
        <v>901</v>
      </c>
      <c r="H686" s="112">
        <v>2</v>
      </c>
      <c r="I686" s="112" t="s">
        <v>1193</v>
      </c>
      <c r="J686" s="112">
        <v>48</v>
      </c>
      <c r="K686" s="51" t="s">
        <v>2250</v>
      </c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>
        <v>38</v>
      </c>
      <c r="AE686" s="177"/>
      <c r="AF686" s="177">
        <v>38</v>
      </c>
      <c r="AG686" s="177"/>
      <c r="AH686" s="177"/>
      <c r="AI686" s="177"/>
      <c r="AJ686" s="177"/>
      <c r="AK686" s="177"/>
      <c r="AL686" s="177"/>
      <c r="AM686" s="177"/>
      <c r="AN686" s="177"/>
      <c r="AO686" s="177"/>
      <c r="AP686" s="177"/>
      <c r="AQ686" s="177"/>
      <c r="AR686" s="177"/>
      <c r="AS686" s="177"/>
      <c r="AT686" s="177"/>
      <c r="AU686" s="177"/>
      <c r="AV686" s="177"/>
      <c r="AW686" s="177"/>
      <c r="AX686" s="177"/>
      <c r="AY686" s="177"/>
      <c r="AZ686" s="177"/>
      <c r="BA686" s="177"/>
      <c r="BB686" s="177"/>
      <c r="BC686" s="177"/>
      <c r="BD686" s="177"/>
      <c r="BE686" s="177"/>
    </row>
    <row r="687" spans="1:57" ht="14.25" customHeight="1">
      <c r="A687" s="158">
        <v>670</v>
      </c>
      <c r="B687" s="207"/>
      <c r="C687" s="108" t="s">
        <v>1183</v>
      </c>
      <c r="D687" s="93" t="s">
        <v>1035</v>
      </c>
      <c r="E687" s="103" t="s">
        <v>74</v>
      </c>
      <c r="F687" s="103" t="s">
        <v>76</v>
      </c>
      <c r="G687" s="103" t="s">
        <v>911</v>
      </c>
      <c r="H687" s="112">
        <v>2</v>
      </c>
      <c r="I687" s="112" t="s">
        <v>1193</v>
      </c>
      <c r="J687" s="112">
        <v>82</v>
      </c>
      <c r="K687" s="62" t="s">
        <v>2250</v>
      </c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>
        <v>82</v>
      </c>
      <c r="AE687" s="106"/>
      <c r="AF687" s="106">
        <v>82</v>
      </c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</row>
    <row r="688" spans="1:57" ht="14.25" customHeight="1">
      <c r="A688" s="158">
        <v>671</v>
      </c>
      <c r="B688" s="207"/>
      <c r="C688" s="108" t="s">
        <v>1183</v>
      </c>
      <c r="D688" s="93" t="s">
        <v>1036</v>
      </c>
      <c r="E688" s="103" t="s">
        <v>74</v>
      </c>
      <c r="F688" s="103" t="s">
        <v>76</v>
      </c>
      <c r="G688" s="103" t="s">
        <v>911</v>
      </c>
      <c r="H688" s="112">
        <v>2</v>
      </c>
      <c r="I688" s="112" t="s">
        <v>1200</v>
      </c>
      <c r="J688" s="112">
        <v>81</v>
      </c>
      <c r="K688" s="62" t="s">
        <v>2240</v>
      </c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>
        <v>81</v>
      </c>
      <c r="AF688" s="106"/>
      <c r="AG688" s="106">
        <v>81</v>
      </c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</row>
    <row r="689" spans="1:57" ht="14.25" customHeight="1">
      <c r="A689" s="158">
        <v>672</v>
      </c>
      <c r="B689" s="204"/>
      <c r="C689" s="130" t="s">
        <v>893</v>
      </c>
      <c r="D689" s="98" t="s">
        <v>259</v>
      </c>
      <c r="E689" s="103" t="s">
        <v>74</v>
      </c>
      <c r="F689" s="191" t="s">
        <v>146</v>
      </c>
      <c r="G689" s="191" t="s">
        <v>795</v>
      </c>
      <c r="H689" s="177">
        <v>2</v>
      </c>
      <c r="I689" s="177" t="s">
        <v>860</v>
      </c>
      <c r="J689" s="177">
        <v>50</v>
      </c>
      <c r="K689" s="51" t="s">
        <v>2234</v>
      </c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>
        <v>50</v>
      </c>
      <c r="AI689" s="177"/>
      <c r="AJ689" s="177">
        <v>50</v>
      </c>
      <c r="AK689" s="177"/>
      <c r="AL689" s="177"/>
      <c r="AM689" s="177"/>
      <c r="AN689" s="177"/>
      <c r="AO689" s="177"/>
      <c r="AP689" s="177"/>
      <c r="AQ689" s="177"/>
      <c r="AR689" s="177"/>
      <c r="AS689" s="177"/>
      <c r="AT689" s="177"/>
      <c r="AU689" s="177"/>
      <c r="AV689" s="177"/>
      <c r="AW689" s="177"/>
      <c r="AX689" s="177"/>
      <c r="AY689" s="177"/>
      <c r="AZ689" s="177"/>
      <c r="BA689" s="177"/>
      <c r="BB689" s="177"/>
      <c r="BC689" s="177"/>
      <c r="BD689" s="177"/>
      <c r="BE689" s="177"/>
    </row>
    <row r="690" spans="1:57" ht="14.25" customHeight="1">
      <c r="A690" s="158">
        <v>673</v>
      </c>
      <c r="B690" s="203"/>
      <c r="C690" s="130" t="s">
        <v>893</v>
      </c>
      <c r="D690" s="98" t="s">
        <v>260</v>
      </c>
      <c r="E690" s="103" t="s">
        <v>74</v>
      </c>
      <c r="F690" s="191" t="s">
        <v>146</v>
      </c>
      <c r="G690" s="191" t="s">
        <v>795</v>
      </c>
      <c r="H690" s="177">
        <v>2</v>
      </c>
      <c r="I690" s="177" t="s">
        <v>861</v>
      </c>
      <c r="J690" s="177">
        <v>48</v>
      </c>
      <c r="K690" s="51" t="s">
        <v>2235</v>
      </c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>
        <v>48</v>
      </c>
      <c r="AJ690" s="177"/>
      <c r="AK690" s="177">
        <v>48</v>
      </c>
      <c r="AL690" s="177"/>
      <c r="AM690" s="177"/>
      <c r="AN690" s="177"/>
      <c r="AO690" s="177"/>
      <c r="AP690" s="177"/>
      <c r="AQ690" s="177"/>
      <c r="AR690" s="177"/>
      <c r="AS690" s="177"/>
      <c r="AT690" s="177"/>
      <c r="AU690" s="177"/>
      <c r="AV690" s="177"/>
      <c r="AW690" s="177"/>
      <c r="AX690" s="177"/>
      <c r="AY690" s="177"/>
      <c r="AZ690" s="177"/>
      <c r="BA690" s="177"/>
      <c r="BB690" s="177"/>
      <c r="BC690" s="177"/>
      <c r="BD690" s="177"/>
      <c r="BE690" s="177"/>
    </row>
    <row r="691" spans="1:57" ht="14.25" customHeight="1">
      <c r="A691" s="158">
        <v>674</v>
      </c>
      <c r="B691" s="204"/>
      <c r="C691" s="98" t="s">
        <v>1183</v>
      </c>
      <c r="D691" s="93" t="s">
        <v>1028</v>
      </c>
      <c r="E691" s="103" t="s">
        <v>74</v>
      </c>
      <c r="F691" s="103" t="s">
        <v>76</v>
      </c>
      <c r="G691" s="103" t="s">
        <v>907</v>
      </c>
      <c r="H691" s="112">
        <v>2</v>
      </c>
      <c r="I691" s="112" t="s">
        <v>583</v>
      </c>
      <c r="J691" s="112">
        <v>97</v>
      </c>
      <c r="K691" s="51" t="s">
        <v>2235</v>
      </c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177"/>
      <c r="AH691" s="177"/>
      <c r="AI691" s="177">
        <v>97</v>
      </c>
      <c r="AJ691" s="177"/>
      <c r="AK691" s="177">
        <v>97</v>
      </c>
      <c r="AL691" s="177"/>
      <c r="AM691" s="177"/>
      <c r="AN691" s="177"/>
      <c r="AO691" s="177"/>
      <c r="AP691" s="177"/>
      <c r="AQ691" s="177"/>
      <c r="AR691" s="177"/>
      <c r="AS691" s="177"/>
      <c r="AT691" s="177"/>
      <c r="AU691" s="177"/>
      <c r="AV691" s="177"/>
      <c r="AW691" s="177"/>
      <c r="AX691" s="177"/>
      <c r="AY691" s="177"/>
      <c r="AZ691" s="177"/>
      <c r="BA691" s="177"/>
      <c r="BB691" s="177"/>
      <c r="BC691" s="177"/>
      <c r="BD691" s="177"/>
      <c r="BE691" s="177"/>
    </row>
    <row r="692" spans="1:57" ht="14.25" customHeight="1">
      <c r="A692" s="158">
        <v>675</v>
      </c>
      <c r="B692" s="203"/>
      <c r="C692" s="130" t="s">
        <v>297</v>
      </c>
      <c r="D692" s="98" t="s">
        <v>634</v>
      </c>
      <c r="E692" s="103" t="s">
        <v>74</v>
      </c>
      <c r="F692" s="191" t="s">
        <v>76</v>
      </c>
      <c r="G692" s="191" t="s">
        <v>662</v>
      </c>
      <c r="H692" s="177">
        <v>1</v>
      </c>
      <c r="I692" s="177" t="s">
        <v>705</v>
      </c>
      <c r="J692" s="177">
        <v>65</v>
      </c>
      <c r="K692" s="51" t="s">
        <v>2196</v>
      </c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>
        <v>52</v>
      </c>
      <c r="AK692" s="177"/>
      <c r="AL692" s="177"/>
      <c r="AM692" s="177"/>
      <c r="AN692" s="177"/>
      <c r="AO692" s="177"/>
      <c r="AP692" s="177"/>
      <c r="AQ692" s="177"/>
      <c r="AR692" s="177"/>
      <c r="AS692" s="177"/>
      <c r="AT692" s="177"/>
      <c r="AU692" s="177"/>
      <c r="AV692" s="177"/>
      <c r="AW692" s="177"/>
      <c r="AX692" s="177"/>
      <c r="AY692" s="177"/>
      <c r="AZ692" s="177"/>
      <c r="BA692" s="177"/>
      <c r="BB692" s="177"/>
      <c r="BC692" s="177"/>
      <c r="BD692" s="177"/>
      <c r="BE692" s="177"/>
    </row>
    <row r="693" spans="1:57" ht="14.25" customHeight="1">
      <c r="A693" s="158">
        <v>676</v>
      </c>
      <c r="B693" s="203"/>
      <c r="C693" s="130" t="s">
        <v>297</v>
      </c>
      <c r="D693" s="98" t="s">
        <v>635</v>
      </c>
      <c r="E693" s="103" t="s">
        <v>74</v>
      </c>
      <c r="F693" s="191" t="s">
        <v>75</v>
      </c>
      <c r="G693" s="191" t="s">
        <v>662</v>
      </c>
      <c r="H693" s="177">
        <v>1</v>
      </c>
      <c r="I693" s="177" t="s">
        <v>706</v>
      </c>
      <c r="J693" s="177">
        <v>67</v>
      </c>
      <c r="K693" s="51" t="s">
        <v>2196</v>
      </c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>
        <v>53.6</v>
      </c>
      <c r="AK693" s="177"/>
      <c r="AL693" s="177"/>
      <c r="AM693" s="177"/>
      <c r="AN693" s="177"/>
      <c r="AO693" s="177"/>
      <c r="AP693" s="177"/>
      <c r="AQ693" s="177"/>
      <c r="AR693" s="177"/>
      <c r="AS693" s="177"/>
      <c r="AT693" s="177"/>
      <c r="AU693" s="177"/>
      <c r="AV693" s="177"/>
      <c r="AW693" s="177"/>
      <c r="AX693" s="177"/>
      <c r="AY693" s="177"/>
      <c r="AZ693" s="177"/>
      <c r="BA693" s="177"/>
      <c r="BB693" s="177"/>
      <c r="BC693" s="177"/>
      <c r="BD693" s="177"/>
      <c r="BE693" s="177"/>
    </row>
    <row r="694" spans="1:57" ht="14.25" customHeight="1">
      <c r="A694" s="158">
        <v>677</v>
      </c>
      <c r="B694" s="204"/>
      <c r="C694" s="98" t="s">
        <v>1183</v>
      </c>
      <c r="D694" s="93" t="s">
        <v>337</v>
      </c>
      <c r="E694" s="103" t="s">
        <v>74</v>
      </c>
      <c r="F694" s="103" t="s">
        <v>101</v>
      </c>
      <c r="G694" s="103" t="s">
        <v>906</v>
      </c>
      <c r="H694" s="112">
        <v>2</v>
      </c>
      <c r="I694" s="112" t="s">
        <v>1195</v>
      </c>
      <c r="J694" s="112">
        <v>20</v>
      </c>
      <c r="K694" s="51" t="s">
        <v>2247</v>
      </c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>
        <v>20</v>
      </c>
      <c r="AK694" s="177"/>
      <c r="AL694" s="177">
        <v>20</v>
      </c>
      <c r="AM694" s="177"/>
      <c r="AN694" s="177"/>
      <c r="AO694" s="177"/>
      <c r="AP694" s="177"/>
      <c r="AQ694" s="177"/>
      <c r="AR694" s="177"/>
      <c r="AS694" s="177"/>
      <c r="AT694" s="177"/>
      <c r="AU694" s="177"/>
      <c r="AV694" s="177"/>
      <c r="AW694" s="177"/>
      <c r="AX694" s="177"/>
      <c r="AY694" s="177"/>
      <c r="AZ694" s="177"/>
      <c r="BA694" s="177"/>
      <c r="BB694" s="177"/>
      <c r="BC694" s="177"/>
      <c r="BD694" s="177"/>
      <c r="BE694" s="177"/>
    </row>
    <row r="695" spans="1:57" ht="14.25" customHeight="1">
      <c r="A695" s="158">
        <v>678</v>
      </c>
      <c r="B695" s="204"/>
      <c r="C695" s="130" t="s">
        <v>893</v>
      </c>
      <c r="D695" s="90" t="s">
        <v>746</v>
      </c>
      <c r="E695" s="103" t="s">
        <v>74</v>
      </c>
      <c r="F695" s="188" t="s">
        <v>76</v>
      </c>
      <c r="G695" s="188" t="s">
        <v>791</v>
      </c>
      <c r="H695" s="178">
        <v>3</v>
      </c>
      <c r="I695" s="178" t="s">
        <v>854</v>
      </c>
      <c r="J695" s="178">
        <v>79</v>
      </c>
      <c r="K695" s="51" t="s">
        <v>2229</v>
      </c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>
        <v>79</v>
      </c>
      <c r="AM695" s="177"/>
      <c r="AN695" s="177">
        <v>79</v>
      </c>
      <c r="AO695" s="177"/>
      <c r="AP695" s="177">
        <v>79</v>
      </c>
      <c r="AQ695" s="177"/>
      <c r="AR695" s="177"/>
      <c r="AS695" s="177"/>
      <c r="AT695" s="177"/>
      <c r="AU695" s="177"/>
      <c r="AV695" s="177"/>
      <c r="AW695" s="177"/>
      <c r="AX695" s="177"/>
      <c r="AY695" s="177"/>
      <c r="AZ695" s="177"/>
      <c r="BA695" s="177"/>
      <c r="BB695" s="177"/>
      <c r="BC695" s="177"/>
      <c r="BD695" s="177"/>
      <c r="BE695" s="177"/>
    </row>
    <row r="696" spans="1:57" ht="14.25" customHeight="1">
      <c r="A696" s="158">
        <v>679</v>
      </c>
      <c r="B696" s="204"/>
      <c r="C696" s="98" t="s">
        <v>1183</v>
      </c>
      <c r="D696" s="93" t="s">
        <v>335</v>
      </c>
      <c r="E696" s="103" t="s">
        <v>74</v>
      </c>
      <c r="F696" s="103" t="s">
        <v>146</v>
      </c>
      <c r="G696" s="103" t="s">
        <v>909</v>
      </c>
      <c r="H696" s="112">
        <v>2</v>
      </c>
      <c r="I696" s="112" t="s">
        <v>1197</v>
      </c>
      <c r="J696" s="112">
        <v>50</v>
      </c>
      <c r="K696" s="51" t="s">
        <v>2229</v>
      </c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>
        <v>50</v>
      </c>
      <c r="AM696" s="177"/>
      <c r="AN696" s="177">
        <v>50</v>
      </c>
      <c r="AO696" s="177"/>
      <c r="AP696" s="177"/>
      <c r="AQ696" s="177"/>
      <c r="AR696" s="177"/>
      <c r="AS696" s="177"/>
      <c r="AT696" s="177"/>
      <c r="AU696" s="177"/>
      <c r="AV696" s="177"/>
      <c r="AW696" s="177"/>
      <c r="AX696" s="177"/>
      <c r="AY696" s="177"/>
      <c r="AZ696" s="177"/>
      <c r="BA696" s="177"/>
      <c r="BB696" s="177"/>
      <c r="BC696" s="177"/>
      <c r="BD696" s="177"/>
      <c r="BE696" s="177"/>
    </row>
    <row r="697" spans="1:57" ht="14.25" customHeight="1">
      <c r="A697" s="158">
        <v>680</v>
      </c>
      <c r="B697" s="203"/>
      <c r="C697" s="130" t="s">
        <v>297</v>
      </c>
      <c r="D697" s="98" t="s">
        <v>644</v>
      </c>
      <c r="E697" s="103" t="s">
        <v>74</v>
      </c>
      <c r="F697" s="191" t="s">
        <v>101</v>
      </c>
      <c r="G697" s="191" t="s">
        <v>665</v>
      </c>
      <c r="H697" s="177">
        <v>2</v>
      </c>
      <c r="I697" s="177" t="s">
        <v>713</v>
      </c>
      <c r="J697" s="177">
        <v>32</v>
      </c>
      <c r="K697" s="51" t="s">
        <v>2185</v>
      </c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>
        <v>25.6</v>
      </c>
      <c r="AN697" s="177"/>
      <c r="AO697" s="177">
        <v>25.6</v>
      </c>
      <c r="AP697" s="177"/>
      <c r="AQ697" s="177"/>
      <c r="AR697" s="177"/>
      <c r="AS697" s="177"/>
      <c r="AT697" s="177"/>
      <c r="AU697" s="177"/>
      <c r="AV697" s="177"/>
      <c r="AW697" s="177"/>
      <c r="AX697" s="177"/>
      <c r="AY697" s="177"/>
      <c r="AZ697" s="177"/>
      <c r="BA697" s="177"/>
      <c r="BB697" s="177"/>
      <c r="BC697" s="177"/>
      <c r="BD697" s="177"/>
      <c r="BE697" s="177"/>
    </row>
    <row r="698" spans="1:57" ht="14.25" customHeight="1">
      <c r="A698" s="158">
        <v>681</v>
      </c>
      <c r="B698" s="204"/>
      <c r="C698" s="130" t="s">
        <v>893</v>
      </c>
      <c r="D698" s="90" t="s">
        <v>747</v>
      </c>
      <c r="E698" s="103" t="s">
        <v>74</v>
      </c>
      <c r="F698" s="188" t="s">
        <v>76</v>
      </c>
      <c r="G698" s="188" t="s">
        <v>791</v>
      </c>
      <c r="H698" s="178">
        <v>3</v>
      </c>
      <c r="I698" s="178" t="s">
        <v>855</v>
      </c>
      <c r="J698" s="178">
        <v>87</v>
      </c>
      <c r="K698" s="51" t="s">
        <v>2230</v>
      </c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>
        <v>87</v>
      </c>
      <c r="AN698" s="177"/>
      <c r="AO698" s="177">
        <v>87</v>
      </c>
      <c r="AP698" s="177"/>
      <c r="AQ698" s="177">
        <v>87</v>
      </c>
      <c r="AR698" s="177"/>
      <c r="AS698" s="177"/>
      <c r="AT698" s="177"/>
      <c r="AU698" s="177"/>
      <c r="AV698" s="177"/>
      <c r="AW698" s="177"/>
      <c r="AX698" s="177"/>
      <c r="AY698" s="177"/>
      <c r="AZ698" s="177"/>
      <c r="BA698" s="177"/>
      <c r="BB698" s="177"/>
      <c r="BC698" s="177"/>
      <c r="BD698" s="177"/>
      <c r="BE698" s="177"/>
    </row>
    <row r="699" spans="1:57" ht="14.25" customHeight="1">
      <c r="A699" s="158">
        <v>682</v>
      </c>
      <c r="B699" s="204"/>
      <c r="C699" s="98" t="s">
        <v>1183</v>
      </c>
      <c r="D699" s="93" t="s">
        <v>1018</v>
      </c>
      <c r="E699" s="103" t="s">
        <v>74</v>
      </c>
      <c r="F699" s="103" t="s">
        <v>75</v>
      </c>
      <c r="G699" s="103" t="s">
        <v>896</v>
      </c>
      <c r="H699" s="112">
        <v>4</v>
      </c>
      <c r="I699" s="112" t="s">
        <v>1186</v>
      </c>
      <c r="J699" s="112">
        <v>71</v>
      </c>
      <c r="K699" s="51" t="s">
        <v>2230</v>
      </c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177"/>
      <c r="AF699" s="177"/>
      <c r="AG699" s="177"/>
      <c r="AH699" s="177"/>
      <c r="AI699" s="177"/>
      <c r="AJ699" s="177"/>
      <c r="AK699" s="177"/>
      <c r="AL699" s="177"/>
      <c r="AM699" s="177">
        <v>71</v>
      </c>
      <c r="AN699" s="177"/>
      <c r="AO699" s="177">
        <v>71</v>
      </c>
      <c r="AP699" s="177"/>
      <c r="AQ699" s="177">
        <v>71</v>
      </c>
      <c r="AR699" s="177"/>
      <c r="AS699" s="177">
        <v>71</v>
      </c>
      <c r="AT699" s="177"/>
      <c r="AU699" s="177"/>
      <c r="AV699" s="177"/>
      <c r="AW699" s="177"/>
      <c r="AX699" s="177"/>
      <c r="AY699" s="177"/>
      <c r="AZ699" s="177"/>
      <c r="BA699" s="177"/>
      <c r="BB699" s="177"/>
      <c r="BC699" s="177"/>
      <c r="BD699" s="177"/>
      <c r="BE699" s="177"/>
    </row>
    <row r="700" spans="1:57" ht="14.25" customHeight="1">
      <c r="A700" s="158">
        <v>683</v>
      </c>
      <c r="B700" s="204"/>
      <c r="C700" s="98" t="s">
        <v>1183</v>
      </c>
      <c r="D700" s="93" t="s">
        <v>336</v>
      </c>
      <c r="E700" s="103" t="s">
        <v>74</v>
      </c>
      <c r="F700" s="103" t="s">
        <v>146</v>
      </c>
      <c r="G700" s="103" t="s">
        <v>909</v>
      </c>
      <c r="H700" s="112">
        <v>2</v>
      </c>
      <c r="I700" s="112" t="s">
        <v>1198</v>
      </c>
      <c r="J700" s="112">
        <v>25</v>
      </c>
      <c r="K700" s="51" t="s">
        <v>2230</v>
      </c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>
        <v>25</v>
      </c>
      <c r="AN700" s="177"/>
      <c r="AO700" s="177">
        <v>25</v>
      </c>
      <c r="AP700" s="177"/>
      <c r="AQ700" s="177"/>
      <c r="AR700" s="177"/>
      <c r="AS700" s="177"/>
      <c r="AT700" s="177"/>
      <c r="AU700" s="177"/>
      <c r="AV700" s="177"/>
      <c r="AW700" s="177"/>
      <c r="AX700" s="177"/>
      <c r="AY700" s="177"/>
      <c r="AZ700" s="177"/>
      <c r="BA700" s="177"/>
      <c r="BB700" s="177"/>
      <c r="BC700" s="177"/>
      <c r="BD700" s="177"/>
      <c r="BE700" s="177"/>
    </row>
    <row r="701" spans="1:57" ht="14.25" customHeight="1">
      <c r="A701" s="158">
        <v>684</v>
      </c>
      <c r="B701" s="204"/>
      <c r="C701" s="130" t="s">
        <v>893</v>
      </c>
      <c r="D701" s="90" t="s">
        <v>748</v>
      </c>
      <c r="E701" s="103" t="s">
        <v>74</v>
      </c>
      <c r="F701" s="188" t="s">
        <v>75</v>
      </c>
      <c r="G701" s="188" t="s">
        <v>792</v>
      </c>
      <c r="H701" s="178">
        <v>2</v>
      </c>
      <c r="I701" s="178" t="s">
        <v>2015</v>
      </c>
      <c r="J701" s="178">
        <v>70</v>
      </c>
      <c r="K701" s="62" t="s">
        <v>2231</v>
      </c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>
        <v>70</v>
      </c>
      <c r="AO701" s="106"/>
      <c r="AP701" s="106">
        <v>70</v>
      </c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</row>
    <row r="702" spans="1:57" ht="14.25" customHeight="1">
      <c r="A702" s="158">
        <v>685</v>
      </c>
      <c r="B702" s="203"/>
      <c r="C702" s="98" t="s">
        <v>1183</v>
      </c>
      <c r="D702" s="93" t="s">
        <v>337</v>
      </c>
      <c r="E702" s="103" t="s">
        <v>74</v>
      </c>
      <c r="F702" s="103" t="s">
        <v>101</v>
      </c>
      <c r="G702" s="103" t="s">
        <v>905</v>
      </c>
      <c r="H702" s="112">
        <v>3</v>
      </c>
      <c r="I702" s="112" t="s">
        <v>1194</v>
      </c>
      <c r="J702" s="112">
        <v>20</v>
      </c>
      <c r="K702" s="51" t="s">
        <v>2231</v>
      </c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>
        <v>20</v>
      </c>
      <c r="AO702" s="177"/>
      <c r="AP702" s="177">
        <v>20</v>
      </c>
      <c r="AQ702" s="177"/>
      <c r="AR702" s="177">
        <v>20</v>
      </c>
      <c r="AS702" s="177"/>
      <c r="AT702" s="177"/>
      <c r="AU702" s="177"/>
      <c r="AV702" s="177"/>
      <c r="AW702" s="177"/>
      <c r="AX702" s="177"/>
      <c r="AY702" s="177"/>
      <c r="AZ702" s="177"/>
      <c r="BA702" s="177"/>
      <c r="BB702" s="177"/>
      <c r="BC702" s="177"/>
      <c r="BD702" s="177"/>
      <c r="BE702" s="177"/>
    </row>
    <row r="703" spans="1:57" ht="14.25" customHeight="1">
      <c r="A703" s="158">
        <v>686</v>
      </c>
      <c r="B703" s="204"/>
      <c r="C703" s="98" t="s">
        <v>1183</v>
      </c>
      <c r="D703" s="93" t="s">
        <v>333</v>
      </c>
      <c r="E703" s="103" t="s">
        <v>74</v>
      </c>
      <c r="F703" s="103" t="s">
        <v>146</v>
      </c>
      <c r="G703" s="103" t="s">
        <v>909</v>
      </c>
      <c r="H703" s="112">
        <v>2</v>
      </c>
      <c r="I703" s="112" t="s">
        <v>1189</v>
      </c>
      <c r="J703" s="112">
        <v>43</v>
      </c>
      <c r="K703" s="51" t="s">
        <v>2223</v>
      </c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>
        <v>43</v>
      </c>
      <c r="AQ703" s="177"/>
      <c r="AR703" s="177">
        <v>43</v>
      </c>
      <c r="AS703" s="177"/>
      <c r="AT703" s="177"/>
      <c r="AU703" s="177"/>
      <c r="AV703" s="177"/>
      <c r="AW703" s="177"/>
      <c r="AX703" s="177"/>
      <c r="AY703" s="177"/>
      <c r="AZ703" s="177"/>
      <c r="BA703" s="177"/>
      <c r="BB703" s="177"/>
      <c r="BC703" s="177"/>
      <c r="BD703" s="177"/>
      <c r="BE703" s="177"/>
    </row>
    <row r="704" spans="1:57" ht="14.25" customHeight="1">
      <c r="A704" s="158">
        <v>687</v>
      </c>
      <c r="B704" s="204"/>
      <c r="C704" s="98" t="s">
        <v>1183</v>
      </c>
      <c r="D704" s="93" t="s">
        <v>334</v>
      </c>
      <c r="E704" s="103" t="s">
        <v>74</v>
      </c>
      <c r="F704" s="103" t="s">
        <v>146</v>
      </c>
      <c r="G704" s="103" t="s">
        <v>909</v>
      </c>
      <c r="H704" s="112">
        <v>2</v>
      </c>
      <c r="I704" s="112" t="s">
        <v>1196</v>
      </c>
      <c r="J704" s="112">
        <v>48</v>
      </c>
      <c r="K704" s="51" t="s">
        <v>2224</v>
      </c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>
        <v>48</v>
      </c>
      <c r="AR704" s="177"/>
      <c r="AS704" s="177">
        <v>48</v>
      </c>
      <c r="AT704" s="177"/>
      <c r="AU704" s="177"/>
      <c r="AV704" s="177"/>
      <c r="AW704" s="177"/>
      <c r="AX704" s="177"/>
      <c r="AY704" s="177"/>
      <c r="AZ704" s="177"/>
      <c r="BA704" s="177"/>
      <c r="BB704" s="177"/>
      <c r="BC704" s="177"/>
      <c r="BD704" s="177"/>
      <c r="BE704" s="177"/>
    </row>
    <row r="705" spans="1:57" ht="14.25" customHeight="1">
      <c r="A705" s="158">
        <v>688</v>
      </c>
      <c r="B705" s="204"/>
      <c r="C705" s="98" t="s">
        <v>1345</v>
      </c>
      <c r="D705" s="125" t="s">
        <v>1340</v>
      </c>
      <c r="E705" s="103" t="s">
        <v>74</v>
      </c>
      <c r="F705" s="192" t="s">
        <v>101</v>
      </c>
      <c r="G705" s="192" t="s">
        <v>1392</v>
      </c>
      <c r="H705" s="184">
        <v>1</v>
      </c>
      <c r="I705" s="185" t="s">
        <v>1468</v>
      </c>
      <c r="J705" s="184">
        <v>43</v>
      </c>
      <c r="K705" s="51" t="s">
        <v>2224</v>
      </c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  <c r="AQ705" s="177">
        <v>43</v>
      </c>
      <c r="AR705" s="177"/>
      <c r="AS705" s="177"/>
      <c r="AT705" s="177"/>
      <c r="AU705" s="177"/>
      <c r="AV705" s="177"/>
      <c r="AW705" s="177"/>
      <c r="AX705" s="177"/>
      <c r="AY705" s="177"/>
      <c r="AZ705" s="177"/>
      <c r="BA705" s="177"/>
      <c r="BB705" s="177"/>
      <c r="BC705" s="177"/>
      <c r="BD705" s="177"/>
      <c r="BE705" s="177"/>
    </row>
    <row r="706" spans="1:57" ht="14.25" customHeight="1">
      <c r="A706" s="158">
        <v>689</v>
      </c>
      <c r="B706" s="203"/>
      <c r="C706" s="130" t="s">
        <v>893</v>
      </c>
      <c r="D706" s="90" t="s">
        <v>746</v>
      </c>
      <c r="E706" s="103" t="s">
        <v>74</v>
      </c>
      <c r="F706" s="188" t="s">
        <v>76</v>
      </c>
      <c r="G706" s="188" t="s">
        <v>790</v>
      </c>
      <c r="H706" s="178">
        <v>2</v>
      </c>
      <c r="I706" s="178" t="s">
        <v>852</v>
      </c>
      <c r="J706" s="178">
        <v>79</v>
      </c>
      <c r="K706" s="51" t="s">
        <v>2227</v>
      </c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>
        <v>79</v>
      </c>
      <c r="AS706" s="177"/>
      <c r="AT706" s="177">
        <v>79</v>
      </c>
      <c r="AU706" s="177"/>
      <c r="AV706" s="177"/>
      <c r="AW706" s="177"/>
      <c r="AX706" s="177"/>
      <c r="AY706" s="177"/>
      <c r="AZ706" s="177"/>
      <c r="BA706" s="177"/>
      <c r="BB706" s="177"/>
      <c r="BC706" s="177"/>
      <c r="BD706" s="177"/>
      <c r="BE706" s="177"/>
    </row>
    <row r="707" spans="1:57" ht="14.25" customHeight="1">
      <c r="A707" s="158">
        <v>690</v>
      </c>
      <c r="B707" s="203"/>
      <c r="C707" s="130" t="s">
        <v>893</v>
      </c>
      <c r="D707" s="90" t="s">
        <v>2050</v>
      </c>
      <c r="E707" s="103" t="s">
        <v>74</v>
      </c>
      <c r="F707" s="188" t="s">
        <v>75</v>
      </c>
      <c r="G707" s="188" t="s">
        <v>792</v>
      </c>
      <c r="H707" s="178">
        <v>2</v>
      </c>
      <c r="I707" s="178" t="s">
        <v>852</v>
      </c>
      <c r="J707" s="178">
        <v>72</v>
      </c>
      <c r="K707" s="51" t="s">
        <v>2227</v>
      </c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>
        <v>72</v>
      </c>
      <c r="AS707" s="177"/>
      <c r="AT707" s="177">
        <v>72</v>
      </c>
      <c r="AU707" s="177"/>
      <c r="AV707" s="177"/>
      <c r="AW707" s="177"/>
      <c r="AX707" s="177"/>
      <c r="AY707" s="177"/>
      <c r="AZ707" s="177"/>
      <c r="BA707" s="177"/>
      <c r="BB707" s="177"/>
      <c r="BC707" s="177"/>
      <c r="BD707" s="177"/>
      <c r="BE707" s="177"/>
    </row>
    <row r="708" spans="1:57" ht="14.25" customHeight="1">
      <c r="A708" s="158">
        <v>691</v>
      </c>
      <c r="B708" s="203"/>
      <c r="C708" s="130" t="s">
        <v>893</v>
      </c>
      <c r="D708" s="90" t="s">
        <v>747</v>
      </c>
      <c r="E708" s="103" t="s">
        <v>74</v>
      </c>
      <c r="F708" s="188" t="s">
        <v>76</v>
      </c>
      <c r="G708" s="188" t="s">
        <v>790</v>
      </c>
      <c r="H708" s="178">
        <v>2</v>
      </c>
      <c r="I708" s="178" t="s">
        <v>853</v>
      </c>
      <c r="J708" s="178">
        <v>87</v>
      </c>
      <c r="K708" s="51" t="s">
        <v>2228</v>
      </c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7">
        <v>87</v>
      </c>
      <c r="AT708" s="177"/>
      <c r="AU708" s="177">
        <v>87</v>
      </c>
      <c r="AV708" s="177"/>
      <c r="AW708" s="177"/>
      <c r="AX708" s="177"/>
      <c r="AY708" s="177"/>
      <c r="AZ708" s="177"/>
      <c r="BA708" s="177"/>
      <c r="BB708" s="177"/>
      <c r="BC708" s="177"/>
      <c r="BD708" s="177"/>
      <c r="BE708" s="177"/>
    </row>
    <row r="709" spans="1:57" ht="14.25" customHeight="1">
      <c r="A709" s="158">
        <v>692</v>
      </c>
      <c r="B709" s="204"/>
      <c r="C709" s="98" t="s">
        <v>1345</v>
      </c>
      <c r="D709" s="125" t="s">
        <v>1341</v>
      </c>
      <c r="E709" s="103" t="s">
        <v>74</v>
      </c>
      <c r="F709" s="192" t="s">
        <v>101</v>
      </c>
      <c r="G709" s="192" t="s">
        <v>1392</v>
      </c>
      <c r="H709" s="184">
        <v>1</v>
      </c>
      <c r="I709" s="185" t="s">
        <v>2009</v>
      </c>
      <c r="J709" s="184">
        <v>43</v>
      </c>
      <c r="K709" s="51" t="s">
        <v>2228</v>
      </c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>
        <v>43</v>
      </c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</row>
    <row r="710" spans="1:57" ht="14.25" customHeight="1">
      <c r="A710" s="158">
        <v>693</v>
      </c>
      <c r="B710" s="204"/>
      <c r="C710" s="98" t="s">
        <v>1183</v>
      </c>
      <c r="D710" s="93" t="s">
        <v>1026</v>
      </c>
      <c r="E710" s="103" t="s">
        <v>74</v>
      </c>
      <c r="F710" s="103" t="s">
        <v>101</v>
      </c>
      <c r="G710" s="103" t="s">
        <v>898</v>
      </c>
      <c r="H710" s="112">
        <v>2</v>
      </c>
      <c r="I710" s="112" t="s">
        <v>499</v>
      </c>
      <c r="J710" s="112">
        <v>43</v>
      </c>
      <c r="K710" s="51" t="s">
        <v>2225</v>
      </c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7"/>
      <c r="AT710" s="177">
        <v>43</v>
      </c>
      <c r="AU710" s="177"/>
      <c r="AV710" s="177">
        <v>43</v>
      </c>
      <c r="AW710" s="177"/>
      <c r="AX710" s="177"/>
      <c r="AY710" s="177"/>
      <c r="AZ710" s="177"/>
      <c r="BA710" s="177"/>
      <c r="BB710" s="177"/>
      <c r="BC710" s="177"/>
      <c r="BD710" s="177"/>
      <c r="BE710" s="177"/>
    </row>
    <row r="711" spans="1:57" ht="14.25" customHeight="1">
      <c r="A711" s="158">
        <v>694</v>
      </c>
      <c r="B711" s="204"/>
      <c r="C711" s="98" t="s">
        <v>1183</v>
      </c>
      <c r="D711" s="93" t="s">
        <v>331</v>
      </c>
      <c r="E711" s="103" t="s">
        <v>74</v>
      </c>
      <c r="F711" s="103" t="s">
        <v>146</v>
      </c>
      <c r="G711" s="103" t="s">
        <v>909</v>
      </c>
      <c r="H711" s="112">
        <v>2</v>
      </c>
      <c r="I711" s="112" t="s">
        <v>499</v>
      </c>
      <c r="J711" s="112">
        <v>43</v>
      </c>
      <c r="K711" s="51" t="s">
        <v>2225</v>
      </c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  <c r="AQ711" s="177"/>
      <c r="AR711" s="177"/>
      <c r="AS711" s="177"/>
      <c r="AT711" s="177">
        <v>43</v>
      </c>
      <c r="AU711" s="177"/>
      <c r="AV711" s="177">
        <v>43</v>
      </c>
      <c r="AW711" s="177"/>
      <c r="AX711" s="177"/>
      <c r="AY711" s="177"/>
      <c r="AZ711" s="177"/>
      <c r="BA711" s="177"/>
      <c r="BB711" s="177"/>
      <c r="BC711" s="177"/>
      <c r="BD711" s="177"/>
      <c r="BE711" s="177"/>
    </row>
    <row r="712" spans="1:57" ht="14.25" customHeight="1">
      <c r="A712" s="158">
        <v>695</v>
      </c>
      <c r="B712" s="203"/>
      <c r="C712" s="98" t="s">
        <v>1183</v>
      </c>
      <c r="D712" s="93" t="s">
        <v>1018</v>
      </c>
      <c r="E712" s="103" t="s">
        <v>74</v>
      </c>
      <c r="F712" s="103" t="s">
        <v>75</v>
      </c>
      <c r="G712" s="103" t="s">
        <v>894</v>
      </c>
      <c r="H712" s="112">
        <v>2</v>
      </c>
      <c r="I712" s="112" t="s">
        <v>1184</v>
      </c>
      <c r="J712" s="112">
        <v>71</v>
      </c>
      <c r="K712" s="51" t="s">
        <v>2219</v>
      </c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  <c r="AQ712" s="177"/>
      <c r="AR712" s="177"/>
      <c r="AS712" s="177"/>
      <c r="AT712" s="177"/>
      <c r="AU712" s="177">
        <v>71</v>
      </c>
      <c r="AV712" s="177"/>
      <c r="AW712" s="177">
        <v>71</v>
      </c>
      <c r="AX712" s="177"/>
      <c r="AY712" s="177"/>
      <c r="AZ712" s="177"/>
      <c r="BA712" s="177"/>
      <c r="BB712" s="177"/>
      <c r="BC712" s="177"/>
      <c r="BD712" s="177"/>
      <c r="BE712" s="177"/>
    </row>
    <row r="713" spans="1:57" ht="14.25" customHeight="1">
      <c r="A713" s="158">
        <v>696</v>
      </c>
      <c r="B713" s="204"/>
      <c r="C713" s="98" t="s">
        <v>1183</v>
      </c>
      <c r="D713" s="93" t="s">
        <v>1027</v>
      </c>
      <c r="E713" s="103" t="s">
        <v>74</v>
      </c>
      <c r="F713" s="103" t="s">
        <v>101</v>
      </c>
      <c r="G713" s="103" t="s">
        <v>898</v>
      </c>
      <c r="H713" s="112">
        <v>2</v>
      </c>
      <c r="I713" s="112" t="s">
        <v>500</v>
      </c>
      <c r="J713" s="112">
        <v>39</v>
      </c>
      <c r="K713" s="51" t="s">
        <v>2219</v>
      </c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  <c r="AQ713" s="177"/>
      <c r="AR713" s="177"/>
      <c r="AS713" s="177"/>
      <c r="AT713" s="177"/>
      <c r="AU713" s="177">
        <v>39</v>
      </c>
      <c r="AV713" s="177"/>
      <c r="AW713" s="177">
        <v>39</v>
      </c>
      <c r="AX713" s="177"/>
      <c r="AY713" s="177"/>
      <c r="AZ713" s="177"/>
      <c r="BA713" s="177"/>
      <c r="BB713" s="177"/>
      <c r="BC713" s="177"/>
      <c r="BD713" s="177"/>
      <c r="BE713" s="177"/>
    </row>
    <row r="714" spans="1:57" ht="14.25" customHeight="1">
      <c r="A714" s="158">
        <v>697</v>
      </c>
      <c r="B714" s="204"/>
      <c r="C714" s="98" t="s">
        <v>1183</v>
      </c>
      <c r="D714" s="93" t="s">
        <v>332</v>
      </c>
      <c r="E714" s="103" t="s">
        <v>74</v>
      </c>
      <c r="F714" s="103" t="s">
        <v>146</v>
      </c>
      <c r="G714" s="103" t="s">
        <v>909</v>
      </c>
      <c r="H714" s="112">
        <v>2</v>
      </c>
      <c r="I714" s="112" t="s">
        <v>500</v>
      </c>
      <c r="J714" s="112">
        <v>40</v>
      </c>
      <c r="K714" s="51" t="s">
        <v>2219</v>
      </c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  <c r="AQ714" s="177"/>
      <c r="AR714" s="177"/>
      <c r="AS714" s="177"/>
      <c r="AT714" s="177"/>
      <c r="AU714" s="177">
        <v>40</v>
      </c>
      <c r="AV714" s="177"/>
      <c r="AW714" s="177">
        <v>40</v>
      </c>
      <c r="AX714" s="177"/>
      <c r="AY714" s="177"/>
      <c r="AZ714" s="177"/>
      <c r="BA714" s="177"/>
      <c r="BB714" s="177"/>
      <c r="BC714" s="177"/>
      <c r="BD714" s="177"/>
      <c r="BE714" s="177"/>
    </row>
    <row r="715" spans="1:57" ht="14.25" customHeight="1">
      <c r="A715" s="262" t="s">
        <v>2348</v>
      </c>
      <c r="B715" s="275"/>
      <c r="C715" s="275"/>
      <c r="D715" s="275"/>
      <c r="E715" s="275"/>
      <c r="F715" s="275"/>
      <c r="G715" s="275"/>
      <c r="H715" s="263"/>
      <c r="I715" s="112"/>
      <c r="J715" s="112">
        <f>SUM(J650:J714)</f>
        <v>3650</v>
      </c>
      <c r="K715" s="112">
        <f t="shared" ref="K715:BE715" si="13">SUM(K650:K714)</f>
        <v>0</v>
      </c>
      <c r="L715" s="112">
        <f t="shared" si="13"/>
        <v>0</v>
      </c>
      <c r="M715" s="112">
        <f t="shared" si="13"/>
        <v>0</v>
      </c>
      <c r="N715" s="112">
        <f t="shared" si="13"/>
        <v>217</v>
      </c>
      <c r="O715" s="112">
        <f t="shared" si="13"/>
        <v>136.6</v>
      </c>
      <c r="P715" s="112">
        <f t="shared" si="13"/>
        <v>271.39999999999998</v>
      </c>
      <c r="Q715" s="112">
        <f t="shared" si="13"/>
        <v>225</v>
      </c>
      <c r="R715" s="112">
        <f t="shared" si="13"/>
        <v>212.6</v>
      </c>
      <c r="S715" s="112">
        <f t="shared" si="13"/>
        <v>200</v>
      </c>
      <c r="T715" s="112">
        <f t="shared" si="13"/>
        <v>159.80000000000001</v>
      </c>
      <c r="U715" s="112">
        <f t="shared" si="13"/>
        <v>201.6</v>
      </c>
      <c r="V715" s="112">
        <f t="shared" si="13"/>
        <v>157</v>
      </c>
      <c r="W715" s="112">
        <f t="shared" si="13"/>
        <v>181.6</v>
      </c>
      <c r="X715" s="112">
        <f t="shared" si="13"/>
        <v>249</v>
      </c>
      <c r="Y715" s="112">
        <f t="shared" si="13"/>
        <v>256.60000000000002</v>
      </c>
      <c r="Z715" s="112">
        <f t="shared" si="13"/>
        <v>249</v>
      </c>
      <c r="AA715" s="112">
        <f t="shared" si="13"/>
        <v>265.60000000000002</v>
      </c>
      <c r="AB715" s="112">
        <f t="shared" si="13"/>
        <v>220</v>
      </c>
      <c r="AC715" s="112">
        <f t="shared" si="13"/>
        <v>272</v>
      </c>
      <c r="AD715" s="112">
        <f t="shared" si="13"/>
        <v>241</v>
      </c>
      <c r="AE715" s="112">
        <f t="shared" si="13"/>
        <v>256</v>
      </c>
      <c r="AF715" s="112">
        <f t="shared" si="13"/>
        <v>120</v>
      </c>
      <c r="AG715" s="112">
        <f t="shared" si="13"/>
        <v>107.4</v>
      </c>
      <c r="AH715" s="112">
        <f t="shared" si="13"/>
        <v>50</v>
      </c>
      <c r="AI715" s="112">
        <f t="shared" si="13"/>
        <v>245.4</v>
      </c>
      <c r="AJ715" s="112">
        <f t="shared" si="13"/>
        <v>175.6</v>
      </c>
      <c r="AK715" s="112">
        <f t="shared" si="13"/>
        <v>245.4</v>
      </c>
      <c r="AL715" s="112">
        <f t="shared" si="13"/>
        <v>149</v>
      </c>
      <c r="AM715" s="112">
        <f t="shared" si="13"/>
        <v>208.6</v>
      </c>
      <c r="AN715" s="112">
        <f t="shared" si="13"/>
        <v>219</v>
      </c>
      <c r="AO715" s="112">
        <f t="shared" si="13"/>
        <v>208.6</v>
      </c>
      <c r="AP715" s="112">
        <f t="shared" si="13"/>
        <v>212</v>
      </c>
      <c r="AQ715" s="112">
        <f t="shared" si="13"/>
        <v>249</v>
      </c>
      <c r="AR715" s="112">
        <f t="shared" si="13"/>
        <v>214</v>
      </c>
      <c r="AS715" s="112">
        <f t="shared" si="13"/>
        <v>249</v>
      </c>
      <c r="AT715" s="112">
        <f t="shared" si="13"/>
        <v>237</v>
      </c>
      <c r="AU715" s="112">
        <f t="shared" si="13"/>
        <v>237</v>
      </c>
      <c r="AV715" s="112">
        <f t="shared" si="13"/>
        <v>86</v>
      </c>
      <c r="AW715" s="112">
        <f t="shared" si="13"/>
        <v>150</v>
      </c>
      <c r="AX715" s="112">
        <f t="shared" si="13"/>
        <v>0</v>
      </c>
      <c r="AY715" s="112">
        <f t="shared" si="13"/>
        <v>0</v>
      </c>
      <c r="AZ715" s="112">
        <f t="shared" si="13"/>
        <v>0</v>
      </c>
      <c r="BA715" s="112">
        <f t="shared" si="13"/>
        <v>0</v>
      </c>
      <c r="BB715" s="112">
        <f t="shared" si="13"/>
        <v>0</v>
      </c>
      <c r="BC715" s="112">
        <f t="shared" si="13"/>
        <v>0</v>
      </c>
      <c r="BD715" s="112">
        <f t="shared" si="13"/>
        <v>0</v>
      </c>
      <c r="BE715" s="112">
        <f t="shared" si="13"/>
        <v>0</v>
      </c>
    </row>
    <row r="716" spans="1:57" ht="14.25" customHeight="1">
      <c r="A716" s="158">
        <v>698</v>
      </c>
      <c r="B716" s="203"/>
      <c r="C716" s="98" t="s">
        <v>1183</v>
      </c>
      <c r="D716" s="93" t="s">
        <v>1026</v>
      </c>
      <c r="E716" s="103" t="s">
        <v>43</v>
      </c>
      <c r="F716" s="103" t="s">
        <v>994</v>
      </c>
      <c r="G716" s="103" t="s">
        <v>911</v>
      </c>
      <c r="H716" s="112">
        <v>2</v>
      </c>
      <c r="I716" s="112" t="s">
        <v>497</v>
      </c>
      <c r="J716" s="112">
        <v>43</v>
      </c>
      <c r="K716" s="51" t="s">
        <v>2222</v>
      </c>
      <c r="L716" s="177"/>
      <c r="M716" s="177"/>
      <c r="N716" s="177">
        <v>43</v>
      </c>
      <c r="O716" s="177"/>
      <c r="P716" s="177">
        <v>43</v>
      </c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  <c r="AQ716" s="177"/>
      <c r="AR716" s="177"/>
      <c r="AS716" s="177"/>
      <c r="AT716" s="177"/>
      <c r="AU716" s="177"/>
      <c r="AV716" s="177"/>
      <c r="AW716" s="177"/>
      <c r="AX716" s="177"/>
      <c r="AY716" s="177"/>
      <c r="AZ716" s="177"/>
      <c r="BA716" s="177"/>
      <c r="BB716" s="177"/>
      <c r="BC716" s="177"/>
      <c r="BD716" s="177"/>
      <c r="BE716" s="177"/>
    </row>
    <row r="717" spans="1:57" ht="14.25" customHeight="1">
      <c r="A717" s="158">
        <v>699</v>
      </c>
      <c r="B717" s="204"/>
      <c r="C717" s="98" t="s">
        <v>1183</v>
      </c>
      <c r="D717" s="93" t="s">
        <v>2269</v>
      </c>
      <c r="E717" s="103" t="s">
        <v>43</v>
      </c>
      <c r="F717" s="103" t="s">
        <v>996</v>
      </c>
      <c r="G717" s="103" t="s">
        <v>997</v>
      </c>
      <c r="H717" s="112">
        <v>2</v>
      </c>
      <c r="I717" s="112" t="s">
        <v>1265</v>
      </c>
      <c r="J717" s="112">
        <v>32</v>
      </c>
      <c r="K717" s="51" t="s">
        <v>2222</v>
      </c>
      <c r="L717" s="177"/>
      <c r="M717" s="177"/>
      <c r="N717" s="177">
        <v>32</v>
      </c>
      <c r="O717" s="177"/>
      <c r="P717" s="177">
        <v>32</v>
      </c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177"/>
      <c r="AH717" s="177"/>
      <c r="AI717" s="177"/>
      <c r="AJ717" s="177"/>
      <c r="AK717" s="177"/>
      <c r="AL717" s="177"/>
      <c r="AM717" s="177"/>
      <c r="AN717" s="177"/>
      <c r="AO717" s="177"/>
      <c r="AP717" s="177"/>
      <c r="AQ717" s="177"/>
      <c r="AR717" s="177"/>
      <c r="AS717" s="177"/>
      <c r="AT717" s="177"/>
      <c r="AU717" s="177"/>
      <c r="AV717" s="177"/>
      <c r="AW717" s="177"/>
      <c r="AX717" s="177"/>
      <c r="AY717" s="177"/>
      <c r="AZ717" s="177"/>
      <c r="BA717" s="177"/>
      <c r="BB717" s="177"/>
      <c r="BC717" s="177"/>
      <c r="BD717" s="177"/>
      <c r="BE717" s="177"/>
    </row>
    <row r="718" spans="1:57" ht="14.25" customHeight="1">
      <c r="A718" s="158">
        <v>700</v>
      </c>
      <c r="B718" s="204"/>
      <c r="C718" s="98" t="s">
        <v>1183</v>
      </c>
      <c r="D718" s="93" t="s">
        <v>1160</v>
      </c>
      <c r="E718" s="103" t="s">
        <v>43</v>
      </c>
      <c r="F718" s="103" t="s">
        <v>87</v>
      </c>
      <c r="G718" s="103" t="s">
        <v>998</v>
      </c>
      <c r="H718" s="112">
        <v>2</v>
      </c>
      <c r="I718" s="112" t="s">
        <v>497</v>
      </c>
      <c r="J718" s="112">
        <v>38</v>
      </c>
      <c r="K718" s="51" t="s">
        <v>2222</v>
      </c>
      <c r="L718" s="177"/>
      <c r="M718" s="177"/>
      <c r="N718" s="177">
        <v>38</v>
      </c>
      <c r="O718" s="177"/>
      <c r="P718" s="177">
        <v>38</v>
      </c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177"/>
      <c r="AH718" s="177"/>
      <c r="AI718" s="177"/>
      <c r="AJ718" s="177"/>
      <c r="AK718" s="177"/>
      <c r="AL718" s="177"/>
      <c r="AM718" s="177"/>
      <c r="AN718" s="177"/>
      <c r="AO718" s="177"/>
      <c r="AP718" s="177"/>
      <c r="AQ718" s="177"/>
      <c r="AR718" s="177"/>
      <c r="AS718" s="177"/>
      <c r="AT718" s="177"/>
      <c r="AU718" s="177"/>
      <c r="AV718" s="177"/>
      <c r="AW718" s="177"/>
      <c r="AX718" s="177"/>
      <c r="AY718" s="177"/>
      <c r="AZ718" s="177"/>
      <c r="BA718" s="177"/>
      <c r="BB718" s="177"/>
      <c r="BC718" s="177"/>
      <c r="BD718" s="177"/>
      <c r="BE718" s="177"/>
    </row>
    <row r="719" spans="1:57" ht="14.25" customHeight="1">
      <c r="A719" s="158">
        <v>701</v>
      </c>
      <c r="B719" s="204"/>
      <c r="C719" s="98" t="s">
        <v>1183</v>
      </c>
      <c r="D719" s="93" t="s">
        <v>1019</v>
      </c>
      <c r="E719" s="103" t="s">
        <v>43</v>
      </c>
      <c r="F719" s="103" t="s">
        <v>994</v>
      </c>
      <c r="G719" s="103" t="s">
        <v>911</v>
      </c>
      <c r="H719" s="112">
        <v>2</v>
      </c>
      <c r="I719" s="112" t="s">
        <v>498</v>
      </c>
      <c r="J719" s="112">
        <v>31</v>
      </c>
      <c r="K719" s="51" t="s">
        <v>2226</v>
      </c>
      <c r="L719" s="177"/>
      <c r="M719" s="177"/>
      <c r="N719" s="177"/>
      <c r="O719" s="177">
        <v>31</v>
      </c>
      <c r="P719" s="177"/>
      <c r="Q719" s="177">
        <v>31</v>
      </c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177"/>
      <c r="AH719" s="177"/>
      <c r="AI719" s="177"/>
      <c r="AJ719" s="177"/>
      <c r="AK719" s="177"/>
      <c r="AL719" s="177"/>
      <c r="AM719" s="177"/>
      <c r="AN719" s="177"/>
      <c r="AO719" s="177"/>
      <c r="AP719" s="177"/>
      <c r="AQ719" s="177"/>
      <c r="AR719" s="177"/>
      <c r="AS719" s="177"/>
      <c r="AT719" s="177"/>
      <c r="AU719" s="177"/>
      <c r="AV719" s="177"/>
      <c r="AW719" s="177"/>
      <c r="AX719" s="177"/>
      <c r="AY719" s="177"/>
      <c r="AZ719" s="177"/>
      <c r="BA719" s="177"/>
      <c r="BB719" s="177"/>
      <c r="BC719" s="177"/>
      <c r="BD719" s="177"/>
      <c r="BE719" s="177"/>
    </row>
    <row r="720" spans="1:57" ht="14.25" customHeight="1">
      <c r="A720" s="158">
        <v>702</v>
      </c>
      <c r="B720" s="204"/>
      <c r="C720" s="98" t="s">
        <v>1183</v>
      </c>
      <c r="D720" s="93" t="s">
        <v>2268</v>
      </c>
      <c r="E720" s="103" t="s">
        <v>43</v>
      </c>
      <c r="F720" s="103" t="s">
        <v>996</v>
      </c>
      <c r="G720" s="103" t="s">
        <v>997</v>
      </c>
      <c r="H720" s="112">
        <v>2</v>
      </c>
      <c r="I720" s="112" t="s">
        <v>1262</v>
      </c>
      <c r="J720" s="112">
        <v>31</v>
      </c>
      <c r="K720" s="51" t="s">
        <v>2226</v>
      </c>
      <c r="L720" s="177"/>
      <c r="M720" s="177"/>
      <c r="N720" s="177"/>
      <c r="O720" s="177">
        <v>31</v>
      </c>
      <c r="P720" s="177"/>
      <c r="Q720" s="177">
        <v>31</v>
      </c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  <c r="AQ720" s="177"/>
      <c r="AR720" s="177"/>
      <c r="AS720" s="177"/>
      <c r="AT720" s="177"/>
      <c r="AU720" s="177"/>
      <c r="AV720" s="177"/>
      <c r="AW720" s="177"/>
      <c r="AX720" s="177"/>
      <c r="AY720" s="177"/>
      <c r="AZ720" s="177"/>
      <c r="BA720" s="177"/>
      <c r="BB720" s="177"/>
      <c r="BC720" s="177"/>
      <c r="BD720" s="177"/>
      <c r="BE720" s="177"/>
    </row>
    <row r="721" spans="1:57" ht="14.25" customHeight="1">
      <c r="A721" s="158">
        <v>703</v>
      </c>
      <c r="B721" s="204"/>
      <c r="C721" s="98" t="s">
        <v>1183</v>
      </c>
      <c r="D721" s="93" t="s">
        <v>1161</v>
      </c>
      <c r="E721" s="103" t="s">
        <v>43</v>
      </c>
      <c r="F721" s="103" t="s">
        <v>87</v>
      </c>
      <c r="G721" s="103" t="s">
        <v>998</v>
      </c>
      <c r="H721" s="112">
        <v>2</v>
      </c>
      <c r="I721" s="112" t="s">
        <v>498</v>
      </c>
      <c r="J721" s="112">
        <v>38</v>
      </c>
      <c r="K721" s="51" t="s">
        <v>2226</v>
      </c>
      <c r="L721" s="177"/>
      <c r="M721" s="177"/>
      <c r="N721" s="177"/>
      <c r="O721" s="177">
        <v>38</v>
      </c>
      <c r="P721" s="177"/>
      <c r="Q721" s="177">
        <v>38</v>
      </c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  <c r="AQ721" s="177"/>
      <c r="AR721" s="177"/>
      <c r="AS721" s="177"/>
      <c r="AT721" s="177"/>
      <c r="AU721" s="177"/>
      <c r="AV721" s="177"/>
      <c r="AW721" s="177"/>
      <c r="AX721" s="177"/>
      <c r="AY721" s="177"/>
      <c r="AZ721" s="177"/>
      <c r="BA721" s="177"/>
      <c r="BB721" s="177"/>
      <c r="BC721" s="177"/>
      <c r="BD721" s="177"/>
      <c r="BE721" s="177"/>
    </row>
    <row r="722" spans="1:57" ht="14.25" customHeight="1">
      <c r="A722" s="158">
        <v>704</v>
      </c>
      <c r="B722" s="204"/>
      <c r="C722" s="98" t="s">
        <v>1183</v>
      </c>
      <c r="D722" s="93" t="s">
        <v>1169</v>
      </c>
      <c r="E722" s="103" t="s">
        <v>43</v>
      </c>
      <c r="F722" s="103" t="s">
        <v>796</v>
      </c>
      <c r="G722" s="103" t="s">
        <v>998</v>
      </c>
      <c r="H722" s="112">
        <v>2</v>
      </c>
      <c r="I722" s="112" t="s">
        <v>1272</v>
      </c>
      <c r="J722" s="112">
        <v>52</v>
      </c>
      <c r="K722" s="51" t="s">
        <v>2232</v>
      </c>
      <c r="L722" s="177"/>
      <c r="M722" s="177"/>
      <c r="N722" s="177"/>
      <c r="O722" s="177"/>
      <c r="P722" s="177">
        <v>52</v>
      </c>
      <c r="Q722" s="177"/>
      <c r="R722" s="177">
        <v>52</v>
      </c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  <c r="AQ722" s="177"/>
      <c r="AR722" s="177"/>
      <c r="AS722" s="177"/>
      <c r="AT722" s="177"/>
      <c r="AU722" s="177"/>
      <c r="AV722" s="177"/>
      <c r="AW722" s="177"/>
      <c r="AX722" s="177"/>
      <c r="AY722" s="177"/>
      <c r="AZ722" s="177"/>
      <c r="BA722" s="177"/>
      <c r="BB722" s="177"/>
      <c r="BC722" s="177"/>
      <c r="BD722" s="177"/>
      <c r="BE722" s="177"/>
    </row>
    <row r="723" spans="1:57" ht="14.25" customHeight="1">
      <c r="A723" s="158">
        <v>705</v>
      </c>
      <c r="B723" s="204"/>
      <c r="C723" s="98" t="s">
        <v>1183</v>
      </c>
      <c r="D723" s="93" t="s">
        <v>1170</v>
      </c>
      <c r="E723" s="103" t="s">
        <v>43</v>
      </c>
      <c r="F723" s="103" t="s">
        <v>796</v>
      </c>
      <c r="G723" s="103" t="s">
        <v>998</v>
      </c>
      <c r="H723" s="112">
        <v>2</v>
      </c>
      <c r="I723" s="112" t="s">
        <v>516</v>
      </c>
      <c r="J723" s="112">
        <v>52</v>
      </c>
      <c r="K723" s="51" t="s">
        <v>2233</v>
      </c>
      <c r="L723" s="177"/>
      <c r="M723" s="177"/>
      <c r="N723" s="177"/>
      <c r="O723" s="177"/>
      <c r="P723" s="177"/>
      <c r="Q723" s="177">
        <v>52</v>
      </c>
      <c r="R723" s="177"/>
      <c r="S723" s="177">
        <v>52</v>
      </c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  <c r="AQ723" s="177"/>
      <c r="AR723" s="177"/>
      <c r="AS723" s="177"/>
      <c r="AT723" s="177"/>
      <c r="AU723" s="177"/>
      <c r="AV723" s="177"/>
      <c r="AW723" s="177"/>
      <c r="AX723" s="177"/>
      <c r="AY723" s="177"/>
      <c r="AZ723" s="177"/>
      <c r="BA723" s="177"/>
      <c r="BB723" s="177"/>
      <c r="BC723" s="177"/>
      <c r="BD723" s="177"/>
      <c r="BE723" s="177"/>
    </row>
    <row r="724" spans="1:57" ht="14.25" customHeight="1">
      <c r="A724" s="158">
        <v>706</v>
      </c>
      <c r="B724" s="204"/>
      <c r="C724" s="98" t="s">
        <v>1183</v>
      </c>
      <c r="D724" s="93" t="s">
        <v>195</v>
      </c>
      <c r="E724" s="103" t="s">
        <v>43</v>
      </c>
      <c r="F724" s="103" t="s">
        <v>996</v>
      </c>
      <c r="G724" s="103" t="s">
        <v>899</v>
      </c>
      <c r="H724" s="112">
        <v>2</v>
      </c>
      <c r="I724" s="112" t="s">
        <v>503</v>
      </c>
      <c r="J724" s="112">
        <v>34</v>
      </c>
      <c r="K724" s="51" t="s">
        <v>2246</v>
      </c>
      <c r="L724" s="177"/>
      <c r="M724" s="177"/>
      <c r="N724" s="177"/>
      <c r="O724" s="177"/>
      <c r="P724" s="177"/>
      <c r="Q724" s="177"/>
      <c r="R724" s="177">
        <v>34</v>
      </c>
      <c r="S724" s="177"/>
      <c r="T724" s="177">
        <v>34</v>
      </c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  <c r="AQ724" s="177"/>
      <c r="AR724" s="177"/>
      <c r="AS724" s="177"/>
      <c r="AT724" s="177"/>
      <c r="AU724" s="177"/>
      <c r="AV724" s="177"/>
      <c r="AW724" s="177"/>
      <c r="AX724" s="177"/>
      <c r="AY724" s="177"/>
      <c r="AZ724" s="177"/>
      <c r="BA724" s="177"/>
      <c r="BB724" s="177"/>
      <c r="BC724" s="177"/>
      <c r="BD724" s="177"/>
      <c r="BE724" s="177"/>
    </row>
    <row r="725" spans="1:57" ht="14.25" customHeight="1">
      <c r="A725" s="158">
        <v>707</v>
      </c>
      <c r="B725" s="204"/>
      <c r="C725" s="98" t="s">
        <v>1183</v>
      </c>
      <c r="D725" s="93" t="s">
        <v>198</v>
      </c>
      <c r="E725" s="103" t="s">
        <v>43</v>
      </c>
      <c r="F725" s="103" t="s">
        <v>87</v>
      </c>
      <c r="G725" s="103" t="s">
        <v>899</v>
      </c>
      <c r="H725" s="112">
        <v>2</v>
      </c>
      <c r="I725" s="112" t="s">
        <v>503</v>
      </c>
      <c r="J725" s="112">
        <v>22</v>
      </c>
      <c r="K725" s="51" t="s">
        <v>2246</v>
      </c>
      <c r="L725" s="177"/>
      <c r="M725" s="177"/>
      <c r="N725" s="177"/>
      <c r="O725" s="177"/>
      <c r="P725" s="177"/>
      <c r="Q725" s="177"/>
      <c r="R725" s="177">
        <v>22</v>
      </c>
      <c r="S725" s="177"/>
      <c r="T725" s="177">
        <v>22</v>
      </c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  <c r="AQ725" s="177"/>
      <c r="AR725" s="177"/>
      <c r="AS725" s="177"/>
      <c r="AT725" s="177"/>
      <c r="AU725" s="177"/>
      <c r="AV725" s="177"/>
      <c r="AW725" s="177"/>
      <c r="AX725" s="177"/>
      <c r="AY725" s="177"/>
      <c r="AZ725" s="177"/>
      <c r="BA725" s="177"/>
      <c r="BB725" s="177"/>
      <c r="BC725" s="177"/>
      <c r="BD725" s="177"/>
      <c r="BE725" s="177"/>
    </row>
    <row r="726" spans="1:57" ht="14.25" customHeight="1">
      <c r="A726" s="158">
        <v>708</v>
      </c>
      <c r="B726" s="204"/>
      <c r="C726" s="98" t="s">
        <v>1183</v>
      </c>
      <c r="D726" s="93" t="s">
        <v>197</v>
      </c>
      <c r="E726" s="103" t="s">
        <v>43</v>
      </c>
      <c r="F726" s="103" t="s">
        <v>994</v>
      </c>
      <c r="G726" s="103" t="s">
        <v>899</v>
      </c>
      <c r="H726" s="112">
        <v>2</v>
      </c>
      <c r="I726" s="112" t="s">
        <v>2004</v>
      </c>
      <c r="J726" s="112">
        <v>38</v>
      </c>
      <c r="K726" s="51" t="s">
        <v>2244</v>
      </c>
      <c r="L726" s="177"/>
      <c r="M726" s="177"/>
      <c r="N726" s="177"/>
      <c r="O726" s="177"/>
      <c r="P726" s="177"/>
      <c r="Q726" s="177"/>
      <c r="R726" s="177"/>
      <c r="S726" s="177">
        <v>38</v>
      </c>
      <c r="T726" s="177"/>
      <c r="U726" s="177">
        <v>38</v>
      </c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77"/>
      <c r="AT726" s="177"/>
      <c r="AU726" s="177"/>
      <c r="AV726" s="177"/>
      <c r="AW726" s="177"/>
      <c r="AX726" s="177"/>
      <c r="AY726" s="177"/>
      <c r="AZ726" s="177"/>
      <c r="BA726" s="177"/>
      <c r="BB726" s="177"/>
      <c r="BC726" s="177"/>
      <c r="BD726" s="177"/>
      <c r="BE726" s="177"/>
    </row>
    <row r="727" spans="1:57" ht="14.25" customHeight="1">
      <c r="A727" s="158">
        <v>709</v>
      </c>
      <c r="B727" s="204"/>
      <c r="C727" s="98" t="s">
        <v>1183</v>
      </c>
      <c r="D727" s="93" t="s">
        <v>196</v>
      </c>
      <c r="E727" s="103" t="s">
        <v>43</v>
      </c>
      <c r="F727" s="103" t="s">
        <v>996</v>
      </c>
      <c r="G727" s="103" t="s">
        <v>899</v>
      </c>
      <c r="H727" s="112">
        <v>2</v>
      </c>
      <c r="I727" s="112" t="s">
        <v>520</v>
      </c>
      <c r="J727" s="112">
        <v>38</v>
      </c>
      <c r="K727" s="51" t="s">
        <v>2244</v>
      </c>
      <c r="L727" s="177"/>
      <c r="M727" s="177"/>
      <c r="N727" s="177"/>
      <c r="O727" s="177"/>
      <c r="P727" s="177"/>
      <c r="Q727" s="177"/>
      <c r="R727" s="177"/>
      <c r="S727" s="177">
        <v>38</v>
      </c>
      <c r="T727" s="177"/>
      <c r="U727" s="177">
        <v>38</v>
      </c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77"/>
      <c r="AT727" s="177"/>
      <c r="AU727" s="177"/>
      <c r="AV727" s="177"/>
      <c r="AW727" s="177"/>
      <c r="AX727" s="177"/>
      <c r="AY727" s="177"/>
      <c r="AZ727" s="177"/>
      <c r="BA727" s="177"/>
      <c r="BB727" s="177"/>
      <c r="BC727" s="177"/>
      <c r="BD727" s="177"/>
      <c r="BE727" s="177"/>
    </row>
    <row r="728" spans="1:57" ht="14.25" customHeight="1">
      <c r="A728" s="158">
        <v>710</v>
      </c>
      <c r="B728" s="204"/>
      <c r="C728" s="98" t="s">
        <v>1183</v>
      </c>
      <c r="D728" s="93" t="s">
        <v>194</v>
      </c>
      <c r="E728" s="103" t="s">
        <v>43</v>
      </c>
      <c r="F728" s="103" t="s">
        <v>87</v>
      </c>
      <c r="G728" s="103" t="s">
        <v>899</v>
      </c>
      <c r="H728" s="112">
        <v>2</v>
      </c>
      <c r="I728" s="112" t="s">
        <v>520</v>
      </c>
      <c r="J728" s="112">
        <v>36</v>
      </c>
      <c r="K728" s="51" t="s">
        <v>2244</v>
      </c>
      <c r="L728" s="177"/>
      <c r="M728" s="177"/>
      <c r="N728" s="177"/>
      <c r="O728" s="177"/>
      <c r="P728" s="177"/>
      <c r="Q728" s="177"/>
      <c r="R728" s="177"/>
      <c r="S728" s="177">
        <v>36</v>
      </c>
      <c r="T728" s="177"/>
      <c r="U728" s="177">
        <v>36</v>
      </c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  <c r="AQ728" s="177"/>
      <c r="AR728" s="177"/>
      <c r="AS728" s="177"/>
      <c r="AT728" s="177"/>
      <c r="AU728" s="177"/>
      <c r="AV728" s="177"/>
      <c r="AW728" s="177"/>
      <c r="AX728" s="177"/>
      <c r="AY728" s="177"/>
      <c r="AZ728" s="177"/>
      <c r="BA728" s="177"/>
      <c r="BB728" s="177"/>
      <c r="BC728" s="177"/>
      <c r="BD728" s="177"/>
      <c r="BE728" s="177"/>
    </row>
    <row r="729" spans="1:57" ht="14.25" customHeight="1">
      <c r="A729" s="158">
        <v>711</v>
      </c>
      <c r="B729" s="204"/>
      <c r="C729" s="98" t="s">
        <v>1183</v>
      </c>
      <c r="D729" s="93" t="s">
        <v>1170</v>
      </c>
      <c r="E729" s="103" t="s">
        <v>43</v>
      </c>
      <c r="F729" s="103" t="s">
        <v>796</v>
      </c>
      <c r="G729" s="103" t="s">
        <v>999</v>
      </c>
      <c r="H729" s="112">
        <v>2</v>
      </c>
      <c r="I729" s="112" t="s">
        <v>2018</v>
      </c>
      <c r="J729" s="112">
        <v>52</v>
      </c>
      <c r="K729" s="51" t="s">
        <v>2237</v>
      </c>
      <c r="L729" s="177"/>
      <c r="M729" s="177"/>
      <c r="N729" s="177"/>
      <c r="O729" s="177"/>
      <c r="P729" s="177"/>
      <c r="Q729" s="177"/>
      <c r="R729" s="177"/>
      <c r="S729" s="177"/>
      <c r="T729" s="177"/>
      <c r="U729" s="177">
        <v>52</v>
      </c>
      <c r="V729" s="177"/>
      <c r="W729" s="177">
        <v>52</v>
      </c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  <c r="AQ729" s="177"/>
      <c r="AR729" s="177"/>
      <c r="AS729" s="177"/>
      <c r="AT729" s="177"/>
      <c r="AU729" s="177"/>
      <c r="AV729" s="177"/>
      <c r="AW729" s="177"/>
      <c r="AX729" s="177"/>
      <c r="AY729" s="177"/>
      <c r="AZ729" s="177"/>
      <c r="BA729" s="177"/>
      <c r="BB729" s="177"/>
      <c r="BC729" s="177"/>
      <c r="BD729" s="177"/>
      <c r="BE729" s="177"/>
    </row>
    <row r="730" spans="1:57" ht="14.25" customHeight="1">
      <c r="A730" s="158">
        <v>712</v>
      </c>
      <c r="B730" s="204"/>
      <c r="C730" s="98" t="s">
        <v>1345</v>
      </c>
      <c r="D730" s="93" t="s">
        <v>1321</v>
      </c>
      <c r="E730" s="103" t="s">
        <v>43</v>
      </c>
      <c r="F730" s="103" t="s">
        <v>87</v>
      </c>
      <c r="G730" s="217" t="s">
        <v>1384</v>
      </c>
      <c r="H730" s="112">
        <v>2</v>
      </c>
      <c r="I730" s="112" t="s">
        <v>2021</v>
      </c>
      <c r="J730" s="112">
        <v>45</v>
      </c>
      <c r="K730" s="51" t="s">
        <v>2242</v>
      </c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>
        <v>45</v>
      </c>
      <c r="W730" s="177">
        <v>18</v>
      </c>
      <c r="X730" s="177">
        <v>45</v>
      </c>
      <c r="Y730" s="177">
        <v>18</v>
      </c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  <c r="AQ730" s="177"/>
      <c r="AR730" s="177"/>
      <c r="AS730" s="177"/>
      <c r="AT730" s="177"/>
      <c r="AU730" s="177"/>
      <c r="AV730" s="177"/>
      <c r="AW730" s="177"/>
      <c r="AX730" s="177"/>
      <c r="AY730" s="177"/>
      <c r="AZ730" s="177"/>
      <c r="BA730" s="177"/>
      <c r="BB730" s="177"/>
      <c r="BC730" s="177"/>
      <c r="BD730" s="177"/>
      <c r="BE730" s="177"/>
    </row>
    <row r="731" spans="1:57" ht="14.25" customHeight="1">
      <c r="A731" s="158">
        <v>713</v>
      </c>
      <c r="B731" s="204"/>
      <c r="C731" s="98" t="s">
        <v>1183</v>
      </c>
      <c r="D731" s="93" t="s">
        <v>2343</v>
      </c>
      <c r="E731" s="103" t="s">
        <v>43</v>
      </c>
      <c r="F731" s="103" t="s">
        <v>796</v>
      </c>
      <c r="G731" s="103" t="s">
        <v>345</v>
      </c>
      <c r="H731" s="112">
        <v>2</v>
      </c>
      <c r="I731" s="112" t="s">
        <v>2006</v>
      </c>
      <c r="J731" s="112">
        <v>75</v>
      </c>
      <c r="K731" s="51" t="s">
        <v>2243</v>
      </c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>
        <v>45</v>
      </c>
      <c r="Y731" s="177"/>
      <c r="Z731" s="177">
        <v>45</v>
      </c>
      <c r="AA731" s="177"/>
      <c r="AB731" s="177">
        <v>45</v>
      </c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7"/>
      <c r="AV731" s="177"/>
      <c r="AW731" s="177"/>
      <c r="AX731" s="177"/>
      <c r="AY731" s="177"/>
      <c r="AZ731" s="177"/>
      <c r="BA731" s="177"/>
      <c r="BB731" s="177"/>
      <c r="BC731" s="177"/>
      <c r="BD731" s="177"/>
      <c r="BE731" s="177"/>
    </row>
    <row r="732" spans="1:57" ht="14.25" customHeight="1">
      <c r="A732" s="158">
        <v>714</v>
      </c>
      <c r="B732" s="204"/>
      <c r="C732" s="98" t="s">
        <v>1183</v>
      </c>
      <c r="D732" s="93" t="s">
        <v>334</v>
      </c>
      <c r="E732" s="103" t="s">
        <v>43</v>
      </c>
      <c r="F732" s="103" t="s">
        <v>994</v>
      </c>
      <c r="G732" s="103" t="s">
        <v>899</v>
      </c>
      <c r="H732" s="112">
        <v>4</v>
      </c>
      <c r="I732" s="112" t="s">
        <v>509</v>
      </c>
      <c r="J732" s="112">
        <v>48</v>
      </c>
      <c r="K732" s="51" t="s">
        <v>2243</v>
      </c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>
        <v>48</v>
      </c>
      <c r="Y732" s="177"/>
      <c r="Z732" s="177">
        <v>48</v>
      </c>
      <c r="AA732" s="177"/>
      <c r="AB732" s="177">
        <v>48</v>
      </c>
      <c r="AC732" s="177"/>
      <c r="AD732" s="177">
        <v>48</v>
      </c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7"/>
      <c r="AV732" s="177"/>
      <c r="AW732" s="177"/>
      <c r="AX732" s="177"/>
      <c r="AY732" s="177"/>
      <c r="AZ732" s="177"/>
      <c r="BA732" s="177"/>
      <c r="BB732" s="177"/>
      <c r="BC732" s="177"/>
      <c r="BD732" s="177"/>
      <c r="BE732" s="177"/>
    </row>
    <row r="733" spans="1:57" ht="14.25" customHeight="1">
      <c r="A733" s="158">
        <v>715</v>
      </c>
      <c r="B733" s="203"/>
      <c r="C733" s="98" t="s">
        <v>1183</v>
      </c>
      <c r="D733" s="93" t="s">
        <v>336</v>
      </c>
      <c r="E733" s="103" t="s">
        <v>43</v>
      </c>
      <c r="F733" s="103" t="s">
        <v>996</v>
      </c>
      <c r="G733" s="103" t="s">
        <v>899</v>
      </c>
      <c r="H733" s="112">
        <v>4</v>
      </c>
      <c r="I733" s="112" t="s">
        <v>1190</v>
      </c>
      <c r="J733" s="112">
        <v>25</v>
      </c>
      <c r="K733" s="51" t="s">
        <v>2249</v>
      </c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>
        <v>25</v>
      </c>
      <c r="Z733" s="177"/>
      <c r="AA733" s="177">
        <v>25</v>
      </c>
      <c r="AB733" s="177"/>
      <c r="AC733" s="177">
        <v>25</v>
      </c>
      <c r="AD733" s="177"/>
      <c r="AE733" s="177">
        <v>25</v>
      </c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  <c r="AQ733" s="177"/>
      <c r="AR733" s="177"/>
      <c r="AS733" s="177"/>
      <c r="AT733" s="177"/>
      <c r="AU733" s="177"/>
      <c r="AV733" s="177"/>
      <c r="AW733" s="177"/>
      <c r="AX733" s="177"/>
      <c r="AY733" s="177"/>
      <c r="AZ733" s="177"/>
      <c r="BA733" s="177"/>
      <c r="BB733" s="177"/>
      <c r="BC733" s="177"/>
      <c r="BD733" s="177"/>
      <c r="BE733" s="177"/>
    </row>
    <row r="734" spans="1:57" ht="14.25" customHeight="1">
      <c r="A734" s="158">
        <v>716</v>
      </c>
      <c r="B734" s="204"/>
      <c r="C734" s="98" t="s">
        <v>1183</v>
      </c>
      <c r="D734" s="93" t="s">
        <v>335</v>
      </c>
      <c r="E734" s="103" t="s">
        <v>43</v>
      </c>
      <c r="F734" s="103" t="s">
        <v>994</v>
      </c>
      <c r="G734" s="103" t="s">
        <v>899</v>
      </c>
      <c r="H734" s="112">
        <v>4</v>
      </c>
      <c r="I734" s="112" t="s">
        <v>1190</v>
      </c>
      <c r="J734" s="112">
        <v>50</v>
      </c>
      <c r="K734" s="51" t="s">
        <v>2249</v>
      </c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>
        <v>50</v>
      </c>
      <c r="Z734" s="177"/>
      <c r="AA734" s="177">
        <v>50</v>
      </c>
      <c r="AB734" s="177"/>
      <c r="AC734" s="177">
        <v>50</v>
      </c>
      <c r="AD734" s="177"/>
      <c r="AE734" s="177">
        <v>50</v>
      </c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  <c r="AQ734" s="177"/>
      <c r="AR734" s="177"/>
      <c r="AS734" s="177"/>
      <c r="AT734" s="177"/>
      <c r="AU734" s="177"/>
      <c r="AV734" s="177"/>
      <c r="AW734" s="177"/>
      <c r="AX734" s="177"/>
      <c r="AY734" s="177"/>
      <c r="AZ734" s="177"/>
      <c r="BA734" s="177"/>
      <c r="BB734" s="177"/>
      <c r="BC734" s="177"/>
      <c r="BD734" s="177"/>
      <c r="BE734" s="177"/>
    </row>
    <row r="735" spans="1:57" ht="14.25" customHeight="1">
      <c r="A735" s="158">
        <v>717</v>
      </c>
      <c r="B735" s="204"/>
      <c r="C735" s="98" t="s">
        <v>1183</v>
      </c>
      <c r="D735" s="93" t="s">
        <v>2344</v>
      </c>
      <c r="E735" s="103" t="s">
        <v>43</v>
      </c>
      <c r="F735" s="103" t="s">
        <v>796</v>
      </c>
      <c r="G735" s="103" t="s">
        <v>894</v>
      </c>
      <c r="H735" s="112">
        <v>2</v>
      </c>
      <c r="I735" s="112" t="s">
        <v>1271</v>
      </c>
      <c r="J735" s="112">
        <v>82</v>
      </c>
      <c r="K735" s="51" t="s">
        <v>2249</v>
      </c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>
        <v>82</v>
      </c>
      <c r="Z735" s="177"/>
      <c r="AA735" s="177">
        <v>82</v>
      </c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7"/>
      <c r="AV735" s="177"/>
      <c r="AW735" s="177"/>
      <c r="AX735" s="177"/>
      <c r="AY735" s="177"/>
      <c r="AZ735" s="177"/>
      <c r="BA735" s="177"/>
      <c r="BB735" s="177"/>
      <c r="BC735" s="177"/>
      <c r="BD735" s="177"/>
      <c r="BE735" s="177"/>
    </row>
    <row r="736" spans="1:57" ht="14.25" customHeight="1">
      <c r="A736" s="158">
        <v>718</v>
      </c>
      <c r="B736" s="204"/>
      <c r="C736" s="98" t="s">
        <v>1183</v>
      </c>
      <c r="D736" s="93" t="s">
        <v>1167</v>
      </c>
      <c r="E736" s="103" t="s">
        <v>43</v>
      </c>
      <c r="F736" s="103" t="s">
        <v>87</v>
      </c>
      <c r="G736" s="103" t="s">
        <v>344</v>
      </c>
      <c r="H736" s="112">
        <v>2</v>
      </c>
      <c r="I736" s="112" t="s">
        <v>575</v>
      </c>
      <c r="J736" s="112">
        <v>31</v>
      </c>
      <c r="K736" s="51" t="s">
        <v>2238</v>
      </c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>
        <v>31</v>
      </c>
      <c r="AA736" s="177"/>
      <c r="AB736" s="177">
        <v>31</v>
      </c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  <c r="AQ736" s="177"/>
      <c r="AR736" s="177"/>
      <c r="AS736" s="177"/>
      <c r="AT736" s="177"/>
      <c r="AU736" s="177"/>
      <c r="AV736" s="177"/>
      <c r="AW736" s="177"/>
      <c r="AX736" s="177"/>
      <c r="AY736" s="177"/>
      <c r="AZ736" s="177"/>
      <c r="BA736" s="177"/>
      <c r="BB736" s="177"/>
      <c r="BC736" s="177"/>
      <c r="BD736" s="177"/>
      <c r="BE736" s="177"/>
    </row>
    <row r="737" spans="1:57" ht="14.25" customHeight="1">
      <c r="A737" s="158">
        <v>719</v>
      </c>
      <c r="B737" s="204"/>
      <c r="C737" s="98" t="s">
        <v>1183</v>
      </c>
      <c r="D737" s="93" t="s">
        <v>1168</v>
      </c>
      <c r="E737" s="103" t="s">
        <v>43</v>
      </c>
      <c r="F737" s="103" t="s">
        <v>87</v>
      </c>
      <c r="G737" s="103" t="s">
        <v>344</v>
      </c>
      <c r="H737" s="112">
        <v>2</v>
      </c>
      <c r="I737" s="112" t="s">
        <v>518</v>
      </c>
      <c r="J737" s="112">
        <v>24</v>
      </c>
      <c r="K737" s="51" t="s">
        <v>2239</v>
      </c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>
        <v>24</v>
      </c>
      <c r="AB737" s="177"/>
      <c r="AC737" s="177">
        <v>24</v>
      </c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  <c r="AQ737" s="177"/>
      <c r="AR737" s="177"/>
      <c r="AS737" s="177"/>
      <c r="AT737" s="177"/>
      <c r="AU737" s="177"/>
      <c r="AV737" s="177"/>
      <c r="AW737" s="177"/>
      <c r="AX737" s="177"/>
      <c r="AY737" s="177"/>
      <c r="AZ737" s="177"/>
      <c r="BA737" s="177"/>
      <c r="BB737" s="177"/>
      <c r="BC737" s="177"/>
      <c r="BD737" s="177"/>
      <c r="BE737" s="177"/>
    </row>
    <row r="738" spans="1:57" ht="14.25" customHeight="1">
      <c r="A738" s="158">
        <v>720</v>
      </c>
      <c r="B738" s="204"/>
      <c r="C738" s="98" t="s">
        <v>1183</v>
      </c>
      <c r="D738" s="93" t="s">
        <v>2345</v>
      </c>
      <c r="E738" s="103" t="s">
        <v>43</v>
      </c>
      <c r="F738" s="103" t="s">
        <v>996</v>
      </c>
      <c r="G738" s="103" t="s">
        <v>344</v>
      </c>
      <c r="H738" s="112">
        <v>2</v>
      </c>
      <c r="I738" s="112" t="s">
        <v>1266</v>
      </c>
      <c r="J738" s="112">
        <v>40</v>
      </c>
      <c r="K738" s="51" t="s">
        <v>2220</v>
      </c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>
        <v>40</v>
      </c>
      <c r="AC738" s="177"/>
      <c r="AD738" s="177">
        <v>40</v>
      </c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  <c r="AQ738" s="177"/>
      <c r="AR738" s="177"/>
      <c r="AS738" s="177"/>
      <c r="AT738" s="177"/>
      <c r="AU738" s="177"/>
      <c r="AV738" s="177"/>
      <c r="AW738" s="177"/>
      <c r="AX738" s="177"/>
      <c r="AY738" s="177"/>
      <c r="AZ738" s="177"/>
      <c r="BA738" s="177"/>
      <c r="BB738" s="177"/>
      <c r="BC738" s="177"/>
      <c r="BD738" s="177"/>
      <c r="BE738" s="177"/>
    </row>
    <row r="739" spans="1:57" ht="14.25" customHeight="1">
      <c r="A739" s="158">
        <v>721</v>
      </c>
      <c r="B739" s="204"/>
      <c r="C739" s="98" t="s">
        <v>1183</v>
      </c>
      <c r="D739" s="93" t="s">
        <v>2344</v>
      </c>
      <c r="E739" s="103" t="s">
        <v>43</v>
      </c>
      <c r="F739" s="103" t="s">
        <v>796</v>
      </c>
      <c r="G739" s="103" t="s">
        <v>896</v>
      </c>
      <c r="H739" s="112">
        <v>4</v>
      </c>
      <c r="I739" s="112" t="s">
        <v>1273</v>
      </c>
      <c r="J739" s="112">
        <v>82</v>
      </c>
      <c r="K739" s="51" t="s">
        <v>2221</v>
      </c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>
        <v>82</v>
      </c>
      <c r="AD739" s="177"/>
      <c r="AE739" s="177">
        <v>82</v>
      </c>
      <c r="AF739" s="177"/>
      <c r="AG739" s="177"/>
      <c r="AH739" s="177"/>
      <c r="AI739" s="177">
        <v>82</v>
      </c>
      <c r="AJ739" s="177"/>
      <c r="AK739" s="177">
        <v>82</v>
      </c>
      <c r="AL739" s="177"/>
      <c r="AM739" s="177"/>
      <c r="AN739" s="177"/>
      <c r="AO739" s="177"/>
      <c r="AP739" s="177"/>
      <c r="AQ739" s="177"/>
      <c r="AR739" s="177"/>
      <c r="AS739" s="177"/>
      <c r="AT739" s="177"/>
      <c r="AU739" s="177"/>
      <c r="AV739" s="177"/>
      <c r="AW739" s="177"/>
      <c r="AX739" s="177"/>
      <c r="AY739" s="177"/>
      <c r="AZ739" s="177"/>
      <c r="BA739" s="177"/>
      <c r="BB739" s="177"/>
      <c r="BC739" s="177"/>
      <c r="BD739" s="177"/>
      <c r="BE739" s="177"/>
    </row>
    <row r="740" spans="1:57" ht="14.25" customHeight="1">
      <c r="A740" s="158">
        <v>722</v>
      </c>
      <c r="B740" s="203"/>
      <c r="C740" s="98" t="s">
        <v>1183</v>
      </c>
      <c r="D740" s="93" t="s">
        <v>1031</v>
      </c>
      <c r="E740" s="103" t="s">
        <v>43</v>
      </c>
      <c r="F740" s="103" t="s">
        <v>796</v>
      </c>
      <c r="G740" s="103" t="s">
        <v>908</v>
      </c>
      <c r="H740" s="112">
        <v>2</v>
      </c>
      <c r="I740" s="112" t="s">
        <v>2013</v>
      </c>
      <c r="J740" s="112">
        <v>99</v>
      </c>
      <c r="K740" s="51" t="s">
        <v>2250</v>
      </c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>
        <v>99</v>
      </c>
      <c r="AE740" s="177"/>
      <c r="AF740" s="177">
        <v>99</v>
      </c>
      <c r="AG740" s="177"/>
      <c r="AH740" s="177"/>
      <c r="AI740" s="177"/>
      <c r="AJ740" s="177"/>
      <c r="AK740" s="177"/>
      <c r="AL740" s="177"/>
      <c r="AM740" s="177"/>
      <c r="AN740" s="177"/>
      <c r="AO740" s="177"/>
      <c r="AP740" s="177"/>
      <c r="AQ740" s="177"/>
      <c r="AR740" s="177"/>
      <c r="AS740" s="177"/>
      <c r="AT740" s="177"/>
      <c r="AU740" s="177"/>
      <c r="AV740" s="177"/>
      <c r="AW740" s="177"/>
      <c r="AX740" s="177"/>
      <c r="AY740" s="177"/>
      <c r="AZ740" s="177"/>
      <c r="BA740" s="177"/>
      <c r="BB740" s="177"/>
      <c r="BC740" s="177"/>
      <c r="BD740" s="177"/>
      <c r="BE740" s="177"/>
    </row>
    <row r="741" spans="1:57" ht="14.25" customHeight="1">
      <c r="A741" s="158">
        <v>723</v>
      </c>
      <c r="B741" s="204"/>
      <c r="C741" s="98" t="s">
        <v>1345</v>
      </c>
      <c r="D741" s="93" t="s">
        <v>1321</v>
      </c>
      <c r="E741" s="103" t="s">
        <v>43</v>
      </c>
      <c r="F741" s="103" t="s">
        <v>87</v>
      </c>
      <c r="G741" s="103" t="s">
        <v>1385</v>
      </c>
      <c r="H741" s="112">
        <v>2</v>
      </c>
      <c r="I741" s="112" t="s">
        <v>2022</v>
      </c>
      <c r="J741" s="112">
        <v>45</v>
      </c>
      <c r="K741" s="51" t="s">
        <v>2241</v>
      </c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177"/>
      <c r="AF741" s="177">
        <v>36</v>
      </c>
      <c r="AG741" s="177">
        <v>18</v>
      </c>
      <c r="AH741" s="177">
        <v>36</v>
      </c>
      <c r="AI741" s="177">
        <v>18</v>
      </c>
      <c r="AJ741" s="177"/>
      <c r="AK741" s="177"/>
      <c r="AL741" s="177"/>
      <c r="AM741" s="177"/>
      <c r="AN741" s="177"/>
      <c r="AO741" s="177"/>
      <c r="AP741" s="177"/>
      <c r="AQ741" s="177"/>
      <c r="AR741" s="177"/>
      <c r="AS741" s="177"/>
      <c r="AT741" s="177"/>
      <c r="AU741" s="177"/>
      <c r="AV741" s="177"/>
      <c r="AW741" s="177"/>
      <c r="AX741" s="177"/>
      <c r="AY741" s="177"/>
      <c r="AZ741" s="177"/>
      <c r="BA741" s="177"/>
      <c r="BB741" s="177"/>
      <c r="BC741" s="177"/>
      <c r="BD741" s="177"/>
      <c r="BE741" s="177"/>
    </row>
    <row r="742" spans="1:57" ht="14.25" customHeight="1">
      <c r="A742" s="158">
        <v>724</v>
      </c>
      <c r="B742" s="204"/>
      <c r="C742" s="98" t="s">
        <v>1345</v>
      </c>
      <c r="D742" s="125" t="s">
        <v>1337</v>
      </c>
      <c r="E742" s="192" t="s">
        <v>43</v>
      </c>
      <c r="F742" s="192" t="s">
        <v>796</v>
      </c>
      <c r="G742" s="192" t="s">
        <v>1391</v>
      </c>
      <c r="H742" s="184">
        <v>1</v>
      </c>
      <c r="I742" s="185" t="s">
        <v>1465</v>
      </c>
      <c r="J742" s="184">
        <v>52</v>
      </c>
      <c r="K742" s="51" t="s">
        <v>2234</v>
      </c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177"/>
      <c r="AH742" s="177">
        <v>42</v>
      </c>
      <c r="AI742" s="177"/>
      <c r="AJ742" s="177"/>
      <c r="AK742" s="177"/>
      <c r="AL742" s="177"/>
      <c r="AM742" s="177"/>
      <c r="AN742" s="177"/>
      <c r="AO742" s="177"/>
      <c r="AP742" s="177"/>
      <c r="AQ742" s="177"/>
      <c r="AR742" s="177"/>
      <c r="AS742" s="177"/>
      <c r="AT742" s="177"/>
      <c r="AU742" s="177"/>
      <c r="AV742" s="177"/>
      <c r="AW742" s="177"/>
      <c r="AX742" s="177"/>
      <c r="AY742" s="177"/>
      <c r="AZ742" s="177"/>
      <c r="BA742" s="177"/>
      <c r="BB742" s="177"/>
      <c r="BC742" s="177"/>
      <c r="BD742" s="177"/>
      <c r="BE742" s="177"/>
    </row>
    <row r="743" spans="1:57" ht="14.25" customHeight="1">
      <c r="A743" s="158">
        <v>725</v>
      </c>
      <c r="B743" s="204"/>
      <c r="C743" s="98" t="s">
        <v>1183</v>
      </c>
      <c r="D743" s="93" t="s">
        <v>195</v>
      </c>
      <c r="E743" s="103" t="s">
        <v>43</v>
      </c>
      <c r="F743" s="103" t="s">
        <v>996</v>
      </c>
      <c r="G743" s="103" t="s">
        <v>995</v>
      </c>
      <c r="H743" s="112">
        <v>4</v>
      </c>
      <c r="I743" s="112" t="s">
        <v>1264</v>
      </c>
      <c r="J743" s="112">
        <v>34</v>
      </c>
      <c r="K743" s="51" t="s">
        <v>2247</v>
      </c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177"/>
      <c r="AH743" s="177"/>
      <c r="AI743" s="177"/>
      <c r="AJ743" s="177">
        <v>34</v>
      </c>
      <c r="AK743" s="177"/>
      <c r="AL743" s="177">
        <v>34</v>
      </c>
      <c r="AM743" s="177"/>
      <c r="AN743" s="177">
        <v>34</v>
      </c>
      <c r="AO743" s="177"/>
      <c r="AP743" s="177">
        <v>34</v>
      </c>
      <c r="AQ743" s="177"/>
      <c r="AR743" s="177"/>
      <c r="AS743" s="177"/>
      <c r="AT743" s="177"/>
      <c r="AU743" s="177"/>
      <c r="AV743" s="177"/>
      <c r="AW743" s="177"/>
      <c r="AX743" s="177"/>
      <c r="AY743" s="177"/>
      <c r="AZ743" s="177"/>
      <c r="BA743" s="177"/>
      <c r="BB743" s="177"/>
      <c r="BC743" s="177"/>
      <c r="BD743" s="177"/>
      <c r="BE743" s="177"/>
    </row>
    <row r="744" spans="1:57" ht="14.25" customHeight="1">
      <c r="A744" s="158">
        <v>726</v>
      </c>
      <c r="B744" s="204"/>
      <c r="C744" s="98" t="s">
        <v>1183</v>
      </c>
      <c r="D744" s="93" t="s">
        <v>198</v>
      </c>
      <c r="E744" s="103" t="s">
        <v>43</v>
      </c>
      <c r="F744" s="103" t="s">
        <v>87</v>
      </c>
      <c r="G744" s="103" t="s">
        <v>995</v>
      </c>
      <c r="H744" s="112">
        <v>4</v>
      </c>
      <c r="I744" s="112" t="s">
        <v>1264</v>
      </c>
      <c r="J744" s="112">
        <v>22</v>
      </c>
      <c r="K744" s="51" t="s">
        <v>2247</v>
      </c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>
        <v>22</v>
      </c>
      <c r="AK744" s="177"/>
      <c r="AL744" s="177">
        <v>22</v>
      </c>
      <c r="AM744" s="177"/>
      <c r="AN744" s="177">
        <v>22</v>
      </c>
      <c r="AO744" s="177"/>
      <c r="AP744" s="177">
        <v>22</v>
      </c>
      <c r="AQ744" s="177"/>
      <c r="AR744" s="177"/>
      <c r="AS744" s="177"/>
      <c r="AT744" s="177"/>
      <c r="AU744" s="177"/>
      <c r="AV744" s="177"/>
      <c r="AW744" s="177"/>
      <c r="AX744" s="177"/>
      <c r="AY744" s="177"/>
      <c r="AZ744" s="177"/>
      <c r="BA744" s="177"/>
      <c r="BB744" s="177"/>
      <c r="BC744" s="177"/>
      <c r="BD744" s="177"/>
      <c r="BE744" s="177"/>
    </row>
    <row r="745" spans="1:57" ht="14.25" customHeight="1">
      <c r="A745" s="158">
        <v>727</v>
      </c>
      <c r="B745" s="204"/>
      <c r="C745" s="98" t="s">
        <v>1183</v>
      </c>
      <c r="D745" s="93" t="s">
        <v>1176</v>
      </c>
      <c r="E745" s="103" t="s">
        <v>43</v>
      </c>
      <c r="F745" s="103" t="s">
        <v>206</v>
      </c>
      <c r="G745" s="103" t="s">
        <v>899</v>
      </c>
      <c r="H745" s="112">
        <v>2</v>
      </c>
      <c r="I745" s="112" t="s">
        <v>2036</v>
      </c>
      <c r="J745" s="112">
        <v>43</v>
      </c>
      <c r="K745" s="51" t="s">
        <v>2247</v>
      </c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>
        <v>43</v>
      </c>
      <c r="AK745" s="177"/>
      <c r="AL745" s="177">
        <v>43</v>
      </c>
      <c r="AM745" s="177"/>
      <c r="AN745" s="177">
        <v>43</v>
      </c>
      <c r="AO745" s="177"/>
      <c r="AP745" s="177"/>
      <c r="AQ745" s="177"/>
      <c r="AR745" s="177"/>
      <c r="AS745" s="177"/>
      <c r="AT745" s="177"/>
      <c r="AU745" s="177"/>
      <c r="AV745" s="177"/>
      <c r="AW745" s="177"/>
      <c r="AX745" s="177"/>
      <c r="AY745" s="177"/>
      <c r="AZ745" s="177"/>
      <c r="BA745" s="177"/>
      <c r="BB745" s="177"/>
      <c r="BC745" s="177"/>
      <c r="BD745" s="177"/>
      <c r="BE745" s="177"/>
    </row>
    <row r="746" spans="1:57" ht="14.25" customHeight="1">
      <c r="A746" s="158">
        <v>728</v>
      </c>
      <c r="B746" s="204"/>
      <c r="C746" s="98" t="s">
        <v>1345</v>
      </c>
      <c r="D746" s="125" t="s">
        <v>1338</v>
      </c>
      <c r="E746" s="192" t="s">
        <v>43</v>
      </c>
      <c r="F746" s="192" t="s">
        <v>796</v>
      </c>
      <c r="G746" s="192" t="s">
        <v>1391</v>
      </c>
      <c r="H746" s="184">
        <v>1</v>
      </c>
      <c r="I746" s="185" t="s">
        <v>1466</v>
      </c>
      <c r="J746" s="184">
        <v>51</v>
      </c>
      <c r="K746" s="51" t="s">
        <v>2247</v>
      </c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>
        <v>51</v>
      </c>
      <c r="AK746" s="177"/>
      <c r="AL746" s="177"/>
      <c r="AM746" s="177"/>
      <c r="AN746" s="177"/>
      <c r="AO746" s="177"/>
      <c r="AP746" s="177"/>
      <c r="AQ746" s="177"/>
      <c r="AR746" s="177"/>
      <c r="AS746" s="177"/>
      <c r="AT746" s="177"/>
      <c r="AU746" s="177"/>
      <c r="AV746" s="177"/>
      <c r="AW746" s="177"/>
      <c r="AX746" s="177"/>
      <c r="AY746" s="177"/>
      <c r="AZ746" s="177"/>
      <c r="BA746" s="177"/>
      <c r="BB746" s="177"/>
      <c r="BC746" s="177"/>
      <c r="BD746" s="177"/>
      <c r="BE746" s="177"/>
    </row>
    <row r="747" spans="1:57" ht="14.25" customHeight="1">
      <c r="A747" s="158">
        <v>729</v>
      </c>
      <c r="B747" s="208"/>
      <c r="C747" s="98" t="s">
        <v>1183</v>
      </c>
      <c r="D747" s="93" t="s">
        <v>197</v>
      </c>
      <c r="E747" s="103" t="s">
        <v>43</v>
      </c>
      <c r="F747" s="103" t="s">
        <v>994</v>
      </c>
      <c r="G747" s="103" t="s">
        <v>995</v>
      </c>
      <c r="H747" s="112">
        <v>4</v>
      </c>
      <c r="I747" s="112" t="s">
        <v>2005</v>
      </c>
      <c r="J747" s="112">
        <v>38</v>
      </c>
      <c r="K747" s="51" t="s">
        <v>2248</v>
      </c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>
        <v>38</v>
      </c>
      <c r="AL747" s="177"/>
      <c r="AM747" s="177">
        <v>38</v>
      </c>
      <c r="AN747" s="177"/>
      <c r="AO747" s="177">
        <v>38</v>
      </c>
      <c r="AP747" s="177"/>
      <c r="AQ747" s="177">
        <v>38</v>
      </c>
      <c r="AR747" s="177"/>
      <c r="AS747" s="177"/>
      <c r="AT747" s="177"/>
      <c r="AU747" s="177"/>
      <c r="AV747" s="177"/>
      <c r="AW747" s="177"/>
      <c r="AX747" s="177"/>
      <c r="AY747" s="177"/>
      <c r="AZ747" s="177"/>
      <c r="BA747" s="177"/>
      <c r="BB747" s="177"/>
      <c r="BC747" s="177"/>
      <c r="BD747" s="177"/>
      <c r="BE747" s="177"/>
    </row>
    <row r="748" spans="1:57" ht="14.25" customHeight="1">
      <c r="A748" s="158">
        <v>730</v>
      </c>
      <c r="B748" s="208"/>
      <c r="C748" s="98" t="s">
        <v>1183</v>
      </c>
      <c r="D748" s="93" t="s">
        <v>196</v>
      </c>
      <c r="E748" s="103" t="s">
        <v>43</v>
      </c>
      <c r="F748" s="103" t="s">
        <v>996</v>
      </c>
      <c r="G748" s="103" t="s">
        <v>995</v>
      </c>
      <c r="H748" s="112">
        <v>4</v>
      </c>
      <c r="I748" s="112" t="s">
        <v>1268</v>
      </c>
      <c r="J748" s="112">
        <v>38</v>
      </c>
      <c r="K748" s="51" t="s">
        <v>2248</v>
      </c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>
        <v>38</v>
      </c>
      <c r="AL748" s="177"/>
      <c r="AM748" s="177">
        <v>38</v>
      </c>
      <c r="AN748" s="177"/>
      <c r="AO748" s="177">
        <v>38</v>
      </c>
      <c r="AP748" s="177"/>
      <c r="AQ748" s="177">
        <v>38</v>
      </c>
      <c r="AR748" s="177"/>
      <c r="AS748" s="177"/>
      <c r="AT748" s="177"/>
      <c r="AU748" s="177"/>
      <c r="AV748" s="177"/>
      <c r="AW748" s="177"/>
      <c r="AX748" s="177"/>
      <c r="AY748" s="177"/>
      <c r="AZ748" s="177"/>
      <c r="BA748" s="177"/>
      <c r="BB748" s="177"/>
      <c r="BC748" s="177"/>
      <c r="BD748" s="177"/>
      <c r="BE748" s="177"/>
    </row>
    <row r="749" spans="1:57" ht="14.25" customHeight="1">
      <c r="A749" s="158">
        <v>731</v>
      </c>
      <c r="B749" s="208"/>
      <c r="C749" s="98" t="s">
        <v>1183</v>
      </c>
      <c r="D749" s="93" t="s">
        <v>194</v>
      </c>
      <c r="E749" s="103" t="s">
        <v>43</v>
      </c>
      <c r="F749" s="103" t="s">
        <v>87</v>
      </c>
      <c r="G749" s="103" t="s">
        <v>995</v>
      </c>
      <c r="H749" s="112">
        <v>4</v>
      </c>
      <c r="I749" s="112" t="s">
        <v>1268</v>
      </c>
      <c r="J749" s="112">
        <v>36</v>
      </c>
      <c r="K749" s="51" t="s">
        <v>2248</v>
      </c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>
        <v>36</v>
      </c>
      <c r="AL749" s="177"/>
      <c r="AM749" s="177">
        <v>36</v>
      </c>
      <c r="AN749" s="177"/>
      <c r="AO749" s="177">
        <v>36</v>
      </c>
      <c r="AP749" s="177"/>
      <c r="AQ749" s="177">
        <v>36</v>
      </c>
      <c r="AR749" s="177"/>
      <c r="AS749" s="177"/>
      <c r="AT749" s="177"/>
      <c r="AU749" s="177"/>
      <c r="AV749" s="177"/>
      <c r="AW749" s="177"/>
      <c r="AX749" s="177"/>
      <c r="AY749" s="177"/>
      <c r="AZ749" s="177"/>
      <c r="BA749" s="177"/>
      <c r="BB749" s="177"/>
      <c r="BC749" s="177"/>
      <c r="BD749" s="177"/>
      <c r="BE749" s="177"/>
    </row>
    <row r="750" spans="1:57" ht="14.25" customHeight="1">
      <c r="A750" s="158">
        <v>732</v>
      </c>
      <c r="B750" s="208"/>
      <c r="C750" s="98" t="s">
        <v>1183</v>
      </c>
      <c r="D750" s="93" t="s">
        <v>1175</v>
      </c>
      <c r="E750" s="103" t="s">
        <v>43</v>
      </c>
      <c r="F750" s="103" t="s">
        <v>206</v>
      </c>
      <c r="G750" s="103" t="s">
        <v>899</v>
      </c>
      <c r="H750" s="112">
        <v>2</v>
      </c>
      <c r="I750" s="112" t="s">
        <v>2035</v>
      </c>
      <c r="J750" s="112">
        <v>39</v>
      </c>
      <c r="K750" s="51" t="s">
        <v>2248</v>
      </c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>
        <v>39</v>
      </c>
      <c r="AL750" s="177"/>
      <c r="AM750" s="177">
        <v>39</v>
      </c>
      <c r="AN750" s="177"/>
      <c r="AO750" s="177">
        <v>39</v>
      </c>
      <c r="AP750" s="177"/>
      <c r="AQ750" s="177"/>
      <c r="AR750" s="177"/>
      <c r="AS750" s="177"/>
      <c r="AT750" s="177"/>
      <c r="AU750" s="177"/>
      <c r="AV750" s="177"/>
      <c r="AW750" s="177"/>
      <c r="AX750" s="177"/>
      <c r="AY750" s="177"/>
      <c r="AZ750" s="177"/>
      <c r="BA750" s="177"/>
      <c r="BB750" s="177"/>
      <c r="BC750" s="177"/>
      <c r="BD750" s="177"/>
      <c r="BE750" s="177"/>
    </row>
    <row r="751" spans="1:57" ht="14.25" customHeight="1">
      <c r="A751" s="158">
        <v>733</v>
      </c>
      <c r="B751" s="204"/>
      <c r="C751" s="98" t="s">
        <v>1345</v>
      </c>
      <c r="D751" s="125" t="s">
        <v>1339</v>
      </c>
      <c r="E751" s="192" t="s">
        <v>43</v>
      </c>
      <c r="F751" s="192" t="s">
        <v>796</v>
      </c>
      <c r="G751" s="192" t="s">
        <v>1391</v>
      </c>
      <c r="H751" s="184">
        <v>1</v>
      </c>
      <c r="I751" s="185" t="s">
        <v>1467</v>
      </c>
      <c r="J751" s="184">
        <v>50</v>
      </c>
      <c r="K751" s="51" t="s">
        <v>2229</v>
      </c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>
        <v>50</v>
      </c>
      <c r="AM751" s="177"/>
      <c r="AN751" s="177"/>
      <c r="AO751" s="177"/>
      <c r="AP751" s="177"/>
      <c r="AQ751" s="177"/>
      <c r="AR751" s="177"/>
      <c r="AS751" s="177"/>
      <c r="AT751" s="177"/>
      <c r="AU751" s="177"/>
      <c r="AV751" s="177"/>
      <c r="AW751" s="177"/>
      <c r="AX751" s="177"/>
      <c r="AY751" s="177"/>
      <c r="AZ751" s="177"/>
      <c r="BA751" s="177"/>
      <c r="BB751" s="177"/>
      <c r="BC751" s="177"/>
      <c r="BD751" s="177"/>
      <c r="BE751" s="177"/>
    </row>
    <row r="752" spans="1:57" ht="14.25" customHeight="1">
      <c r="A752" s="158">
        <v>734</v>
      </c>
      <c r="B752" s="203"/>
      <c r="C752" s="130" t="s">
        <v>394</v>
      </c>
      <c r="D752" s="212" t="s">
        <v>437</v>
      </c>
      <c r="E752" s="103" t="s">
        <v>43</v>
      </c>
      <c r="F752" s="103" t="s">
        <v>796</v>
      </c>
      <c r="G752" s="88" t="s">
        <v>490</v>
      </c>
      <c r="H752" s="213">
        <v>1</v>
      </c>
      <c r="I752" s="213" t="s">
        <v>2008</v>
      </c>
      <c r="J752" s="176">
        <v>75</v>
      </c>
      <c r="K752" s="51" t="s">
        <v>2173</v>
      </c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>
        <v>45</v>
      </c>
      <c r="AO752" s="177">
        <v>45</v>
      </c>
      <c r="AP752" s="177"/>
      <c r="AQ752" s="177"/>
      <c r="AR752" s="177"/>
      <c r="AS752" s="177"/>
      <c r="AT752" s="177"/>
      <c r="AU752" s="177"/>
      <c r="AV752" s="177"/>
      <c r="AW752" s="177"/>
      <c r="AX752" s="177"/>
      <c r="AY752" s="177"/>
      <c r="AZ752" s="177"/>
      <c r="BA752" s="177"/>
      <c r="BB752" s="177"/>
      <c r="BC752" s="177"/>
      <c r="BD752" s="177"/>
      <c r="BE752" s="177"/>
    </row>
    <row r="753" spans="1:57" ht="14.25" customHeight="1">
      <c r="A753" s="158">
        <v>735</v>
      </c>
      <c r="B753" s="203"/>
      <c r="C753" s="98" t="s">
        <v>1183</v>
      </c>
      <c r="D753" s="93" t="s">
        <v>1019</v>
      </c>
      <c r="E753" s="103" t="s">
        <v>43</v>
      </c>
      <c r="F753" s="103" t="s">
        <v>994</v>
      </c>
      <c r="G753" s="103" t="s">
        <v>898</v>
      </c>
      <c r="H753" s="112">
        <v>2</v>
      </c>
      <c r="I753" s="112" t="s">
        <v>2014</v>
      </c>
      <c r="J753" s="112">
        <v>31</v>
      </c>
      <c r="K753" s="51" t="s">
        <v>2231</v>
      </c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7"/>
      <c r="AI753" s="177"/>
      <c r="AJ753" s="177"/>
      <c r="AK753" s="177"/>
      <c r="AL753" s="177"/>
      <c r="AM753" s="177"/>
      <c r="AN753" s="177">
        <v>31</v>
      </c>
      <c r="AO753" s="177"/>
      <c r="AP753" s="177">
        <v>31</v>
      </c>
      <c r="AQ753" s="177"/>
      <c r="AR753" s="177"/>
      <c r="AS753" s="177"/>
      <c r="AT753" s="177"/>
      <c r="AU753" s="177"/>
      <c r="AV753" s="177"/>
      <c r="AW753" s="177"/>
      <c r="AX753" s="177"/>
      <c r="AY753" s="177"/>
      <c r="AZ753" s="177"/>
      <c r="BA753" s="177"/>
      <c r="BB753" s="177"/>
      <c r="BC753" s="177"/>
      <c r="BD753" s="177"/>
      <c r="BE753" s="177"/>
    </row>
    <row r="754" spans="1:57" ht="14.25" customHeight="1">
      <c r="A754" s="158">
        <v>736</v>
      </c>
      <c r="B754" s="204"/>
      <c r="C754" s="130" t="s">
        <v>297</v>
      </c>
      <c r="D754" s="108" t="s">
        <v>249</v>
      </c>
      <c r="E754" s="190" t="s">
        <v>43</v>
      </c>
      <c r="F754" s="190" t="s">
        <v>206</v>
      </c>
      <c r="G754" s="190" t="s">
        <v>669</v>
      </c>
      <c r="H754" s="176">
        <v>2</v>
      </c>
      <c r="I754" s="181" t="s">
        <v>723</v>
      </c>
      <c r="J754" s="177">
        <v>32</v>
      </c>
      <c r="K754" s="51" t="s">
        <v>2169</v>
      </c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177"/>
      <c r="AH754" s="177"/>
      <c r="AI754" s="177"/>
      <c r="AJ754" s="177"/>
      <c r="AK754" s="177"/>
      <c r="AL754" s="177"/>
      <c r="AM754" s="177"/>
      <c r="AN754" s="177"/>
      <c r="AO754" s="177"/>
      <c r="AP754" s="177">
        <v>32</v>
      </c>
      <c r="AQ754" s="177"/>
      <c r="AR754" s="177">
        <v>32</v>
      </c>
      <c r="AS754" s="177"/>
      <c r="AT754" s="177"/>
      <c r="AU754" s="177"/>
      <c r="AV754" s="177"/>
      <c r="AW754" s="177"/>
      <c r="AX754" s="177"/>
      <c r="AY754" s="177"/>
      <c r="AZ754" s="177"/>
      <c r="BA754" s="177"/>
      <c r="BB754" s="177"/>
      <c r="BC754" s="177"/>
      <c r="BD754" s="177"/>
      <c r="BE754" s="177"/>
    </row>
    <row r="755" spans="1:57" ht="14.25" customHeight="1">
      <c r="A755" s="158">
        <v>737</v>
      </c>
      <c r="B755" s="208"/>
      <c r="C755" s="98" t="s">
        <v>1183</v>
      </c>
      <c r="D755" s="93" t="s">
        <v>1170</v>
      </c>
      <c r="E755" s="103" t="s">
        <v>43</v>
      </c>
      <c r="F755" s="103" t="s">
        <v>796</v>
      </c>
      <c r="G755" s="103" t="s">
        <v>1000</v>
      </c>
      <c r="H755" s="112">
        <v>2</v>
      </c>
      <c r="I755" s="112" t="s">
        <v>2019</v>
      </c>
      <c r="J755" s="112">
        <v>52</v>
      </c>
      <c r="K755" s="51" t="s">
        <v>2223</v>
      </c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177"/>
      <c r="AH755" s="177"/>
      <c r="AI755" s="177"/>
      <c r="AJ755" s="177"/>
      <c r="AK755" s="177"/>
      <c r="AL755" s="177"/>
      <c r="AM755" s="177"/>
      <c r="AN755" s="177"/>
      <c r="AO755" s="177"/>
      <c r="AP755" s="177">
        <v>52</v>
      </c>
      <c r="AQ755" s="177"/>
      <c r="AR755" s="177"/>
      <c r="AS755" s="177"/>
      <c r="AT755" s="177"/>
      <c r="AU755" s="177"/>
      <c r="AV755" s="177"/>
      <c r="AW755" s="177"/>
      <c r="AX755" s="177"/>
      <c r="AY755" s="177"/>
      <c r="AZ755" s="177"/>
      <c r="BA755" s="177"/>
      <c r="BB755" s="177"/>
      <c r="BC755" s="177"/>
      <c r="BD755" s="177"/>
      <c r="BE755" s="177"/>
    </row>
    <row r="756" spans="1:57" ht="14.25" customHeight="1">
      <c r="A756" s="158">
        <v>738</v>
      </c>
      <c r="B756" s="204"/>
      <c r="C756" s="130" t="s">
        <v>297</v>
      </c>
      <c r="D756" s="108" t="s">
        <v>250</v>
      </c>
      <c r="E756" s="190" t="s">
        <v>43</v>
      </c>
      <c r="F756" s="190" t="s">
        <v>206</v>
      </c>
      <c r="G756" s="190" t="s">
        <v>669</v>
      </c>
      <c r="H756" s="176">
        <v>2</v>
      </c>
      <c r="I756" s="181" t="s">
        <v>724</v>
      </c>
      <c r="J756" s="177">
        <v>31</v>
      </c>
      <c r="K756" s="51" t="s">
        <v>2186</v>
      </c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  <c r="AQ756" s="177">
        <v>31</v>
      </c>
      <c r="AR756" s="177"/>
      <c r="AS756" s="177">
        <v>31</v>
      </c>
      <c r="AT756" s="177"/>
      <c r="AU756" s="177"/>
      <c r="AV756" s="177"/>
      <c r="AW756" s="177"/>
      <c r="AX756" s="177"/>
      <c r="AY756" s="177"/>
      <c r="AZ756" s="177"/>
      <c r="BA756" s="177"/>
      <c r="BB756" s="177"/>
      <c r="BC756" s="177"/>
      <c r="BD756" s="177"/>
      <c r="BE756" s="177"/>
    </row>
    <row r="757" spans="1:57" ht="14.25" customHeight="1">
      <c r="A757" s="158">
        <v>739</v>
      </c>
      <c r="B757" s="208"/>
      <c r="C757" s="98" t="s">
        <v>1183</v>
      </c>
      <c r="D757" s="93" t="s">
        <v>2346</v>
      </c>
      <c r="E757" s="103" t="s">
        <v>43</v>
      </c>
      <c r="F757" s="103" t="s">
        <v>796</v>
      </c>
      <c r="G757" s="103" t="s">
        <v>896</v>
      </c>
      <c r="H757" s="112">
        <v>4</v>
      </c>
      <c r="I757" s="112" t="s">
        <v>1207</v>
      </c>
      <c r="J757" s="112">
        <v>69</v>
      </c>
      <c r="K757" s="51" t="s">
        <v>2224</v>
      </c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  <c r="AQ757" s="177">
        <v>69</v>
      </c>
      <c r="AR757" s="177"/>
      <c r="AS757" s="177">
        <v>69</v>
      </c>
      <c r="AT757" s="177"/>
      <c r="AU757" s="177">
        <v>69</v>
      </c>
      <c r="AV757" s="177"/>
      <c r="AW757" s="177">
        <v>69</v>
      </c>
      <c r="AX757" s="177"/>
      <c r="AY757" s="177"/>
      <c r="AZ757" s="177"/>
      <c r="BA757" s="177"/>
      <c r="BB757" s="177"/>
      <c r="BC757" s="177"/>
      <c r="BD757" s="177"/>
      <c r="BE757" s="177"/>
    </row>
    <row r="758" spans="1:57" ht="14.25" customHeight="1">
      <c r="A758" s="158">
        <v>740</v>
      </c>
      <c r="B758" s="204"/>
      <c r="C758" s="98" t="s">
        <v>1183</v>
      </c>
      <c r="D758" s="93" t="s">
        <v>1160</v>
      </c>
      <c r="E758" s="103" t="s">
        <v>43</v>
      </c>
      <c r="F758" s="103" t="s">
        <v>87</v>
      </c>
      <c r="G758" s="103" t="s">
        <v>999</v>
      </c>
      <c r="H758" s="112">
        <v>2</v>
      </c>
      <c r="I758" s="112" t="s">
        <v>549</v>
      </c>
      <c r="J758" s="112">
        <v>38</v>
      </c>
      <c r="K758" s="51" t="s">
        <v>2227</v>
      </c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  <c r="AQ758" s="177"/>
      <c r="AR758" s="177">
        <v>38</v>
      </c>
      <c r="AS758" s="177"/>
      <c r="AT758" s="177">
        <v>38</v>
      </c>
      <c r="AU758" s="177"/>
      <c r="AV758" s="177"/>
      <c r="AW758" s="177"/>
      <c r="AX758" s="177"/>
      <c r="AY758" s="177"/>
      <c r="AZ758" s="177"/>
      <c r="BA758" s="177"/>
      <c r="BB758" s="177"/>
      <c r="BC758" s="177"/>
      <c r="BD758" s="177"/>
      <c r="BE758" s="177"/>
    </row>
    <row r="759" spans="1:57" ht="14.25" customHeight="1">
      <c r="A759" s="158">
        <v>741</v>
      </c>
      <c r="B759" s="204"/>
      <c r="C759" s="98" t="s">
        <v>1183</v>
      </c>
      <c r="D759" s="93" t="s">
        <v>1169</v>
      </c>
      <c r="E759" s="103" t="s">
        <v>43</v>
      </c>
      <c r="F759" s="103" t="s">
        <v>796</v>
      </c>
      <c r="G759" s="103" t="s">
        <v>1000</v>
      </c>
      <c r="H759" s="112">
        <v>2</v>
      </c>
      <c r="I759" s="112" t="s">
        <v>585</v>
      </c>
      <c r="J759" s="112">
        <v>52</v>
      </c>
      <c r="K759" s="51" t="s">
        <v>2227</v>
      </c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  <c r="AQ759" s="177"/>
      <c r="AR759" s="177">
        <v>52</v>
      </c>
      <c r="AS759" s="177"/>
      <c r="AT759" s="177"/>
      <c r="AU759" s="177"/>
      <c r="AV759" s="177"/>
      <c r="AW759" s="177"/>
      <c r="AX759" s="177"/>
      <c r="AY759" s="177"/>
      <c r="AZ759" s="177"/>
      <c r="BA759" s="177"/>
      <c r="BB759" s="177"/>
      <c r="BC759" s="177"/>
      <c r="BD759" s="177"/>
      <c r="BE759" s="177"/>
    </row>
    <row r="760" spans="1:57" ht="14.25" customHeight="1">
      <c r="A760" s="158">
        <v>742</v>
      </c>
      <c r="B760" s="204"/>
      <c r="C760" s="98" t="s">
        <v>1345</v>
      </c>
      <c r="D760" s="93" t="s">
        <v>1322</v>
      </c>
      <c r="E760" s="103" t="s">
        <v>43</v>
      </c>
      <c r="F760" s="103" t="s">
        <v>994</v>
      </c>
      <c r="G760" s="103" t="s">
        <v>1385</v>
      </c>
      <c r="H760" s="112">
        <v>2</v>
      </c>
      <c r="I760" s="112" t="s">
        <v>1443</v>
      </c>
      <c r="J760" s="112">
        <v>45</v>
      </c>
      <c r="K760" s="51" t="s">
        <v>2227</v>
      </c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  <c r="AQ760" s="177"/>
      <c r="AR760" s="177">
        <v>36</v>
      </c>
      <c r="AS760" s="177">
        <v>18</v>
      </c>
      <c r="AT760" s="177">
        <v>36</v>
      </c>
      <c r="AU760" s="177">
        <v>18</v>
      </c>
      <c r="AV760" s="177"/>
      <c r="AW760" s="177"/>
      <c r="AX760" s="177"/>
      <c r="AY760" s="177"/>
      <c r="AZ760" s="177"/>
      <c r="BA760" s="177"/>
      <c r="BB760" s="177"/>
      <c r="BC760" s="177"/>
      <c r="BD760" s="177"/>
      <c r="BE760" s="177"/>
    </row>
    <row r="761" spans="1:57" ht="14.25" customHeight="1">
      <c r="A761" s="158">
        <v>743</v>
      </c>
      <c r="B761" s="204"/>
      <c r="C761" s="98" t="s">
        <v>1183</v>
      </c>
      <c r="D761" s="93" t="s">
        <v>1161</v>
      </c>
      <c r="E761" s="103" t="s">
        <v>43</v>
      </c>
      <c r="F761" s="103" t="s">
        <v>87</v>
      </c>
      <c r="G761" s="103" t="s">
        <v>999</v>
      </c>
      <c r="H761" s="112">
        <v>2</v>
      </c>
      <c r="I761" s="112" t="s">
        <v>574</v>
      </c>
      <c r="J761" s="112">
        <v>38</v>
      </c>
      <c r="K761" s="51" t="s">
        <v>2228</v>
      </c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  <c r="AQ761" s="177"/>
      <c r="AR761" s="177"/>
      <c r="AS761" s="177">
        <v>38</v>
      </c>
      <c r="AT761" s="177"/>
      <c r="AU761" s="177">
        <v>38</v>
      </c>
      <c r="AV761" s="177"/>
      <c r="AW761" s="177"/>
      <c r="AX761" s="177"/>
      <c r="AY761" s="177"/>
      <c r="AZ761" s="177"/>
      <c r="BA761" s="177"/>
      <c r="BB761" s="177"/>
      <c r="BC761" s="177"/>
      <c r="BD761" s="177"/>
      <c r="BE761" s="177"/>
    </row>
    <row r="762" spans="1:57" ht="14.25" customHeight="1">
      <c r="A762" s="158">
        <v>744</v>
      </c>
      <c r="B762" s="204"/>
      <c r="C762" s="98" t="s">
        <v>1183</v>
      </c>
      <c r="D762" s="93" t="s">
        <v>2287</v>
      </c>
      <c r="E762" s="103" t="s">
        <v>43</v>
      </c>
      <c r="F762" s="103" t="s">
        <v>996</v>
      </c>
      <c r="G762" s="103" t="s">
        <v>945</v>
      </c>
      <c r="H762" s="112">
        <v>2</v>
      </c>
      <c r="I762" s="112" t="s">
        <v>1213</v>
      </c>
      <c r="J762" s="112">
        <v>37</v>
      </c>
      <c r="K762" s="51" t="s">
        <v>2225</v>
      </c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>
        <v>37</v>
      </c>
      <c r="AU762" s="177"/>
      <c r="AV762" s="177">
        <v>37</v>
      </c>
      <c r="AW762" s="177"/>
      <c r="AX762" s="177"/>
      <c r="AY762" s="177"/>
      <c r="AZ762" s="177"/>
      <c r="BA762" s="177"/>
      <c r="BB762" s="177"/>
      <c r="BC762" s="177"/>
      <c r="BD762" s="177"/>
      <c r="BE762" s="177"/>
    </row>
    <row r="763" spans="1:57" ht="14.25" customHeight="1">
      <c r="A763" s="158">
        <v>745</v>
      </c>
      <c r="B763" s="204"/>
      <c r="C763" s="98" t="s">
        <v>1183</v>
      </c>
      <c r="D763" s="93" t="s">
        <v>1169</v>
      </c>
      <c r="E763" s="103" t="s">
        <v>43</v>
      </c>
      <c r="F763" s="103" t="s">
        <v>796</v>
      </c>
      <c r="G763" s="103" t="s">
        <v>999</v>
      </c>
      <c r="H763" s="112">
        <v>2</v>
      </c>
      <c r="I763" s="112" t="s">
        <v>499</v>
      </c>
      <c r="J763" s="112">
        <v>52</v>
      </c>
      <c r="K763" s="51" t="s">
        <v>2225</v>
      </c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>
        <v>52</v>
      </c>
      <c r="AU763" s="177"/>
      <c r="AV763" s="177">
        <v>52</v>
      </c>
      <c r="AW763" s="177"/>
      <c r="AX763" s="177"/>
      <c r="AY763" s="177"/>
      <c r="AZ763" s="177"/>
      <c r="BA763" s="177"/>
      <c r="BB763" s="177"/>
      <c r="BC763" s="177"/>
      <c r="BD763" s="177"/>
      <c r="BE763" s="177"/>
    </row>
    <row r="764" spans="1:57" ht="14.25" customHeight="1">
      <c r="A764" s="158">
        <v>746</v>
      </c>
      <c r="B764" s="204"/>
      <c r="C764" s="98" t="s">
        <v>1183</v>
      </c>
      <c r="D764" s="93" t="s">
        <v>2340</v>
      </c>
      <c r="E764" s="103" t="s">
        <v>43</v>
      </c>
      <c r="F764" s="103" t="s">
        <v>996</v>
      </c>
      <c r="G764" s="103" t="s">
        <v>344</v>
      </c>
      <c r="H764" s="112">
        <v>2</v>
      </c>
      <c r="I764" s="112" t="s">
        <v>1267</v>
      </c>
      <c r="J764" s="112">
        <v>30</v>
      </c>
      <c r="K764" s="51" t="s">
        <v>2219</v>
      </c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>
        <v>30</v>
      </c>
      <c r="AV764" s="177"/>
      <c r="AW764" s="177">
        <v>30</v>
      </c>
      <c r="AX764" s="177"/>
      <c r="AY764" s="177"/>
      <c r="AZ764" s="177"/>
      <c r="BA764" s="177"/>
      <c r="BB764" s="177"/>
      <c r="BC764" s="177"/>
      <c r="BD764" s="177"/>
      <c r="BE764" s="177"/>
    </row>
    <row r="765" spans="1:57" ht="14.25" customHeight="1">
      <c r="A765" s="262" t="s">
        <v>2348</v>
      </c>
      <c r="B765" s="275"/>
      <c r="C765" s="275"/>
      <c r="D765" s="275"/>
      <c r="E765" s="275"/>
      <c r="F765" s="275"/>
      <c r="G765" s="275"/>
      <c r="H765" s="263"/>
      <c r="I765" s="112"/>
      <c r="J765" s="112">
        <f>SUM(J716:J764)</f>
        <v>2168</v>
      </c>
      <c r="K765" s="112">
        <f t="shared" ref="K765:BE765" si="14">SUM(K716:K764)</f>
        <v>0</v>
      </c>
      <c r="L765" s="112">
        <f t="shared" si="14"/>
        <v>0</v>
      </c>
      <c r="M765" s="112">
        <f t="shared" si="14"/>
        <v>0</v>
      </c>
      <c r="N765" s="112">
        <f t="shared" si="14"/>
        <v>113</v>
      </c>
      <c r="O765" s="112">
        <f t="shared" si="14"/>
        <v>100</v>
      </c>
      <c r="P765" s="112">
        <f t="shared" si="14"/>
        <v>165</v>
      </c>
      <c r="Q765" s="112">
        <f t="shared" si="14"/>
        <v>152</v>
      </c>
      <c r="R765" s="112">
        <f t="shared" si="14"/>
        <v>108</v>
      </c>
      <c r="S765" s="112">
        <f t="shared" si="14"/>
        <v>164</v>
      </c>
      <c r="T765" s="112">
        <f t="shared" si="14"/>
        <v>56</v>
      </c>
      <c r="U765" s="112">
        <f t="shared" si="14"/>
        <v>164</v>
      </c>
      <c r="V765" s="112">
        <f t="shared" si="14"/>
        <v>45</v>
      </c>
      <c r="W765" s="112">
        <f t="shared" si="14"/>
        <v>70</v>
      </c>
      <c r="X765" s="112">
        <f t="shared" si="14"/>
        <v>138</v>
      </c>
      <c r="Y765" s="112">
        <f t="shared" si="14"/>
        <v>175</v>
      </c>
      <c r="Z765" s="112">
        <f t="shared" si="14"/>
        <v>124</v>
      </c>
      <c r="AA765" s="112">
        <f t="shared" si="14"/>
        <v>181</v>
      </c>
      <c r="AB765" s="112">
        <f t="shared" si="14"/>
        <v>164</v>
      </c>
      <c r="AC765" s="112">
        <f t="shared" si="14"/>
        <v>181</v>
      </c>
      <c r="AD765" s="112">
        <f t="shared" si="14"/>
        <v>187</v>
      </c>
      <c r="AE765" s="112">
        <f t="shared" si="14"/>
        <v>157</v>
      </c>
      <c r="AF765" s="112">
        <f t="shared" si="14"/>
        <v>135</v>
      </c>
      <c r="AG765" s="112">
        <f t="shared" si="14"/>
        <v>18</v>
      </c>
      <c r="AH765" s="112">
        <f t="shared" si="14"/>
        <v>78</v>
      </c>
      <c r="AI765" s="112">
        <f t="shared" si="14"/>
        <v>100</v>
      </c>
      <c r="AJ765" s="112">
        <f t="shared" si="14"/>
        <v>150</v>
      </c>
      <c r="AK765" s="112">
        <f t="shared" si="14"/>
        <v>233</v>
      </c>
      <c r="AL765" s="112">
        <f t="shared" si="14"/>
        <v>149</v>
      </c>
      <c r="AM765" s="112">
        <f t="shared" si="14"/>
        <v>151</v>
      </c>
      <c r="AN765" s="112">
        <f t="shared" si="14"/>
        <v>175</v>
      </c>
      <c r="AO765" s="112">
        <f t="shared" si="14"/>
        <v>196</v>
      </c>
      <c r="AP765" s="112">
        <f t="shared" si="14"/>
        <v>171</v>
      </c>
      <c r="AQ765" s="112">
        <f t="shared" si="14"/>
        <v>212</v>
      </c>
      <c r="AR765" s="112">
        <f t="shared" si="14"/>
        <v>158</v>
      </c>
      <c r="AS765" s="112">
        <f t="shared" si="14"/>
        <v>156</v>
      </c>
      <c r="AT765" s="112">
        <f t="shared" si="14"/>
        <v>163</v>
      </c>
      <c r="AU765" s="112">
        <f t="shared" si="14"/>
        <v>155</v>
      </c>
      <c r="AV765" s="112">
        <f t="shared" si="14"/>
        <v>89</v>
      </c>
      <c r="AW765" s="112">
        <f t="shared" si="14"/>
        <v>99</v>
      </c>
      <c r="AX765" s="112">
        <f t="shared" si="14"/>
        <v>0</v>
      </c>
      <c r="AY765" s="112">
        <f t="shared" si="14"/>
        <v>0</v>
      </c>
      <c r="AZ765" s="112">
        <f t="shared" si="14"/>
        <v>0</v>
      </c>
      <c r="BA765" s="112">
        <f t="shared" si="14"/>
        <v>0</v>
      </c>
      <c r="BB765" s="112">
        <f t="shared" si="14"/>
        <v>0</v>
      </c>
      <c r="BC765" s="112">
        <f t="shared" si="14"/>
        <v>0</v>
      </c>
      <c r="BD765" s="112">
        <f t="shared" si="14"/>
        <v>0</v>
      </c>
      <c r="BE765" s="112">
        <f t="shared" si="14"/>
        <v>0</v>
      </c>
    </row>
    <row r="766" spans="1:57" ht="14.25" customHeight="1">
      <c r="A766" s="158">
        <v>747</v>
      </c>
      <c r="B766" s="204"/>
      <c r="C766" s="98" t="s">
        <v>1345</v>
      </c>
      <c r="D766" s="91" t="s">
        <v>1287</v>
      </c>
      <c r="E766" s="190" t="s">
        <v>2150</v>
      </c>
      <c r="F766" s="190" t="s">
        <v>2047</v>
      </c>
      <c r="G766" s="190" t="s">
        <v>1346</v>
      </c>
      <c r="H766" s="181">
        <v>12</v>
      </c>
      <c r="I766" s="181" t="s">
        <v>1399</v>
      </c>
      <c r="J766" s="181">
        <v>49</v>
      </c>
      <c r="K766" s="51" t="s">
        <v>2200</v>
      </c>
      <c r="L766" s="177">
        <v>9.8000000000000007</v>
      </c>
      <c r="M766" s="177"/>
      <c r="N766" s="177">
        <v>9.8000000000000007</v>
      </c>
      <c r="O766" s="177"/>
      <c r="P766" s="177">
        <v>9.8000000000000007</v>
      </c>
      <c r="Q766" s="177"/>
      <c r="R766" s="177">
        <v>9.8000000000000007</v>
      </c>
      <c r="S766" s="177"/>
      <c r="T766" s="177">
        <v>9.8000000000000007</v>
      </c>
      <c r="U766" s="177"/>
      <c r="V766" s="177"/>
      <c r="W766" s="177"/>
      <c r="X766" s="177">
        <v>9.8000000000000007</v>
      </c>
      <c r="Y766" s="177"/>
      <c r="Z766" s="177">
        <v>9.8000000000000007</v>
      </c>
      <c r="AA766" s="177"/>
      <c r="AB766" s="177">
        <v>9.8000000000000007</v>
      </c>
      <c r="AC766" s="177"/>
      <c r="AD766" s="177"/>
      <c r="AE766" s="177"/>
      <c r="AF766" s="177">
        <v>9.8000000000000007</v>
      </c>
      <c r="AG766" s="177"/>
      <c r="AH766" s="177">
        <v>9.8000000000000007</v>
      </c>
      <c r="AI766" s="177"/>
      <c r="AJ766" s="177">
        <v>9.8000000000000007</v>
      </c>
      <c r="AK766" s="177"/>
      <c r="AL766" s="177">
        <v>9.8000000000000007</v>
      </c>
      <c r="AM766" s="177"/>
      <c r="AN766" s="177"/>
      <c r="AO766" s="177"/>
      <c r="AP766" s="177"/>
      <c r="AQ766" s="177"/>
      <c r="AR766" s="177"/>
      <c r="AS766" s="177"/>
      <c r="AT766" s="177"/>
      <c r="AU766" s="177"/>
      <c r="AV766" s="177"/>
      <c r="AW766" s="177"/>
      <c r="AX766" s="177"/>
      <c r="AY766" s="177"/>
      <c r="AZ766" s="177"/>
      <c r="BA766" s="177"/>
      <c r="BB766" s="177"/>
      <c r="BC766" s="177"/>
      <c r="BD766" s="177"/>
      <c r="BE766" s="177"/>
    </row>
    <row r="767" spans="1:57" ht="14.25" customHeight="1">
      <c r="A767" s="158">
        <v>748</v>
      </c>
      <c r="B767" s="204"/>
      <c r="C767" s="98" t="s">
        <v>1345</v>
      </c>
      <c r="D767" s="91" t="s">
        <v>1288</v>
      </c>
      <c r="E767" s="190" t="s">
        <v>2150</v>
      </c>
      <c r="F767" s="190" t="s">
        <v>2047</v>
      </c>
      <c r="G767" s="190" t="s">
        <v>1347</v>
      </c>
      <c r="H767" s="181">
        <v>12</v>
      </c>
      <c r="I767" s="181" t="s">
        <v>1400</v>
      </c>
      <c r="J767" s="181">
        <v>49</v>
      </c>
      <c r="K767" s="51" t="s">
        <v>2200</v>
      </c>
      <c r="L767" s="177">
        <v>9.8000000000000007</v>
      </c>
      <c r="M767" s="177"/>
      <c r="N767" s="177">
        <v>9.8000000000000007</v>
      </c>
      <c r="O767" s="177"/>
      <c r="P767" s="177">
        <v>9.8000000000000007</v>
      </c>
      <c r="Q767" s="177"/>
      <c r="R767" s="177">
        <v>9.8000000000000007</v>
      </c>
      <c r="S767" s="177"/>
      <c r="T767" s="177">
        <v>9.8000000000000007</v>
      </c>
      <c r="U767" s="177"/>
      <c r="V767" s="177"/>
      <c r="W767" s="177"/>
      <c r="X767" s="177">
        <v>9.8000000000000007</v>
      </c>
      <c r="Y767" s="177"/>
      <c r="Z767" s="177">
        <v>9.8000000000000007</v>
      </c>
      <c r="AA767" s="177"/>
      <c r="AB767" s="177">
        <v>9.8000000000000007</v>
      </c>
      <c r="AC767" s="177"/>
      <c r="AD767" s="177"/>
      <c r="AE767" s="177"/>
      <c r="AF767" s="177">
        <v>9.8000000000000007</v>
      </c>
      <c r="AG767" s="177"/>
      <c r="AH767" s="177">
        <v>9.8000000000000007</v>
      </c>
      <c r="AI767" s="177"/>
      <c r="AJ767" s="177">
        <v>9.8000000000000007</v>
      </c>
      <c r="AK767" s="177"/>
      <c r="AL767" s="177">
        <v>9.8000000000000007</v>
      </c>
      <c r="AM767" s="177"/>
      <c r="AN767" s="177"/>
      <c r="AO767" s="177"/>
      <c r="AP767" s="177"/>
      <c r="AQ767" s="177"/>
      <c r="AR767" s="177"/>
      <c r="AS767" s="177"/>
      <c r="AT767" s="177"/>
      <c r="AU767" s="177"/>
      <c r="AV767" s="177"/>
      <c r="AW767" s="177"/>
      <c r="AX767" s="177"/>
      <c r="AY767" s="177"/>
      <c r="AZ767" s="177"/>
      <c r="BA767" s="177"/>
      <c r="BB767" s="177"/>
      <c r="BC767" s="177"/>
      <c r="BD767" s="177"/>
      <c r="BE767" s="177"/>
    </row>
    <row r="768" spans="1:57" ht="14.25" customHeight="1">
      <c r="A768" s="158">
        <v>749</v>
      </c>
      <c r="B768" s="204"/>
      <c r="C768" s="98" t="s">
        <v>1345</v>
      </c>
      <c r="D768" s="91" t="s">
        <v>1289</v>
      </c>
      <c r="E768" s="190" t="s">
        <v>2150</v>
      </c>
      <c r="F768" s="190" t="s">
        <v>2047</v>
      </c>
      <c r="G768" s="190" t="s">
        <v>1347</v>
      </c>
      <c r="H768" s="181">
        <v>12</v>
      </c>
      <c r="I768" s="181" t="s">
        <v>1401</v>
      </c>
      <c r="J768" s="181">
        <v>49</v>
      </c>
      <c r="K768" s="51" t="s">
        <v>2200</v>
      </c>
      <c r="L768" s="177">
        <v>9.8000000000000007</v>
      </c>
      <c r="M768" s="177"/>
      <c r="N768" s="177">
        <v>9.8000000000000007</v>
      </c>
      <c r="O768" s="177"/>
      <c r="P768" s="177">
        <v>9.8000000000000007</v>
      </c>
      <c r="Q768" s="177"/>
      <c r="R768" s="177">
        <v>9.8000000000000007</v>
      </c>
      <c r="S768" s="177"/>
      <c r="T768" s="177">
        <v>9.8000000000000007</v>
      </c>
      <c r="U768" s="177"/>
      <c r="V768" s="177"/>
      <c r="W768" s="177"/>
      <c r="X768" s="177">
        <v>9.8000000000000007</v>
      </c>
      <c r="Y768" s="177"/>
      <c r="Z768" s="177">
        <v>9.8000000000000007</v>
      </c>
      <c r="AA768" s="177"/>
      <c r="AB768" s="177">
        <v>9.8000000000000007</v>
      </c>
      <c r="AC768" s="177"/>
      <c r="AD768" s="177"/>
      <c r="AE768" s="177"/>
      <c r="AF768" s="177">
        <v>9.8000000000000007</v>
      </c>
      <c r="AG768" s="177"/>
      <c r="AH768" s="177">
        <v>9.8000000000000007</v>
      </c>
      <c r="AI768" s="177"/>
      <c r="AJ768" s="177">
        <v>9.8000000000000007</v>
      </c>
      <c r="AK768" s="177"/>
      <c r="AL768" s="177">
        <v>9.8000000000000007</v>
      </c>
      <c r="AM768" s="177"/>
      <c r="AN768" s="177"/>
      <c r="AO768" s="177"/>
      <c r="AP768" s="177"/>
      <c r="AQ768" s="177"/>
      <c r="AR768" s="177"/>
      <c r="AS768" s="177"/>
      <c r="AT768" s="177"/>
      <c r="AU768" s="177"/>
      <c r="AV768" s="177"/>
      <c r="AW768" s="177"/>
      <c r="AX768" s="177"/>
      <c r="AY768" s="177"/>
      <c r="AZ768" s="177"/>
      <c r="BA768" s="177"/>
      <c r="BB768" s="177"/>
      <c r="BC768" s="177"/>
      <c r="BD768" s="177"/>
      <c r="BE768" s="177"/>
    </row>
    <row r="769" spans="1:57" ht="14.25" customHeight="1">
      <c r="A769" s="158">
        <v>750</v>
      </c>
      <c r="B769" s="204"/>
      <c r="C769" s="98" t="s">
        <v>1345</v>
      </c>
      <c r="D769" s="91" t="s">
        <v>1290</v>
      </c>
      <c r="E769" s="190" t="s">
        <v>2150</v>
      </c>
      <c r="F769" s="190" t="s">
        <v>2047</v>
      </c>
      <c r="G769" s="190" t="s">
        <v>1347</v>
      </c>
      <c r="H769" s="181">
        <v>12</v>
      </c>
      <c r="I769" s="181" t="s">
        <v>1402</v>
      </c>
      <c r="J769" s="181">
        <v>48</v>
      </c>
      <c r="K769" s="51" t="s">
        <v>2200</v>
      </c>
      <c r="L769" s="177">
        <v>9.6</v>
      </c>
      <c r="M769" s="177"/>
      <c r="N769" s="177">
        <v>9.6</v>
      </c>
      <c r="O769" s="177"/>
      <c r="P769" s="177">
        <v>9.6</v>
      </c>
      <c r="Q769" s="177"/>
      <c r="R769" s="177">
        <v>9.6</v>
      </c>
      <c r="S769" s="177"/>
      <c r="T769" s="177">
        <v>9.6</v>
      </c>
      <c r="U769" s="177"/>
      <c r="V769" s="177"/>
      <c r="W769" s="177"/>
      <c r="X769" s="177">
        <v>9.6</v>
      </c>
      <c r="Y769" s="177"/>
      <c r="Z769" s="177">
        <v>9.6</v>
      </c>
      <c r="AA769" s="177"/>
      <c r="AB769" s="177">
        <v>9.6</v>
      </c>
      <c r="AC769" s="177"/>
      <c r="AD769" s="177"/>
      <c r="AE769" s="177"/>
      <c r="AF769" s="177">
        <v>9.6</v>
      </c>
      <c r="AG769" s="177"/>
      <c r="AH769" s="177">
        <v>9.6</v>
      </c>
      <c r="AI769" s="177"/>
      <c r="AJ769" s="177">
        <v>9.6</v>
      </c>
      <c r="AK769" s="177"/>
      <c r="AL769" s="177">
        <v>9.6</v>
      </c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</row>
    <row r="770" spans="1:57" ht="14.25" customHeight="1">
      <c r="A770" s="158">
        <v>751</v>
      </c>
      <c r="B770" s="204"/>
      <c r="C770" s="98" t="s">
        <v>1345</v>
      </c>
      <c r="D770" s="91" t="s">
        <v>1291</v>
      </c>
      <c r="E770" s="190" t="s">
        <v>2150</v>
      </c>
      <c r="F770" s="190" t="s">
        <v>2047</v>
      </c>
      <c r="G770" s="190" t="s">
        <v>1347</v>
      </c>
      <c r="H770" s="181">
        <v>12</v>
      </c>
      <c r="I770" s="181" t="s">
        <v>2048</v>
      </c>
      <c r="J770" s="181">
        <v>48</v>
      </c>
      <c r="K770" s="51" t="s">
        <v>2200</v>
      </c>
      <c r="L770" s="177">
        <v>9.6</v>
      </c>
      <c r="M770" s="177"/>
      <c r="N770" s="177">
        <v>9.6</v>
      </c>
      <c r="O770" s="177"/>
      <c r="P770" s="177">
        <v>9.6</v>
      </c>
      <c r="Q770" s="177"/>
      <c r="R770" s="177">
        <v>9.6</v>
      </c>
      <c r="S770" s="177"/>
      <c r="T770" s="177">
        <v>9.6</v>
      </c>
      <c r="U770" s="177"/>
      <c r="V770" s="177"/>
      <c r="W770" s="177"/>
      <c r="X770" s="177">
        <v>9.6</v>
      </c>
      <c r="Y770" s="177"/>
      <c r="Z770" s="177">
        <v>9.6</v>
      </c>
      <c r="AA770" s="177"/>
      <c r="AB770" s="177">
        <v>9.6</v>
      </c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>
        <v>9.6</v>
      </c>
      <c r="AO770" s="177"/>
      <c r="AP770" s="177">
        <v>9.6</v>
      </c>
      <c r="AQ770" s="177"/>
      <c r="AR770" s="177">
        <v>9.6</v>
      </c>
      <c r="AS770" s="177"/>
      <c r="AT770" s="177">
        <v>9.6</v>
      </c>
      <c r="AU770" s="177"/>
      <c r="AV770" s="177"/>
      <c r="AW770" s="177"/>
      <c r="AX770" s="177"/>
      <c r="AY770" s="177"/>
      <c r="AZ770" s="177"/>
      <c r="BA770" s="177"/>
      <c r="BB770" s="177"/>
      <c r="BC770" s="177"/>
      <c r="BD770" s="177"/>
      <c r="BE770" s="177"/>
    </row>
    <row r="771" spans="1:57" ht="14.25" customHeight="1">
      <c r="A771" s="158">
        <v>752</v>
      </c>
      <c r="B771" s="204"/>
      <c r="C771" s="98" t="s">
        <v>1345</v>
      </c>
      <c r="D771" s="175" t="s">
        <v>1295</v>
      </c>
      <c r="E771" s="190" t="s">
        <v>2150</v>
      </c>
      <c r="F771" s="190" t="s">
        <v>1353</v>
      </c>
      <c r="G771" s="190" t="s">
        <v>1354</v>
      </c>
      <c r="H771" s="181">
        <v>18</v>
      </c>
      <c r="I771" s="181" t="s">
        <v>1406</v>
      </c>
      <c r="J771" s="182">
        <v>30</v>
      </c>
      <c r="K771" s="51" t="s">
        <v>2200</v>
      </c>
      <c r="L771" s="177">
        <v>6</v>
      </c>
      <c r="M771" s="177"/>
      <c r="N771" s="177">
        <v>6</v>
      </c>
      <c r="O771" s="177"/>
      <c r="P771" s="177">
        <v>6</v>
      </c>
      <c r="Q771" s="177"/>
      <c r="R771" s="177">
        <v>6</v>
      </c>
      <c r="S771" s="177"/>
      <c r="T771" s="177">
        <v>6</v>
      </c>
      <c r="U771" s="177"/>
      <c r="V771" s="177">
        <v>6</v>
      </c>
      <c r="W771" s="177"/>
      <c r="X771" s="177">
        <v>6</v>
      </c>
      <c r="Y771" s="177"/>
      <c r="Z771" s="177">
        <v>6</v>
      </c>
      <c r="AA771" s="177"/>
      <c r="AB771" s="177">
        <v>6</v>
      </c>
      <c r="AC771" s="177"/>
      <c r="AD771" s="177"/>
      <c r="AE771" s="177"/>
      <c r="AF771" s="177">
        <v>6</v>
      </c>
      <c r="AG771" s="177"/>
      <c r="AH771" s="177">
        <v>6</v>
      </c>
      <c r="AI771" s="177"/>
      <c r="AJ771" s="177">
        <v>6</v>
      </c>
      <c r="AK771" s="177"/>
      <c r="AL771" s="177">
        <v>6</v>
      </c>
      <c r="AM771" s="177"/>
      <c r="AN771" s="177">
        <v>6</v>
      </c>
      <c r="AO771" s="177"/>
      <c r="AP771" s="177">
        <v>6</v>
      </c>
      <c r="AQ771" s="177"/>
      <c r="AR771" s="177">
        <v>6</v>
      </c>
      <c r="AS771" s="177"/>
      <c r="AT771" s="177">
        <v>6</v>
      </c>
      <c r="AU771" s="177">
        <v>6</v>
      </c>
      <c r="AV771" s="177"/>
      <c r="AW771" s="177"/>
      <c r="AX771" s="177"/>
      <c r="AY771" s="177"/>
      <c r="AZ771" s="177"/>
      <c r="BA771" s="177"/>
      <c r="BB771" s="177"/>
      <c r="BC771" s="177"/>
      <c r="BD771" s="177"/>
      <c r="BE771" s="177"/>
    </row>
    <row r="772" spans="1:57" ht="14.25" customHeight="1">
      <c r="A772" s="158">
        <v>753</v>
      </c>
      <c r="B772" s="204"/>
      <c r="C772" s="98" t="s">
        <v>1345</v>
      </c>
      <c r="D772" s="91" t="s">
        <v>1296</v>
      </c>
      <c r="E772" s="190" t="s">
        <v>2150</v>
      </c>
      <c r="F772" s="190" t="s">
        <v>1355</v>
      </c>
      <c r="G772" s="190" t="s">
        <v>1356</v>
      </c>
      <c r="H772" s="181">
        <v>11</v>
      </c>
      <c r="I772" s="181" t="s">
        <v>1407</v>
      </c>
      <c r="J772" s="181">
        <v>38</v>
      </c>
      <c r="K772" s="51" t="s">
        <v>2200</v>
      </c>
      <c r="L772" s="177">
        <v>15.2</v>
      </c>
      <c r="M772" s="177"/>
      <c r="N772" s="177">
        <v>15.2</v>
      </c>
      <c r="O772" s="177"/>
      <c r="P772" s="177">
        <v>15.2</v>
      </c>
      <c r="Q772" s="177"/>
      <c r="R772" s="177">
        <v>15.2</v>
      </c>
      <c r="S772" s="177"/>
      <c r="T772" s="177">
        <v>15.2</v>
      </c>
      <c r="U772" s="177"/>
      <c r="V772" s="177">
        <v>7.6</v>
      </c>
      <c r="W772" s="177"/>
      <c r="X772" s="177">
        <v>7.6</v>
      </c>
      <c r="Y772" s="177"/>
      <c r="Z772" s="177">
        <v>7.6</v>
      </c>
      <c r="AA772" s="177"/>
      <c r="AB772" s="177">
        <v>7.6</v>
      </c>
      <c r="AC772" s="177"/>
      <c r="AD772" s="177"/>
      <c r="AE772" s="177"/>
      <c r="AF772" s="177">
        <v>7.6</v>
      </c>
      <c r="AG772" s="177"/>
      <c r="AH772" s="177">
        <v>7.6</v>
      </c>
      <c r="AI772" s="177"/>
      <c r="AJ772" s="177">
        <v>7.6</v>
      </c>
      <c r="AK772" s="177"/>
      <c r="AL772" s="177">
        <v>7.6</v>
      </c>
      <c r="AM772" s="177"/>
      <c r="AN772" s="177">
        <v>7.6</v>
      </c>
      <c r="AO772" s="177"/>
      <c r="AP772" s="177">
        <v>7.6</v>
      </c>
      <c r="AQ772" s="177"/>
      <c r="AR772" s="177">
        <v>7.6</v>
      </c>
      <c r="AS772" s="177"/>
      <c r="AT772" s="177">
        <v>7.6</v>
      </c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</row>
    <row r="773" spans="1:57" ht="14.25" customHeight="1">
      <c r="A773" s="158">
        <v>754</v>
      </c>
      <c r="B773" s="204"/>
      <c r="C773" s="98" t="s">
        <v>1345</v>
      </c>
      <c r="D773" s="91" t="s">
        <v>1296</v>
      </c>
      <c r="E773" s="190" t="s">
        <v>2150</v>
      </c>
      <c r="F773" s="190" t="s">
        <v>956</v>
      </c>
      <c r="G773" s="190" t="s">
        <v>1359</v>
      </c>
      <c r="H773" s="181">
        <v>8</v>
      </c>
      <c r="I773" s="181" t="s">
        <v>2049</v>
      </c>
      <c r="J773" s="181">
        <v>38</v>
      </c>
      <c r="K773" s="51" t="s">
        <v>2200</v>
      </c>
      <c r="L773" s="177">
        <v>7.6</v>
      </c>
      <c r="M773" s="177"/>
      <c r="N773" s="177">
        <v>7.6</v>
      </c>
      <c r="O773" s="177"/>
      <c r="P773" s="177">
        <v>7.6</v>
      </c>
      <c r="Q773" s="177"/>
      <c r="R773" s="177">
        <v>7.6</v>
      </c>
      <c r="S773" s="177"/>
      <c r="T773" s="177">
        <v>7.6</v>
      </c>
      <c r="U773" s="177"/>
      <c r="V773" s="177"/>
      <c r="W773" s="177">
        <v>7.6</v>
      </c>
      <c r="X773" s="177"/>
      <c r="Y773" s="177">
        <v>7.6</v>
      </c>
      <c r="Z773" s="177"/>
      <c r="AA773" s="177">
        <v>7.6</v>
      </c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  <c r="AQ773" s="177"/>
      <c r="AR773" s="177"/>
      <c r="AS773" s="177"/>
      <c r="AT773" s="177"/>
      <c r="AU773" s="177"/>
      <c r="AV773" s="177"/>
      <c r="AW773" s="177"/>
      <c r="AX773" s="177"/>
      <c r="AY773" s="177"/>
      <c r="AZ773" s="177"/>
      <c r="BA773" s="177"/>
      <c r="BB773" s="177"/>
      <c r="BC773" s="177"/>
      <c r="BD773" s="177"/>
      <c r="BE773" s="177"/>
    </row>
    <row r="774" spans="1:57" ht="14.25" customHeight="1">
      <c r="A774" s="158">
        <v>755</v>
      </c>
      <c r="B774" s="204"/>
      <c r="C774" s="98" t="s">
        <v>1345</v>
      </c>
      <c r="D774" s="91" t="s">
        <v>1297</v>
      </c>
      <c r="E774" s="190" t="s">
        <v>2150</v>
      </c>
      <c r="F774" s="190" t="s">
        <v>1364</v>
      </c>
      <c r="G774" s="190" t="s">
        <v>1365</v>
      </c>
      <c r="H774" s="181">
        <v>16</v>
      </c>
      <c r="I774" s="181" t="s">
        <v>1411</v>
      </c>
      <c r="J774" s="181">
        <v>51</v>
      </c>
      <c r="K774" s="51" t="s">
        <v>2200</v>
      </c>
      <c r="L774" s="177">
        <v>10.199999999999999</v>
      </c>
      <c r="M774" s="177"/>
      <c r="N774" s="177">
        <v>10.199999999999999</v>
      </c>
      <c r="O774" s="177"/>
      <c r="P774" s="177">
        <v>10.199999999999999</v>
      </c>
      <c r="Q774" s="177"/>
      <c r="R774" s="177">
        <v>10.199999999999999</v>
      </c>
      <c r="S774" s="177"/>
      <c r="T774" s="177">
        <v>10.199999999999999</v>
      </c>
      <c r="U774" s="177"/>
      <c r="V774" s="177">
        <v>10.199999999999999</v>
      </c>
      <c r="W774" s="177"/>
      <c r="X774" s="177">
        <v>10.199999999999999</v>
      </c>
      <c r="Y774" s="177"/>
      <c r="Z774" s="177">
        <v>10.199999999999999</v>
      </c>
      <c r="AA774" s="177"/>
      <c r="AB774" s="177">
        <v>10.199999999999999</v>
      </c>
      <c r="AC774" s="177"/>
      <c r="AD774" s="177"/>
      <c r="AE774" s="177"/>
      <c r="AF774" s="177">
        <v>10.199999999999999</v>
      </c>
      <c r="AG774" s="177"/>
      <c r="AH774" s="177">
        <v>10.199999999999999</v>
      </c>
      <c r="AI774" s="177"/>
      <c r="AJ774" s="177">
        <v>10.199999999999999</v>
      </c>
      <c r="AK774" s="177"/>
      <c r="AL774" s="177">
        <v>10.199999999999999</v>
      </c>
      <c r="AM774" s="177"/>
      <c r="AN774" s="177">
        <v>10.199999999999999</v>
      </c>
      <c r="AO774" s="177"/>
      <c r="AP774" s="177">
        <v>10.199999999999999</v>
      </c>
      <c r="AQ774" s="177"/>
      <c r="AR774" s="177">
        <v>10.199999999999999</v>
      </c>
      <c r="AS774" s="177"/>
      <c r="AT774" s="177"/>
      <c r="AU774" s="177"/>
      <c r="AV774" s="177"/>
      <c r="AW774" s="177"/>
      <c r="AX774" s="177"/>
      <c r="AY774" s="177"/>
      <c r="AZ774" s="177"/>
      <c r="BA774" s="177"/>
      <c r="BB774" s="177"/>
      <c r="BC774" s="177"/>
      <c r="BD774" s="177"/>
      <c r="BE774" s="177"/>
    </row>
    <row r="775" spans="1:57" ht="14.25" customHeight="1">
      <c r="A775" s="158">
        <v>756</v>
      </c>
      <c r="B775" s="204"/>
      <c r="C775" s="98" t="s">
        <v>1345</v>
      </c>
      <c r="D775" s="91" t="s">
        <v>1298</v>
      </c>
      <c r="E775" s="190" t="s">
        <v>2150</v>
      </c>
      <c r="F775" s="190" t="s">
        <v>1364</v>
      </c>
      <c r="G775" s="190" t="s">
        <v>1366</v>
      </c>
      <c r="H775" s="181">
        <v>16</v>
      </c>
      <c r="I775" s="181" t="s">
        <v>1412</v>
      </c>
      <c r="J775" s="181">
        <v>41</v>
      </c>
      <c r="K775" s="51" t="s">
        <v>2200</v>
      </c>
      <c r="L775" s="177">
        <v>8.1999999999999993</v>
      </c>
      <c r="M775" s="177"/>
      <c r="N775" s="177">
        <v>8.1999999999999993</v>
      </c>
      <c r="O775" s="177"/>
      <c r="P775" s="177">
        <v>8.1999999999999993</v>
      </c>
      <c r="Q775" s="177"/>
      <c r="R775" s="177">
        <v>8.1999999999999993</v>
      </c>
      <c r="S775" s="177"/>
      <c r="T775" s="177">
        <v>8.1999999999999993</v>
      </c>
      <c r="U775" s="177"/>
      <c r="V775" s="177">
        <v>8.1999999999999993</v>
      </c>
      <c r="W775" s="177"/>
      <c r="X775" s="177">
        <v>8.1999999999999993</v>
      </c>
      <c r="Y775" s="177"/>
      <c r="Z775" s="177">
        <v>8.1999999999999993</v>
      </c>
      <c r="AA775" s="177"/>
      <c r="AB775" s="177">
        <v>8.1999999999999993</v>
      </c>
      <c r="AC775" s="177"/>
      <c r="AD775" s="177"/>
      <c r="AE775" s="177"/>
      <c r="AF775" s="177">
        <v>8.1999999999999993</v>
      </c>
      <c r="AG775" s="177"/>
      <c r="AH775" s="177">
        <v>8.1999999999999993</v>
      </c>
      <c r="AI775" s="177"/>
      <c r="AJ775" s="177">
        <v>8.1999999999999993</v>
      </c>
      <c r="AK775" s="177"/>
      <c r="AL775" s="177">
        <v>8.1999999999999993</v>
      </c>
      <c r="AM775" s="177"/>
      <c r="AN775" s="177">
        <v>8.1999999999999993</v>
      </c>
      <c r="AO775" s="177"/>
      <c r="AP775" s="177">
        <v>8.1999999999999993</v>
      </c>
      <c r="AQ775" s="177"/>
      <c r="AR775" s="177">
        <v>8.1999999999999993</v>
      </c>
      <c r="AS775" s="177"/>
      <c r="AT775" s="177"/>
      <c r="AU775" s="177"/>
      <c r="AV775" s="177"/>
      <c r="AW775" s="177"/>
      <c r="AX775" s="177"/>
      <c r="AY775" s="177"/>
      <c r="AZ775" s="177"/>
      <c r="BA775" s="177"/>
      <c r="BB775" s="177"/>
      <c r="BC775" s="177"/>
      <c r="BD775" s="177"/>
      <c r="BE775" s="177"/>
    </row>
    <row r="776" spans="1:57" ht="14.25" customHeight="1">
      <c r="A776" s="158">
        <v>757</v>
      </c>
      <c r="B776" s="204"/>
      <c r="C776" s="98" t="s">
        <v>1345</v>
      </c>
      <c r="D776" s="91" t="s">
        <v>1301</v>
      </c>
      <c r="E776" s="190" t="s">
        <v>2150</v>
      </c>
      <c r="F776" s="190" t="s">
        <v>1355</v>
      </c>
      <c r="G776" s="190" t="s">
        <v>1373</v>
      </c>
      <c r="H776" s="181">
        <v>16</v>
      </c>
      <c r="I776" s="181" t="s">
        <v>1418</v>
      </c>
      <c r="J776" s="181">
        <v>43</v>
      </c>
      <c r="K776" s="51" t="s">
        <v>2200</v>
      </c>
      <c r="L776" s="177">
        <v>8.6</v>
      </c>
      <c r="M776" s="177"/>
      <c r="N776" s="177">
        <v>8.6</v>
      </c>
      <c r="O776" s="177"/>
      <c r="P776" s="177">
        <v>8.6</v>
      </c>
      <c r="Q776" s="177"/>
      <c r="R776" s="177">
        <v>8.6</v>
      </c>
      <c r="S776" s="177"/>
      <c r="T776" s="177">
        <v>8.6</v>
      </c>
      <c r="U776" s="177"/>
      <c r="V776" s="177">
        <v>8.6</v>
      </c>
      <c r="W776" s="177"/>
      <c r="X776" s="177">
        <v>8.6</v>
      </c>
      <c r="Y776" s="177"/>
      <c r="Z776" s="177">
        <v>8.6</v>
      </c>
      <c r="AA776" s="177"/>
      <c r="AB776" s="177">
        <v>8.6</v>
      </c>
      <c r="AC776" s="177"/>
      <c r="AD776" s="177"/>
      <c r="AE776" s="177"/>
      <c r="AF776" s="177">
        <v>8.6</v>
      </c>
      <c r="AG776" s="177"/>
      <c r="AH776" s="177">
        <v>8.6</v>
      </c>
      <c r="AI776" s="177"/>
      <c r="AJ776" s="177">
        <v>8.6</v>
      </c>
      <c r="AK776" s="177"/>
      <c r="AL776" s="177">
        <v>8.6</v>
      </c>
      <c r="AM776" s="177"/>
      <c r="AN776" s="177">
        <v>8.6</v>
      </c>
      <c r="AO776" s="177"/>
      <c r="AP776" s="177">
        <v>8.6</v>
      </c>
      <c r="AQ776" s="177"/>
      <c r="AR776" s="177">
        <v>8.6</v>
      </c>
      <c r="AS776" s="177"/>
      <c r="AT776" s="177"/>
      <c r="AU776" s="177"/>
      <c r="AV776" s="177"/>
      <c r="AW776" s="177"/>
      <c r="AX776" s="177"/>
      <c r="AY776" s="177"/>
      <c r="AZ776" s="177"/>
      <c r="BA776" s="177"/>
      <c r="BB776" s="177"/>
      <c r="BC776" s="177"/>
      <c r="BD776" s="177"/>
      <c r="BE776" s="177"/>
    </row>
    <row r="777" spans="1:57" ht="14.25" customHeight="1">
      <c r="A777" s="158">
        <v>758</v>
      </c>
      <c r="B777" s="204"/>
      <c r="C777" s="98" t="s">
        <v>1345</v>
      </c>
      <c r="D777" s="91" t="s">
        <v>1300</v>
      </c>
      <c r="E777" s="209" t="s">
        <v>2150</v>
      </c>
      <c r="F777" s="209" t="s">
        <v>1353</v>
      </c>
      <c r="G777" s="209" t="s">
        <v>1371</v>
      </c>
      <c r="H777" s="216">
        <v>12</v>
      </c>
      <c r="I777" s="181" t="s">
        <v>1416</v>
      </c>
      <c r="J777" s="181">
        <v>30</v>
      </c>
      <c r="K777" s="51" t="s">
        <v>2202</v>
      </c>
      <c r="L777" s="177"/>
      <c r="M777" s="177">
        <v>6</v>
      </c>
      <c r="N777" s="177"/>
      <c r="O777" s="177">
        <v>6</v>
      </c>
      <c r="P777" s="177"/>
      <c r="Q777" s="177">
        <v>6</v>
      </c>
      <c r="R777" s="177"/>
      <c r="S777" s="177">
        <v>6</v>
      </c>
      <c r="T777" s="177"/>
      <c r="U777" s="177">
        <v>6</v>
      </c>
      <c r="V777" s="177"/>
      <c r="W777" s="177"/>
      <c r="X777" s="177"/>
      <c r="Y777" s="177">
        <v>6</v>
      </c>
      <c r="Z777" s="177"/>
      <c r="AA777" s="177"/>
      <c r="AB777" s="177"/>
      <c r="AC777" s="177"/>
      <c r="AD777" s="177"/>
      <c r="AE777" s="177"/>
      <c r="AF777" s="177"/>
      <c r="AG777" s="177">
        <v>6</v>
      </c>
      <c r="AH777" s="177"/>
      <c r="AI777" s="177">
        <v>6</v>
      </c>
      <c r="AJ777" s="177"/>
      <c r="AK777" s="177">
        <v>6</v>
      </c>
      <c r="AL777" s="177"/>
      <c r="AM777" s="177">
        <v>6</v>
      </c>
      <c r="AN777" s="177"/>
      <c r="AO777" s="177">
        <v>6</v>
      </c>
      <c r="AP777" s="177"/>
      <c r="AQ777" s="177">
        <v>6</v>
      </c>
      <c r="AR777" s="177"/>
      <c r="AS777" s="177"/>
      <c r="AT777" s="177"/>
      <c r="AU777" s="177"/>
      <c r="AV777" s="177"/>
      <c r="AW777" s="177"/>
      <c r="AX777" s="177"/>
      <c r="AY777" s="177"/>
      <c r="AZ777" s="177"/>
      <c r="BA777" s="177"/>
      <c r="BB777" s="177"/>
      <c r="BC777" s="177"/>
      <c r="BD777" s="177"/>
      <c r="BE777" s="177"/>
    </row>
    <row r="778" spans="1:57" ht="14.25" customHeight="1">
      <c r="A778" s="158">
        <v>759</v>
      </c>
      <c r="B778" s="196"/>
      <c r="C778" s="98" t="s">
        <v>1345</v>
      </c>
      <c r="D778" s="91" t="s">
        <v>1301</v>
      </c>
      <c r="E778" s="190" t="s">
        <v>2150</v>
      </c>
      <c r="F778" s="190" t="s">
        <v>1355</v>
      </c>
      <c r="G778" s="190" t="s">
        <v>1372</v>
      </c>
      <c r="H778" s="181">
        <v>16</v>
      </c>
      <c r="I778" s="181" t="s">
        <v>1417</v>
      </c>
      <c r="J778" s="181">
        <v>43</v>
      </c>
      <c r="K778" s="51" t="s">
        <v>2202</v>
      </c>
      <c r="L778" s="177"/>
      <c r="M778" s="177">
        <v>8.6</v>
      </c>
      <c r="N778" s="177"/>
      <c r="O778" s="177">
        <v>8.6</v>
      </c>
      <c r="P778" s="177"/>
      <c r="Q778" s="177">
        <v>8.6</v>
      </c>
      <c r="R778" s="177"/>
      <c r="S778" s="177">
        <v>8.6</v>
      </c>
      <c r="T778" s="177"/>
      <c r="U778" s="177">
        <v>8.6</v>
      </c>
      <c r="V778" s="177"/>
      <c r="W778" s="177">
        <v>8.6</v>
      </c>
      <c r="X778" s="177"/>
      <c r="Y778" s="177">
        <v>8.6</v>
      </c>
      <c r="Z778" s="177"/>
      <c r="AA778" s="177">
        <v>8.6</v>
      </c>
      <c r="AB778" s="177"/>
      <c r="AC778" s="177">
        <v>8.6</v>
      </c>
      <c r="AD778" s="177"/>
      <c r="AE778" s="177"/>
      <c r="AF778" s="177"/>
      <c r="AG778" s="177">
        <v>8.6</v>
      </c>
      <c r="AH778" s="177"/>
      <c r="AI778" s="177">
        <v>8.6</v>
      </c>
      <c r="AJ778" s="177"/>
      <c r="AK778" s="177">
        <v>8.6</v>
      </c>
      <c r="AL778" s="177"/>
      <c r="AM778" s="177">
        <v>8.6</v>
      </c>
      <c r="AN778" s="177"/>
      <c r="AO778" s="177">
        <v>8.6</v>
      </c>
      <c r="AP778" s="177"/>
      <c r="AQ778" s="177">
        <v>8.6</v>
      </c>
      <c r="AR778" s="177"/>
      <c r="AS778" s="177">
        <v>8.6</v>
      </c>
      <c r="AT778" s="177"/>
      <c r="AU778" s="177"/>
      <c r="AV778" s="177"/>
      <c r="AW778" s="177"/>
      <c r="AX778" s="177"/>
      <c r="AY778" s="177"/>
      <c r="AZ778" s="177"/>
      <c r="BA778" s="177"/>
      <c r="BB778" s="177"/>
      <c r="BC778" s="177"/>
      <c r="BD778" s="177"/>
      <c r="BE778" s="177"/>
    </row>
    <row r="779" spans="1:57" ht="14.25" customHeight="1">
      <c r="A779" s="158">
        <v>760</v>
      </c>
      <c r="B779" s="196"/>
      <c r="C779" s="98" t="s">
        <v>1345</v>
      </c>
      <c r="D779" s="91" t="s">
        <v>1302</v>
      </c>
      <c r="E779" s="190" t="s">
        <v>2150</v>
      </c>
      <c r="F779" s="190" t="s">
        <v>962</v>
      </c>
      <c r="G779" s="190" t="s">
        <v>1347</v>
      </c>
      <c r="H779" s="181">
        <v>12</v>
      </c>
      <c r="I779" s="181" t="s">
        <v>1420</v>
      </c>
      <c r="J779" s="181">
        <v>54</v>
      </c>
      <c r="K779" s="51" t="s">
        <v>2202</v>
      </c>
      <c r="L779" s="177"/>
      <c r="M779" s="177">
        <v>10.8</v>
      </c>
      <c r="N779" s="177"/>
      <c r="O779" s="177">
        <v>10.8</v>
      </c>
      <c r="P779" s="177"/>
      <c r="Q779" s="177">
        <v>10.8</v>
      </c>
      <c r="R779" s="177"/>
      <c r="S779" s="177">
        <v>10.8</v>
      </c>
      <c r="T779" s="177"/>
      <c r="U779" s="177">
        <v>10.8</v>
      </c>
      <c r="V779" s="177"/>
      <c r="W779" s="177"/>
      <c r="X779" s="177"/>
      <c r="Y779" s="177">
        <v>10.8</v>
      </c>
      <c r="Z779" s="177"/>
      <c r="AA779" s="177">
        <v>10.8</v>
      </c>
      <c r="AB779" s="177"/>
      <c r="AC779" s="177">
        <v>10.8</v>
      </c>
      <c r="AD779" s="177"/>
      <c r="AE779" s="177"/>
      <c r="AF779" s="177"/>
      <c r="AG779" s="177">
        <v>10.8</v>
      </c>
      <c r="AH779" s="177"/>
      <c r="AI779" s="177">
        <v>10.8</v>
      </c>
      <c r="AJ779" s="177"/>
      <c r="AK779" s="177">
        <v>10.8</v>
      </c>
      <c r="AL779" s="177"/>
      <c r="AM779" s="177">
        <v>10.8</v>
      </c>
      <c r="AN779" s="177"/>
      <c r="AO779" s="177"/>
      <c r="AP779" s="177"/>
      <c r="AQ779" s="177"/>
      <c r="AR779" s="177"/>
      <c r="AS779" s="177"/>
      <c r="AT779" s="177"/>
      <c r="AU779" s="177"/>
      <c r="AV779" s="177"/>
      <c r="AW779" s="177"/>
      <c r="AX779" s="177"/>
      <c r="AY779" s="177"/>
      <c r="AZ779" s="177"/>
      <c r="BA779" s="177"/>
      <c r="BB779" s="177"/>
      <c r="BC779" s="177"/>
      <c r="BD779" s="177"/>
      <c r="BE779" s="177"/>
    </row>
    <row r="780" spans="1:57" ht="14.25" customHeight="1">
      <c r="A780" s="158">
        <v>761</v>
      </c>
      <c r="B780" s="196"/>
      <c r="C780" s="130" t="s">
        <v>893</v>
      </c>
      <c r="D780" s="91" t="s">
        <v>751</v>
      </c>
      <c r="E780" s="190" t="s">
        <v>2150</v>
      </c>
      <c r="F780" s="192" t="s">
        <v>1966</v>
      </c>
      <c r="G780" s="190" t="s">
        <v>800</v>
      </c>
      <c r="H780" s="181">
        <v>12</v>
      </c>
      <c r="I780" s="181" t="s">
        <v>871</v>
      </c>
      <c r="J780" s="181">
        <v>21</v>
      </c>
      <c r="K780" s="51" t="s">
        <v>2222</v>
      </c>
      <c r="L780" s="177"/>
      <c r="M780" s="177"/>
      <c r="N780" s="177">
        <v>4.2</v>
      </c>
      <c r="O780" s="177"/>
      <c r="P780" s="177">
        <v>4.2</v>
      </c>
      <c r="Q780" s="177"/>
      <c r="R780" s="177">
        <v>4.2</v>
      </c>
      <c r="S780" s="177"/>
      <c r="T780" s="177">
        <v>4.2</v>
      </c>
      <c r="U780" s="177"/>
      <c r="V780" s="177">
        <v>4.2</v>
      </c>
      <c r="W780" s="177"/>
      <c r="X780" s="177">
        <v>4.2</v>
      </c>
      <c r="Y780" s="177"/>
      <c r="Z780" s="177">
        <v>4.2</v>
      </c>
      <c r="AA780" s="177"/>
      <c r="AB780" s="177">
        <v>4.2</v>
      </c>
      <c r="AC780" s="177"/>
      <c r="AD780" s="177">
        <v>4.2</v>
      </c>
      <c r="AE780" s="177"/>
      <c r="AF780" s="177">
        <v>4.2</v>
      </c>
      <c r="AG780" s="177"/>
      <c r="AH780" s="177">
        <v>4.2</v>
      </c>
      <c r="AI780" s="177"/>
      <c r="AJ780" s="177">
        <v>4.2</v>
      </c>
      <c r="AK780" s="177"/>
      <c r="AL780" s="177"/>
      <c r="AM780" s="177"/>
      <c r="AN780" s="177"/>
      <c r="AO780" s="177"/>
      <c r="AP780" s="177"/>
      <c r="AQ780" s="177"/>
      <c r="AR780" s="177"/>
      <c r="AS780" s="177"/>
      <c r="AT780" s="177"/>
      <c r="AU780" s="177"/>
      <c r="AV780" s="177"/>
      <c r="AW780" s="177"/>
      <c r="AX780" s="177"/>
      <c r="AY780" s="177"/>
      <c r="AZ780" s="177"/>
      <c r="BA780" s="177"/>
      <c r="BB780" s="177"/>
      <c r="BC780" s="177"/>
      <c r="BD780" s="177"/>
      <c r="BE780" s="177"/>
    </row>
    <row r="781" spans="1:57" ht="14.25" customHeight="1">
      <c r="A781" s="158">
        <v>762</v>
      </c>
      <c r="B781" s="97"/>
      <c r="C781" s="130" t="s">
        <v>893</v>
      </c>
      <c r="D781" s="91" t="s">
        <v>752</v>
      </c>
      <c r="E781" s="190" t="s">
        <v>2150</v>
      </c>
      <c r="F781" s="192" t="s">
        <v>1966</v>
      </c>
      <c r="G781" s="190" t="s">
        <v>800</v>
      </c>
      <c r="H781" s="181">
        <v>12</v>
      </c>
      <c r="I781" s="181" t="s">
        <v>875</v>
      </c>
      <c r="J781" s="181">
        <v>31</v>
      </c>
      <c r="K781" s="51" t="s">
        <v>2222</v>
      </c>
      <c r="L781" s="177"/>
      <c r="M781" s="177"/>
      <c r="N781" s="177">
        <v>6.2</v>
      </c>
      <c r="O781" s="177"/>
      <c r="P781" s="177">
        <v>6.2</v>
      </c>
      <c r="Q781" s="177"/>
      <c r="R781" s="177">
        <v>6.2</v>
      </c>
      <c r="S781" s="177"/>
      <c r="T781" s="177">
        <v>6.2</v>
      </c>
      <c r="U781" s="177"/>
      <c r="V781" s="177">
        <v>6.2</v>
      </c>
      <c r="W781" s="177"/>
      <c r="X781" s="177">
        <v>6.2</v>
      </c>
      <c r="Y781" s="177"/>
      <c r="Z781" s="177">
        <v>6.2</v>
      </c>
      <c r="AA781" s="177"/>
      <c r="AB781" s="177">
        <v>6.2</v>
      </c>
      <c r="AC781" s="177"/>
      <c r="AD781" s="177">
        <v>6.2</v>
      </c>
      <c r="AE781" s="177"/>
      <c r="AF781" s="177">
        <v>6.2</v>
      </c>
      <c r="AG781" s="177"/>
      <c r="AH781" s="177">
        <v>6.2</v>
      </c>
      <c r="AI781" s="177"/>
      <c r="AJ781" s="177">
        <v>6.2</v>
      </c>
      <c r="AK781" s="177"/>
      <c r="AL781" s="177"/>
      <c r="AM781" s="177"/>
      <c r="AN781" s="177"/>
      <c r="AO781" s="177"/>
      <c r="AP781" s="177"/>
      <c r="AQ781" s="177"/>
      <c r="AR781" s="177"/>
      <c r="AS781" s="177"/>
      <c r="AT781" s="177"/>
      <c r="AU781" s="177"/>
      <c r="AV781" s="177"/>
      <c r="AW781" s="177"/>
      <c r="AX781" s="177"/>
      <c r="AY781" s="177"/>
      <c r="AZ781" s="177"/>
      <c r="BA781" s="177"/>
      <c r="BB781" s="177"/>
      <c r="BC781" s="177"/>
      <c r="BD781" s="177"/>
      <c r="BE781" s="177"/>
    </row>
    <row r="782" spans="1:57" ht="14.25" customHeight="1">
      <c r="A782" s="158">
        <v>763</v>
      </c>
      <c r="B782" s="97"/>
      <c r="C782" s="98" t="s">
        <v>1183</v>
      </c>
      <c r="D782" s="93" t="s">
        <v>193</v>
      </c>
      <c r="E782" s="190" t="s">
        <v>2150</v>
      </c>
      <c r="F782" s="192" t="s">
        <v>1967</v>
      </c>
      <c r="G782" s="103" t="s">
        <v>902</v>
      </c>
      <c r="H782" s="112">
        <v>2</v>
      </c>
      <c r="I782" s="112" t="s">
        <v>497</v>
      </c>
      <c r="J782" s="112">
        <v>35</v>
      </c>
      <c r="K782" s="51" t="s">
        <v>2222</v>
      </c>
      <c r="L782" s="177"/>
      <c r="M782" s="177"/>
      <c r="N782" s="177">
        <v>35</v>
      </c>
      <c r="O782" s="177"/>
      <c r="P782" s="177">
        <v>35</v>
      </c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  <c r="AQ782" s="177"/>
      <c r="AR782" s="177"/>
      <c r="AS782" s="177"/>
      <c r="AT782" s="177"/>
      <c r="AU782" s="177"/>
      <c r="AV782" s="177"/>
      <c r="AW782" s="177"/>
      <c r="AX782" s="177"/>
      <c r="AY782" s="177"/>
      <c r="AZ782" s="177"/>
      <c r="BA782" s="177"/>
      <c r="BB782" s="177"/>
      <c r="BC782" s="177"/>
      <c r="BD782" s="177"/>
      <c r="BE782" s="177"/>
    </row>
    <row r="783" spans="1:57" ht="14.25" customHeight="1">
      <c r="A783" s="158">
        <v>764</v>
      </c>
      <c r="B783" s="97"/>
      <c r="C783" s="98" t="s">
        <v>1183</v>
      </c>
      <c r="D783" s="93" t="s">
        <v>1096</v>
      </c>
      <c r="E783" s="190" t="s">
        <v>2150</v>
      </c>
      <c r="F783" s="103" t="s">
        <v>807</v>
      </c>
      <c r="G783" s="103" t="s">
        <v>958</v>
      </c>
      <c r="H783" s="112">
        <v>4.5</v>
      </c>
      <c r="I783" s="112" t="s">
        <v>1224</v>
      </c>
      <c r="J783" s="112">
        <v>35</v>
      </c>
      <c r="K783" s="62" t="s">
        <v>2222</v>
      </c>
      <c r="L783" s="106"/>
      <c r="M783" s="106"/>
      <c r="N783" s="106">
        <v>35</v>
      </c>
      <c r="O783" s="106"/>
      <c r="P783" s="106">
        <v>35</v>
      </c>
      <c r="Q783" s="106"/>
      <c r="R783" s="106">
        <v>35</v>
      </c>
      <c r="S783" s="106"/>
      <c r="T783" s="106">
        <v>35</v>
      </c>
      <c r="U783" s="106"/>
      <c r="V783" s="177">
        <v>14</v>
      </c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</row>
    <row r="784" spans="1:57" ht="14.25" customHeight="1">
      <c r="A784" s="158">
        <v>765</v>
      </c>
      <c r="B784" s="97"/>
      <c r="C784" s="98" t="s">
        <v>1183</v>
      </c>
      <c r="D784" s="93" t="s">
        <v>1099</v>
      </c>
      <c r="E784" s="190" t="s">
        <v>2150</v>
      </c>
      <c r="F784" s="103" t="s">
        <v>809</v>
      </c>
      <c r="G784" s="103" t="s">
        <v>959</v>
      </c>
      <c r="H784" s="112">
        <v>4</v>
      </c>
      <c r="I784" s="112" t="s">
        <v>1227</v>
      </c>
      <c r="J784" s="112">
        <v>45</v>
      </c>
      <c r="K784" s="51" t="s">
        <v>2222</v>
      </c>
      <c r="L784" s="177"/>
      <c r="M784" s="177"/>
      <c r="N784" s="177">
        <v>45</v>
      </c>
      <c r="O784" s="177"/>
      <c r="P784" s="177">
        <v>45</v>
      </c>
      <c r="Q784" s="177"/>
      <c r="R784" s="177">
        <v>45</v>
      </c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  <c r="AQ784" s="177"/>
      <c r="AR784" s="177"/>
      <c r="AS784" s="177"/>
      <c r="AT784" s="177"/>
      <c r="AU784" s="177"/>
      <c r="AV784" s="177">
        <v>45</v>
      </c>
      <c r="AW784" s="177"/>
      <c r="AX784" s="177"/>
      <c r="AY784" s="177"/>
      <c r="AZ784" s="177"/>
      <c r="BA784" s="177"/>
      <c r="BB784" s="177"/>
      <c r="BC784" s="177"/>
      <c r="BD784" s="177"/>
      <c r="BE784" s="177"/>
    </row>
    <row r="785" spans="1:57" ht="14.25" customHeight="1">
      <c r="A785" s="158">
        <v>766</v>
      </c>
      <c r="B785" s="196"/>
      <c r="C785" s="98" t="s">
        <v>1183</v>
      </c>
      <c r="D785" s="93" t="s">
        <v>1098</v>
      </c>
      <c r="E785" s="190" t="s">
        <v>2150</v>
      </c>
      <c r="F785" s="103" t="s">
        <v>962</v>
      </c>
      <c r="G785" s="103" t="s">
        <v>964</v>
      </c>
      <c r="H785" s="112">
        <v>2</v>
      </c>
      <c r="I785" s="112" t="s">
        <v>497</v>
      </c>
      <c r="J785" s="112">
        <v>45</v>
      </c>
      <c r="K785" s="51" t="s">
        <v>2222</v>
      </c>
      <c r="L785" s="177"/>
      <c r="M785" s="177"/>
      <c r="N785" s="177">
        <v>45</v>
      </c>
      <c r="O785" s="177"/>
      <c r="P785" s="177">
        <v>45</v>
      </c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  <c r="AQ785" s="177"/>
      <c r="AR785" s="177"/>
      <c r="AS785" s="177"/>
      <c r="AT785" s="177"/>
      <c r="AU785" s="177"/>
      <c r="AV785" s="177"/>
      <c r="AW785" s="177"/>
      <c r="AX785" s="177"/>
      <c r="AY785" s="177"/>
      <c r="AZ785" s="177"/>
      <c r="BA785" s="177"/>
      <c r="BB785" s="177"/>
      <c r="BC785" s="177"/>
      <c r="BD785" s="177"/>
      <c r="BE785" s="177"/>
    </row>
    <row r="786" spans="1:57" ht="14.25" customHeight="1">
      <c r="A786" s="158">
        <v>767</v>
      </c>
      <c r="B786" s="196"/>
      <c r="C786" s="98" t="s">
        <v>1345</v>
      </c>
      <c r="D786" s="91" t="s">
        <v>1292</v>
      </c>
      <c r="E786" s="190" t="s">
        <v>2150</v>
      </c>
      <c r="F786" s="190" t="s">
        <v>1348</v>
      </c>
      <c r="G786" s="190" t="s">
        <v>1349</v>
      </c>
      <c r="H786" s="181">
        <v>4</v>
      </c>
      <c r="I786" s="106" t="s">
        <v>1403</v>
      </c>
      <c r="J786" s="181">
        <v>49</v>
      </c>
      <c r="K786" s="51" t="s">
        <v>2161</v>
      </c>
      <c r="L786" s="177"/>
      <c r="M786" s="177"/>
      <c r="N786" s="177">
        <v>49</v>
      </c>
      <c r="O786" s="177"/>
      <c r="P786" s="177">
        <v>49</v>
      </c>
      <c r="Q786" s="177"/>
      <c r="R786" s="177">
        <v>49</v>
      </c>
      <c r="S786" s="177"/>
      <c r="T786" s="177">
        <v>49</v>
      </c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  <c r="AQ786" s="177"/>
      <c r="AR786" s="177"/>
      <c r="AS786" s="177"/>
      <c r="AT786" s="177"/>
      <c r="AU786" s="177"/>
      <c r="AV786" s="177"/>
      <c r="AW786" s="177"/>
      <c r="AX786" s="177"/>
      <c r="AY786" s="177"/>
      <c r="AZ786" s="177"/>
      <c r="BA786" s="177"/>
      <c r="BB786" s="177"/>
      <c r="BC786" s="177"/>
      <c r="BD786" s="177"/>
      <c r="BE786" s="177"/>
    </row>
    <row r="787" spans="1:57" ht="14.25" customHeight="1">
      <c r="A787" s="158">
        <v>768</v>
      </c>
      <c r="B787" s="196"/>
      <c r="C787" s="130" t="s">
        <v>893</v>
      </c>
      <c r="D787" s="91" t="s">
        <v>751</v>
      </c>
      <c r="E787" s="190" t="s">
        <v>2150</v>
      </c>
      <c r="F787" s="190" t="s">
        <v>801</v>
      </c>
      <c r="G787" s="190" t="s">
        <v>802</v>
      </c>
      <c r="H787" s="181">
        <v>8</v>
      </c>
      <c r="I787" s="181" t="s">
        <v>872</v>
      </c>
      <c r="J787" s="181">
        <v>21</v>
      </c>
      <c r="K787" s="51" t="s">
        <v>2226</v>
      </c>
      <c r="L787" s="177"/>
      <c r="M787" s="177"/>
      <c r="N787" s="177"/>
      <c r="O787" s="177">
        <v>4.2</v>
      </c>
      <c r="P787" s="177"/>
      <c r="Q787" s="177">
        <v>4.2</v>
      </c>
      <c r="R787" s="177"/>
      <c r="S787" s="177">
        <v>4.2</v>
      </c>
      <c r="T787" s="177"/>
      <c r="U787" s="177">
        <v>4.2</v>
      </c>
      <c r="V787" s="177"/>
      <c r="W787" s="177">
        <v>4.2</v>
      </c>
      <c r="X787" s="177"/>
      <c r="Y787" s="177">
        <v>4.2</v>
      </c>
      <c r="Z787" s="177"/>
      <c r="AA787" s="177">
        <v>4.2</v>
      </c>
      <c r="AB787" s="177"/>
      <c r="AC787" s="177">
        <v>4.2</v>
      </c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  <c r="AQ787" s="177"/>
      <c r="AR787" s="177"/>
      <c r="AS787" s="177"/>
      <c r="AT787" s="177"/>
      <c r="AU787" s="177"/>
      <c r="AV787" s="177"/>
      <c r="AW787" s="177"/>
      <c r="AX787" s="177"/>
      <c r="AY787" s="177"/>
      <c r="AZ787" s="177"/>
      <c r="BA787" s="177"/>
      <c r="BB787" s="177"/>
      <c r="BC787" s="177"/>
      <c r="BD787" s="177"/>
      <c r="BE787" s="177"/>
    </row>
    <row r="788" spans="1:57" ht="14.25" customHeight="1">
      <c r="A788" s="158">
        <v>769</v>
      </c>
      <c r="B788" s="97"/>
      <c r="C788" s="130" t="s">
        <v>893</v>
      </c>
      <c r="D788" s="91" t="s">
        <v>752</v>
      </c>
      <c r="E788" s="190" t="s">
        <v>2150</v>
      </c>
      <c r="F788" s="190" t="s">
        <v>801</v>
      </c>
      <c r="G788" s="190" t="s">
        <v>802</v>
      </c>
      <c r="H788" s="181">
        <v>8</v>
      </c>
      <c r="I788" s="181" t="s">
        <v>876</v>
      </c>
      <c r="J788" s="181">
        <v>31</v>
      </c>
      <c r="K788" s="51" t="s">
        <v>2226</v>
      </c>
      <c r="L788" s="177"/>
      <c r="M788" s="177"/>
      <c r="N788" s="177"/>
      <c r="O788" s="177">
        <v>6.2</v>
      </c>
      <c r="P788" s="177"/>
      <c r="Q788" s="177">
        <v>6.2</v>
      </c>
      <c r="R788" s="177"/>
      <c r="S788" s="177">
        <v>6.2</v>
      </c>
      <c r="T788" s="177"/>
      <c r="U788" s="177">
        <v>6.2</v>
      </c>
      <c r="V788" s="177"/>
      <c r="W788" s="177">
        <v>6.2</v>
      </c>
      <c r="X788" s="177"/>
      <c r="Y788" s="177">
        <v>6.2</v>
      </c>
      <c r="Z788" s="177"/>
      <c r="AA788" s="177">
        <v>6.2</v>
      </c>
      <c r="AB788" s="177"/>
      <c r="AC788" s="177">
        <v>6.2</v>
      </c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  <c r="AQ788" s="177"/>
      <c r="AR788" s="177"/>
      <c r="AS788" s="177"/>
      <c r="AT788" s="177"/>
      <c r="AU788" s="177"/>
      <c r="AV788" s="177"/>
      <c r="AW788" s="177"/>
      <c r="AX788" s="177"/>
      <c r="AY788" s="177"/>
      <c r="AZ788" s="177"/>
      <c r="BA788" s="177"/>
      <c r="BB788" s="177"/>
      <c r="BC788" s="177"/>
      <c r="BD788" s="177"/>
      <c r="BE788" s="177"/>
    </row>
    <row r="789" spans="1:57" ht="14.25" customHeight="1">
      <c r="A789" s="158">
        <v>770</v>
      </c>
      <c r="B789" s="196"/>
      <c r="C789" s="130" t="s">
        <v>893</v>
      </c>
      <c r="D789" s="91" t="s">
        <v>753</v>
      </c>
      <c r="E789" s="190" t="s">
        <v>2150</v>
      </c>
      <c r="F789" s="190" t="s">
        <v>809</v>
      </c>
      <c r="G789" s="190" t="s">
        <v>810</v>
      </c>
      <c r="H789" s="181">
        <v>8</v>
      </c>
      <c r="I789" s="181" t="s">
        <v>879</v>
      </c>
      <c r="J789" s="181">
        <v>28</v>
      </c>
      <c r="K789" s="51" t="s">
        <v>2226</v>
      </c>
      <c r="L789" s="177"/>
      <c r="M789" s="177"/>
      <c r="N789" s="177"/>
      <c r="O789" s="177">
        <v>5.6</v>
      </c>
      <c r="P789" s="177"/>
      <c r="Q789" s="177">
        <v>5.6</v>
      </c>
      <c r="R789" s="177"/>
      <c r="S789" s="177">
        <v>5.6</v>
      </c>
      <c r="T789" s="177"/>
      <c r="U789" s="177">
        <v>5.6</v>
      </c>
      <c r="V789" s="177"/>
      <c r="W789" s="177">
        <v>5.6</v>
      </c>
      <c r="X789" s="177"/>
      <c r="Y789" s="177">
        <v>5.6</v>
      </c>
      <c r="Z789" s="177"/>
      <c r="AA789" s="177">
        <v>5.6</v>
      </c>
      <c r="AB789" s="177"/>
      <c r="AC789" s="177">
        <v>5.6</v>
      </c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  <c r="AQ789" s="177"/>
      <c r="AR789" s="177"/>
      <c r="AS789" s="177"/>
      <c r="AT789" s="177"/>
      <c r="AU789" s="177"/>
      <c r="AV789" s="177"/>
      <c r="AW789" s="177"/>
      <c r="AX789" s="177"/>
      <c r="AY789" s="177"/>
      <c r="AZ789" s="177"/>
      <c r="BA789" s="177"/>
      <c r="BB789" s="177"/>
      <c r="BC789" s="177"/>
      <c r="BD789" s="177"/>
      <c r="BE789" s="177"/>
    </row>
    <row r="790" spans="1:57" ht="14.25" customHeight="1">
      <c r="A790" s="158">
        <v>771</v>
      </c>
      <c r="B790" s="97"/>
      <c r="C790" s="130" t="s">
        <v>893</v>
      </c>
      <c r="D790" s="91" t="s">
        <v>754</v>
      </c>
      <c r="E790" s="190" t="s">
        <v>2150</v>
      </c>
      <c r="F790" s="190" t="s">
        <v>809</v>
      </c>
      <c r="G790" s="190" t="s">
        <v>810</v>
      </c>
      <c r="H790" s="181">
        <v>8</v>
      </c>
      <c r="I790" s="181" t="s">
        <v>880</v>
      </c>
      <c r="J790" s="181">
        <v>27</v>
      </c>
      <c r="K790" s="51" t="s">
        <v>2226</v>
      </c>
      <c r="L790" s="177"/>
      <c r="M790" s="177"/>
      <c r="N790" s="177"/>
      <c r="O790" s="177">
        <v>5.4</v>
      </c>
      <c r="P790" s="177"/>
      <c r="Q790" s="177">
        <v>5.4</v>
      </c>
      <c r="R790" s="177"/>
      <c r="S790" s="177">
        <v>5.4</v>
      </c>
      <c r="T790" s="177"/>
      <c r="U790" s="177">
        <v>5.4</v>
      </c>
      <c r="V790" s="177"/>
      <c r="W790" s="177">
        <v>5.4</v>
      </c>
      <c r="X790" s="177"/>
      <c r="Y790" s="177">
        <v>5.4</v>
      </c>
      <c r="Z790" s="177"/>
      <c r="AA790" s="177">
        <v>5.4</v>
      </c>
      <c r="AB790" s="177"/>
      <c r="AC790" s="177">
        <v>5.4</v>
      </c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  <c r="AQ790" s="177"/>
      <c r="AR790" s="177"/>
      <c r="AS790" s="177"/>
      <c r="AT790" s="177"/>
      <c r="AU790" s="177"/>
      <c r="AV790" s="177"/>
      <c r="AW790" s="177"/>
      <c r="AX790" s="177"/>
      <c r="AY790" s="177"/>
      <c r="AZ790" s="177"/>
      <c r="BA790" s="177"/>
      <c r="BB790" s="177"/>
      <c r="BC790" s="177"/>
      <c r="BD790" s="177"/>
      <c r="BE790" s="177"/>
    </row>
    <row r="791" spans="1:57" ht="14.25" customHeight="1">
      <c r="A791" s="158">
        <v>772</v>
      </c>
      <c r="B791" s="196"/>
      <c r="C791" s="130" t="s">
        <v>893</v>
      </c>
      <c r="D791" s="91" t="s">
        <v>755</v>
      </c>
      <c r="E791" s="190" t="s">
        <v>2150</v>
      </c>
      <c r="F791" s="190" t="s">
        <v>811</v>
      </c>
      <c r="G791" s="190" t="s">
        <v>810</v>
      </c>
      <c r="H791" s="181">
        <v>8</v>
      </c>
      <c r="I791" s="181" t="s">
        <v>872</v>
      </c>
      <c r="J791" s="181">
        <v>34</v>
      </c>
      <c r="K791" s="51" t="s">
        <v>2226</v>
      </c>
      <c r="L791" s="177"/>
      <c r="M791" s="177"/>
      <c r="N791" s="177"/>
      <c r="O791" s="177">
        <v>6.8</v>
      </c>
      <c r="P791" s="177"/>
      <c r="Q791" s="177">
        <v>6.8</v>
      </c>
      <c r="R791" s="177"/>
      <c r="S791" s="177">
        <v>6.8</v>
      </c>
      <c r="T791" s="177"/>
      <c r="U791" s="177">
        <v>6.8</v>
      </c>
      <c r="V791" s="177"/>
      <c r="W791" s="177">
        <v>6.8</v>
      </c>
      <c r="X791" s="177"/>
      <c r="Y791" s="177">
        <v>6.8</v>
      </c>
      <c r="Z791" s="177"/>
      <c r="AA791" s="177">
        <v>6.8</v>
      </c>
      <c r="AB791" s="177"/>
      <c r="AC791" s="177">
        <v>6.8</v>
      </c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  <c r="AQ791" s="177"/>
      <c r="AR791" s="177"/>
      <c r="AS791" s="177"/>
      <c r="AT791" s="177"/>
      <c r="AU791" s="177"/>
      <c r="AV791" s="177"/>
      <c r="AW791" s="177"/>
      <c r="AX791" s="177"/>
      <c r="AY791" s="177"/>
      <c r="AZ791" s="177"/>
      <c r="BA791" s="177"/>
      <c r="BB791" s="177"/>
      <c r="BC791" s="177"/>
      <c r="BD791" s="177"/>
      <c r="BE791" s="177"/>
    </row>
    <row r="792" spans="1:57" ht="14.25" customHeight="1">
      <c r="A792" s="158">
        <v>773</v>
      </c>
      <c r="B792" s="97"/>
      <c r="C792" s="98" t="s">
        <v>1183</v>
      </c>
      <c r="D792" s="93" t="s">
        <v>1023</v>
      </c>
      <c r="E792" s="190" t="s">
        <v>2150</v>
      </c>
      <c r="F792" s="192" t="s">
        <v>1967</v>
      </c>
      <c r="G792" s="103" t="s">
        <v>902</v>
      </c>
      <c r="H792" s="112">
        <v>2</v>
      </c>
      <c r="I792" s="112" t="s">
        <v>498</v>
      </c>
      <c r="J792" s="112">
        <v>34</v>
      </c>
      <c r="K792" s="51" t="s">
        <v>2226</v>
      </c>
      <c r="L792" s="177"/>
      <c r="M792" s="177"/>
      <c r="N792" s="177"/>
      <c r="O792" s="177">
        <v>34</v>
      </c>
      <c r="P792" s="177"/>
      <c r="Q792" s="177">
        <v>34</v>
      </c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  <c r="AQ792" s="177"/>
      <c r="AR792" s="177"/>
      <c r="AS792" s="177"/>
      <c r="AT792" s="177"/>
      <c r="AU792" s="177"/>
      <c r="AV792" s="177"/>
      <c r="AW792" s="177"/>
      <c r="AX792" s="177"/>
      <c r="AY792" s="177"/>
      <c r="AZ792" s="177"/>
      <c r="BA792" s="177"/>
      <c r="BB792" s="177"/>
      <c r="BC792" s="177"/>
      <c r="BD792" s="177"/>
      <c r="BE792" s="177"/>
    </row>
    <row r="793" spans="1:57" ht="14.25" customHeight="1">
      <c r="A793" s="158">
        <v>774</v>
      </c>
      <c r="B793" s="196"/>
      <c r="C793" s="98" t="s">
        <v>1345</v>
      </c>
      <c r="D793" s="91" t="s">
        <v>1294</v>
      </c>
      <c r="E793" s="190" t="s">
        <v>2150</v>
      </c>
      <c r="F793" s="190" t="s">
        <v>1351</v>
      </c>
      <c r="G793" s="190" t="s">
        <v>1352</v>
      </c>
      <c r="H793" s="181">
        <v>12</v>
      </c>
      <c r="I793" s="181" t="s">
        <v>1405</v>
      </c>
      <c r="J793" s="181">
        <v>29</v>
      </c>
      <c r="K793" s="51" t="s">
        <v>2193</v>
      </c>
      <c r="L793" s="177"/>
      <c r="M793" s="177"/>
      <c r="N793" s="177"/>
      <c r="O793" s="177"/>
      <c r="P793" s="177">
        <v>11.6</v>
      </c>
      <c r="Q793" s="177"/>
      <c r="R793" s="177">
        <v>11.6</v>
      </c>
      <c r="S793" s="177"/>
      <c r="T793" s="177">
        <v>11.6</v>
      </c>
      <c r="U793" s="177"/>
      <c r="V793" s="177">
        <v>11.6</v>
      </c>
      <c r="W793" s="177"/>
      <c r="X793" s="177">
        <v>11.6</v>
      </c>
      <c r="Y793" s="177"/>
      <c r="Z793" s="177">
        <v>11.6</v>
      </c>
      <c r="AA793" s="177"/>
      <c r="AB793" s="177">
        <v>11.6</v>
      </c>
      <c r="AC793" s="177"/>
      <c r="AD793" s="177"/>
      <c r="AE793" s="177"/>
      <c r="AF793" s="177">
        <v>11.6</v>
      </c>
      <c r="AG793" s="177"/>
      <c r="AH793" s="177">
        <v>11.6</v>
      </c>
      <c r="AI793" s="177"/>
      <c r="AJ793" s="177">
        <v>11.6</v>
      </c>
      <c r="AK793" s="177"/>
      <c r="AL793" s="177">
        <v>11.6</v>
      </c>
      <c r="AM793" s="177"/>
      <c r="AN793" s="177">
        <v>11.6</v>
      </c>
      <c r="AO793" s="177"/>
      <c r="AP793" s="177"/>
      <c r="AQ793" s="177"/>
      <c r="AR793" s="177"/>
      <c r="AS793" s="177"/>
      <c r="AT793" s="177"/>
      <c r="AU793" s="177"/>
      <c r="AV793" s="177"/>
      <c r="AW793" s="177"/>
      <c r="AX793" s="177"/>
      <c r="AY793" s="177"/>
      <c r="AZ793" s="177"/>
      <c r="BA793" s="177"/>
      <c r="BB793" s="177"/>
      <c r="BC793" s="177"/>
      <c r="BD793" s="177"/>
      <c r="BE793" s="177"/>
    </row>
    <row r="794" spans="1:57" ht="14.25" customHeight="1">
      <c r="A794" s="158">
        <v>775</v>
      </c>
      <c r="B794" s="196"/>
      <c r="C794" s="98" t="s">
        <v>1345</v>
      </c>
      <c r="D794" s="91" t="s">
        <v>1296</v>
      </c>
      <c r="E794" s="190" t="s">
        <v>2150</v>
      </c>
      <c r="F794" s="190" t="s">
        <v>1360</v>
      </c>
      <c r="G794" s="190" t="s">
        <v>1361</v>
      </c>
      <c r="H794" s="181">
        <v>10</v>
      </c>
      <c r="I794" s="181" t="s">
        <v>1409</v>
      </c>
      <c r="J794" s="181">
        <v>38</v>
      </c>
      <c r="K794" s="51" t="s">
        <v>2176</v>
      </c>
      <c r="L794" s="177"/>
      <c r="M794" s="177"/>
      <c r="N794" s="177"/>
      <c r="O794" s="177"/>
      <c r="P794" s="177"/>
      <c r="Q794" s="177">
        <v>7.6</v>
      </c>
      <c r="R794" s="177"/>
      <c r="S794" s="177">
        <v>7.6</v>
      </c>
      <c r="T794" s="177"/>
      <c r="U794" s="177">
        <v>7.6</v>
      </c>
      <c r="V794" s="177"/>
      <c r="W794" s="177">
        <v>7.6</v>
      </c>
      <c r="X794" s="177"/>
      <c r="Y794" s="177">
        <v>7.6</v>
      </c>
      <c r="Z794" s="177"/>
      <c r="AA794" s="177">
        <v>7.6</v>
      </c>
      <c r="AB794" s="177"/>
      <c r="AC794" s="177">
        <v>7.6</v>
      </c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>
        <v>7.6</v>
      </c>
      <c r="AP794" s="177"/>
      <c r="AQ794" s="177">
        <v>7.6</v>
      </c>
      <c r="AR794" s="177"/>
      <c r="AS794" s="177">
        <v>7.6</v>
      </c>
      <c r="AT794" s="177"/>
      <c r="AU794" s="177"/>
      <c r="AV794" s="177"/>
      <c r="AW794" s="177"/>
      <c r="AX794" s="177"/>
      <c r="AY794" s="177"/>
      <c r="AZ794" s="177"/>
      <c r="BA794" s="177"/>
      <c r="BB794" s="177"/>
      <c r="BC794" s="177"/>
      <c r="BD794" s="177"/>
      <c r="BE794" s="177"/>
    </row>
    <row r="795" spans="1:57" ht="14.25" customHeight="1">
      <c r="A795" s="158">
        <v>776</v>
      </c>
      <c r="B795" s="196"/>
      <c r="C795" s="98" t="s">
        <v>1345</v>
      </c>
      <c r="D795" s="91" t="s">
        <v>1296</v>
      </c>
      <c r="E795" s="190" t="s">
        <v>2150</v>
      </c>
      <c r="F795" s="190" t="s">
        <v>1362</v>
      </c>
      <c r="G795" s="190" t="s">
        <v>1363</v>
      </c>
      <c r="H795" s="181">
        <v>10</v>
      </c>
      <c r="I795" s="181" t="s">
        <v>1410</v>
      </c>
      <c r="J795" s="181">
        <v>38</v>
      </c>
      <c r="K795" s="51" t="s">
        <v>2176</v>
      </c>
      <c r="L795" s="177"/>
      <c r="M795" s="177"/>
      <c r="N795" s="177"/>
      <c r="O795" s="177"/>
      <c r="P795" s="177"/>
      <c r="Q795" s="177">
        <v>7.6</v>
      </c>
      <c r="R795" s="177"/>
      <c r="S795" s="177">
        <v>7.6</v>
      </c>
      <c r="T795" s="177"/>
      <c r="U795" s="177">
        <v>7.6</v>
      </c>
      <c r="V795" s="177"/>
      <c r="W795" s="177"/>
      <c r="X795" s="177"/>
      <c r="Y795" s="177">
        <v>7.6</v>
      </c>
      <c r="Z795" s="177"/>
      <c r="AA795" s="177">
        <v>7.6</v>
      </c>
      <c r="AB795" s="177"/>
      <c r="AC795" s="177">
        <v>7.6</v>
      </c>
      <c r="AD795" s="177"/>
      <c r="AE795" s="177"/>
      <c r="AF795" s="177"/>
      <c r="AG795" s="177">
        <v>7.6</v>
      </c>
      <c r="AH795" s="177"/>
      <c r="AI795" s="177">
        <v>7.6</v>
      </c>
      <c r="AJ795" s="177"/>
      <c r="AK795" s="177">
        <v>7.6</v>
      </c>
      <c r="AL795" s="177"/>
      <c r="AM795" s="177">
        <v>7.6</v>
      </c>
      <c r="AN795" s="177"/>
      <c r="AO795" s="177"/>
      <c r="AP795" s="177"/>
      <c r="AQ795" s="177"/>
      <c r="AR795" s="177"/>
      <c r="AS795" s="177"/>
      <c r="AT795" s="177"/>
      <c r="AU795" s="177"/>
      <c r="AV795" s="177"/>
      <c r="AW795" s="177"/>
      <c r="AX795" s="177"/>
      <c r="AY795" s="177"/>
      <c r="AZ795" s="177"/>
      <c r="BA795" s="177"/>
      <c r="BB795" s="177"/>
      <c r="BC795" s="177"/>
      <c r="BD795" s="177"/>
      <c r="BE795" s="177"/>
    </row>
    <row r="796" spans="1:57" ht="14.25" customHeight="1">
      <c r="A796" s="158">
        <v>777</v>
      </c>
      <c r="B796" s="97"/>
      <c r="C796" s="130" t="s">
        <v>893</v>
      </c>
      <c r="D796" s="91" t="s">
        <v>751</v>
      </c>
      <c r="E796" s="190" t="s">
        <v>2150</v>
      </c>
      <c r="F796" s="190" t="s">
        <v>805</v>
      </c>
      <c r="G796" s="190" t="s">
        <v>806</v>
      </c>
      <c r="H796" s="181">
        <v>10</v>
      </c>
      <c r="I796" s="181" t="s">
        <v>2218</v>
      </c>
      <c r="J796" s="181">
        <v>21</v>
      </c>
      <c r="K796" s="51" t="s">
        <v>2237</v>
      </c>
      <c r="L796" s="177"/>
      <c r="M796" s="177"/>
      <c r="N796" s="177"/>
      <c r="O796" s="177"/>
      <c r="P796" s="177"/>
      <c r="Q796" s="177"/>
      <c r="R796" s="177"/>
      <c r="S796" s="177"/>
      <c r="T796" s="177"/>
      <c r="U796" s="177">
        <v>4.2</v>
      </c>
      <c r="V796" s="177"/>
      <c r="W796" s="177">
        <v>4.2</v>
      </c>
      <c r="X796" s="177"/>
      <c r="Y796" s="177">
        <v>4.2</v>
      </c>
      <c r="Z796" s="177"/>
      <c r="AA796" s="177">
        <v>4.2</v>
      </c>
      <c r="AB796" s="177"/>
      <c r="AC796" s="177">
        <v>4.2</v>
      </c>
      <c r="AD796" s="177"/>
      <c r="AE796" s="177">
        <v>4.2</v>
      </c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  <c r="AQ796" s="177"/>
      <c r="AR796" s="177"/>
      <c r="AS796" s="177"/>
      <c r="AT796" s="177"/>
      <c r="AU796" s="177"/>
      <c r="AV796" s="177"/>
      <c r="AW796" s="177"/>
      <c r="AX796" s="177"/>
      <c r="AY796" s="177"/>
      <c r="AZ796" s="177"/>
      <c r="BA796" s="177"/>
      <c r="BB796" s="177"/>
      <c r="BC796" s="177"/>
      <c r="BD796" s="177"/>
      <c r="BE796" s="177"/>
    </row>
    <row r="797" spans="1:57" ht="14.25" customHeight="1">
      <c r="A797" s="158">
        <v>778</v>
      </c>
      <c r="B797" s="196"/>
      <c r="C797" s="130" t="s">
        <v>893</v>
      </c>
      <c r="D797" s="91" t="s">
        <v>752</v>
      </c>
      <c r="E797" s="190" t="s">
        <v>2150</v>
      </c>
      <c r="F797" s="190" t="s">
        <v>805</v>
      </c>
      <c r="G797" s="190" t="s">
        <v>806</v>
      </c>
      <c r="H797" s="181">
        <v>10</v>
      </c>
      <c r="I797" s="181" t="s">
        <v>2217</v>
      </c>
      <c r="J797" s="181">
        <v>31</v>
      </c>
      <c r="K797" s="51" t="s">
        <v>2237</v>
      </c>
      <c r="L797" s="177"/>
      <c r="M797" s="177"/>
      <c r="N797" s="177"/>
      <c r="O797" s="177"/>
      <c r="P797" s="177"/>
      <c r="Q797" s="177"/>
      <c r="R797" s="177"/>
      <c r="S797" s="177"/>
      <c r="T797" s="177"/>
      <c r="U797" s="177">
        <v>6.2</v>
      </c>
      <c r="V797" s="177"/>
      <c r="W797" s="177">
        <v>6.2</v>
      </c>
      <c r="X797" s="177"/>
      <c r="Y797" s="177">
        <v>6.2</v>
      </c>
      <c r="Z797" s="177"/>
      <c r="AA797" s="177">
        <v>6.2</v>
      </c>
      <c r="AB797" s="177"/>
      <c r="AC797" s="177">
        <v>6.2</v>
      </c>
      <c r="AD797" s="177"/>
      <c r="AE797" s="177">
        <v>6.2</v>
      </c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  <c r="AQ797" s="177"/>
      <c r="AR797" s="177"/>
      <c r="AS797" s="177"/>
      <c r="AT797" s="177"/>
      <c r="AU797" s="177"/>
      <c r="AV797" s="177"/>
      <c r="AW797" s="177"/>
      <c r="AX797" s="177"/>
      <c r="AY797" s="177"/>
      <c r="AZ797" s="177"/>
      <c r="BA797" s="177"/>
      <c r="BB797" s="177"/>
      <c r="BC797" s="177"/>
      <c r="BD797" s="177"/>
      <c r="BE797" s="177"/>
    </row>
    <row r="798" spans="1:57" ht="14.25" customHeight="1">
      <c r="A798" s="158">
        <v>779</v>
      </c>
      <c r="B798" s="196"/>
      <c r="C798" s="98" t="s">
        <v>1345</v>
      </c>
      <c r="D798" s="91" t="s">
        <v>1299</v>
      </c>
      <c r="E798" s="190" t="s">
        <v>2150</v>
      </c>
      <c r="F798" s="190" t="s">
        <v>1357</v>
      </c>
      <c r="G798" s="190" t="s">
        <v>1367</v>
      </c>
      <c r="H798" s="181">
        <v>12</v>
      </c>
      <c r="I798" s="181" t="s">
        <v>1413</v>
      </c>
      <c r="J798" s="181">
        <v>30</v>
      </c>
      <c r="K798" s="51" t="s">
        <v>2177</v>
      </c>
      <c r="L798" s="177"/>
      <c r="M798" s="177"/>
      <c r="N798" s="177"/>
      <c r="O798" s="177"/>
      <c r="P798" s="177"/>
      <c r="Q798" s="177"/>
      <c r="R798" s="177"/>
      <c r="S798" s="177"/>
      <c r="T798" s="177"/>
      <c r="U798" s="177">
        <v>6</v>
      </c>
      <c r="V798" s="177"/>
      <c r="W798" s="177">
        <v>6</v>
      </c>
      <c r="X798" s="177"/>
      <c r="Y798" s="177">
        <v>6</v>
      </c>
      <c r="Z798" s="177"/>
      <c r="AA798" s="177">
        <v>6</v>
      </c>
      <c r="AB798" s="177"/>
      <c r="AC798" s="177">
        <v>6</v>
      </c>
      <c r="AD798" s="177"/>
      <c r="AE798" s="177"/>
      <c r="AF798" s="177"/>
      <c r="AG798" s="177">
        <v>6</v>
      </c>
      <c r="AH798" s="177"/>
      <c r="AI798" s="177">
        <v>6</v>
      </c>
      <c r="AJ798" s="177"/>
      <c r="AK798" s="177">
        <v>6</v>
      </c>
      <c r="AL798" s="177"/>
      <c r="AM798" s="177">
        <v>6</v>
      </c>
      <c r="AN798" s="177"/>
      <c r="AO798" s="177">
        <v>6</v>
      </c>
      <c r="AP798" s="177"/>
      <c r="AQ798" s="177">
        <v>6</v>
      </c>
      <c r="AR798" s="177"/>
      <c r="AS798" s="177">
        <v>6</v>
      </c>
      <c r="AT798" s="177"/>
      <c r="AU798" s="177"/>
      <c r="AV798" s="177"/>
      <c r="AW798" s="177"/>
      <c r="AX798" s="177"/>
      <c r="AY798" s="177"/>
      <c r="AZ798" s="177"/>
      <c r="BA798" s="177"/>
      <c r="BB798" s="177"/>
      <c r="BC798" s="177"/>
      <c r="BD798" s="177"/>
      <c r="BE798" s="177"/>
    </row>
    <row r="799" spans="1:57" ht="14.25" customHeight="1">
      <c r="A799" s="158">
        <v>780</v>
      </c>
      <c r="B799" s="97"/>
      <c r="C799" s="98" t="s">
        <v>1183</v>
      </c>
      <c r="D799" s="93" t="s">
        <v>1097</v>
      </c>
      <c r="E799" s="190" t="s">
        <v>2150</v>
      </c>
      <c r="F799" s="103" t="s">
        <v>956</v>
      </c>
      <c r="G799" s="103" t="s">
        <v>957</v>
      </c>
      <c r="H799" s="112">
        <v>4.5</v>
      </c>
      <c r="I799" s="112" t="s">
        <v>1223</v>
      </c>
      <c r="J799" s="112">
        <v>39</v>
      </c>
      <c r="K799" s="51" t="s">
        <v>2242</v>
      </c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>
        <v>23.4</v>
      </c>
      <c r="W799" s="177"/>
      <c r="X799" s="177">
        <v>39</v>
      </c>
      <c r="Y799" s="177"/>
      <c r="Z799" s="177">
        <v>39</v>
      </c>
      <c r="AA799" s="177"/>
      <c r="AB799" s="177">
        <v>39</v>
      </c>
      <c r="AC799" s="177"/>
      <c r="AD799" s="177">
        <v>39</v>
      </c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  <c r="AQ799" s="177"/>
      <c r="AR799" s="177"/>
      <c r="AS799" s="177"/>
      <c r="AT799" s="177"/>
      <c r="AU799" s="177"/>
      <c r="AV799" s="177"/>
      <c r="AW799" s="177"/>
      <c r="AX799" s="177"/>
      <c r="AY799" s="177"/>
      <c r="AZ799" s="177"/>
      <c r="BA799" s="177"/>
      <c r="BB799" s="177"/>
      <c r="BC799" s="177"/>
      <c r="BD799" s="177"/>
      <c r="BE799" s="177"/>
    </row>
    <row r="800" spans="1:57" ht="14.25" customHeight="1">
      <c r="A800" s="158">
        <v>781</v>
      </c>
      <c r="B800" s="196"/>
      <c r="C800" s="98" t="s">
        <v>1183</v>
      </c>
      <c r="D800" s="93" t="s">
        <v>1096</v>
      </c>
      <c r="E800" s="190" t="s">
        <v>2150</v>
      </c>
      <c r="F800" s="103" t="s">
        <v>801</v>
      </c>
      <c r="G800" s="103" t="s">
        <v>964</v>
      </c>
      <c r="H800" s="112">
        <v>3</v>
      </c>
      <c r="I800" s="112" t="s">
        <v>1235</v>
      </c>
      <c r="J800" s="112">
        <v>35</v>
      </c>
      <c r="K800" s="51" t="s">
        <v>2242</v>
      </c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>
        <v>21</v>
      </c>
      <c r="W800" s="177"/>
      <c r="X800" s="177">
        <v>35</v>
      </c>
      <c r="Y800" s="177"/>
      <c r="Z800" s="177">
        <v>14</v>
      </c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  <c r="AQ800" s="177"/>
      <c r="AR800" s="177"/>
      <c r="AS800" s="177"/>
      <c r="AT800" s="177"/>
      <c r="AU800" s="177"/>
      <c r="AV800" s="177"/>
      <c r="AW800" s="177"/>
      <c r="AX800" s="177"/>
      <c r="AY800" s="177"/>
      <c r="AZ800" s="177"/>
      <c r="BA800" s="177"/>
      <c r="BB800" s="177"/>
      <c r="BC800" s="177"/>
      <c r="BD800" s="177"/>
      <c r="BE800" s="177"/>
    </row>
    <row r="801" spans="1:57" ht="14.25" customHeight="1">
      <c r="A801" s="158">
        <v>782</v>
      </c>
      <c r="B801" s="196"/>
      <c r="C801" s="98" t="s">
        <v>1345</v>
      </c>
      <c r="D801" s="91" t="s">
        <v>1299</v>
      </c>
      <c r="E801" s="190" t="s">
        <v>2150</v>
      </c>
      <c r="F801" s="190" t="s">
        <v>805</v>
      </c>
      <c r="G801" s="190" t="s">
        <v>1369</v>
      </c>
      <c r="H801" s="181">
        <v>2</v>
      </c>
      <c r="I801" s="106" t="s">
        <v>1414</v>
      </c>
      <c r="J801" s="181">
        <v>30</v>
      </c>
      <c r="K801" s="51" t="s">
        <v>2168</v>
      </c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>
        <v>30</v>
      </c>
      <c r="W801" s="177"/>
      <c r="X801" s="177">
        <v>30</v>
      </c>
      <c r="Y801" s="177"/>
      <c r="Z801" s="177"/>
      <c r="AA801" s="177"/>
      <c r="AB801" s="177"/>
      <c r="AC801" s="177"/>
      <c r="AD801" s="177"/>
      <c r="AE801" s="177"/>
      <c r="AF801" s="177"/>
      <c r="AG801" s="177"/>
      <c r="AH801" s="177"/>
      <c r="AI801" s="177"/>
      <c r="AJ801" s="177"/>
      <c r="AK801" s="177"/>
      <c r="AL801" s="177"/>
      <c r="AM801" s="177"/>
      <c r="AN801" s="177"/>
      <c r="AO801" s="177"/>
      <c r="AP801" s="177"/>
      <c r="AQ801" s="177"/>
      <c r="AR801" s="177"/>
      <c r="AS801" s="177"/>
      <c r="AT801" s="177"/>
      <c r="AU801" s="177"/>
      <c r="AV801" s="177"/>
      <c r="AW801" s="177"/>
      <c r="AX801" s="177"/>
      <c r="AY801" s="177"/>
      <c r="AZ801" s="177"/>
      <c r="BA801" s="177"/>
      <c r="BB801" s="177"/>
      <c r="BC801" s="177"/>
      <c r="BD801" s="177"/>
      <c r="BE801" s="177"/>
    </row>
    <row r="802" spans="1:57" ht="14.25" customHeight="1">
      <c r="A802" s="158">
        <v>783</v>
      </c>
      <c r="B802" s="97"/>
      <c r="C802" s="130" t="s">
        <v>297</v>
      </c>
      <c r="D802" s="98" t="s">
        <v>283</v>
      </c>
      <c r="E802" s="190" t="s">
        <v>2150</v>
      </c>
      <c r="F802" s="192" t="s">
        <v>2002</v>
      </c>
      <c r="G802" s="191" t="s">
        <v>654</v>
      </c>
      <c r="H802" s="177">
        <v>5</v>
      </c>
      <c r="I802" s="176" t="s">
        <v>2003</v>
      </c>
      <c r="J802" s="177">
        <v>45</v>
      </c>
      <c r="K802" s="51" t="s">
        <v>2181</v>
      </c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>
        <v>45</v>
      </c>
      <c r="X802" s="177"/>
      <c r="Y802" s="177">
        <v>45</v>
      </c>
      <c r="Z802" s="177"/>
      <c r="AA802" s="177">
        <v>45</v>
      </c>
      <c r="AB802" s="177"/>
      <c r="AC802" s="177">
        <v>45</v>
      </c>
      <c r="AD802" s="177"/>
      <c r="AE802" s="177">
        <v>45</v>
      </c>
      <c r="AF802" s="177"/>
      <c r="AG802" s="177"/>
      <c r="AH802" s="177"/>
      <c r="AI802" s="177"/>
      <c r="AJ802" s="177"/>
      <c r="AK802" s="177"/>
      <c r="AL802" s="177"/>
      <c r="AM802" s="177"/>
      <c r="AN802" s="177"/>
      <c r="AO802" s="177"/>
      <c r="AP802" s="177"/>
      <c r="AQ802" s="177"/>
      <c r="AR802" s="177"/>
      <c r="AS802" s="177"/>
      <c r="AT802" s="177"/>
      <c r="AU802" s="177"/>
      <c r="AV802" s="177"/>
      <c r="AW802" s="177"/>
      <c r="AX802" s="177"/>
      <c r="AY802" s="177"/>
      <c r="AZ802" s="177"/>
      <c r="BA802" s="177"/>
      <c r="BB802" s="177"/>
      <c r="BC802" s="177"/>
      <c r="BD802" s="177"/>
      <c r="BE802" s="177"/>
    </row>
    <row r="803" spans="1:57" ht="14.25" customHeight="1">
      <c r="A803" s="158">
        <v>784</v>
      </c>
      <c r="B803" s="196"/>
      <c r="C803" s="98" t="s">
        <v>1345</v>
      </c>
      <c r="D803" s="91" t="s">
        <v>1300</v>
      </c>
      <c r="E803" s="190" t="s">
        <v>2150</v>
      </c>
      <c r="F803" s="190" t="s">
        <v>1353</v>
      </c>
      <c r="G803" s="190" t="s">
        <v>1368</v>
      </c>
      <c r="H803" s="181">
        <v>2</v>
      </c>
      <c r="I803" s="106" t="s">
        <v>1414</v>
      </c>
      <c r="J803" s="181">
        <v>30</v>
      </c>
      <c r="K803" s="51" t="s">
        <v>2181</v>
      </c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>
        <v>30</v>
      </c>
      <c r="X803" s="177"/>
      <c r="Y803" s="177">
        <v>30</v>
      </c>
      <c r="Z803" s="177"/>
      <c r="AA803" s="177"/>
      <c r="AB803" s="177"/>
      <c r="AC803" s="177"/>
      <c r="AD803" s="177"/>
      <c r="AE803" s="177"/>
      <c r="AF803" s="177"/>
      <c r="AG803" s="177"/>
      <c r="AH803" s="177"/>
      <c r="AI803" s="177"/>
      <c r="AJ803" s="177"/>
      <c r="AK803" s="177"/>
      <c r="AL803" s="177"/>
      <c r="AM803" s="177"/>
      <c r="AN803" s="177"/>
      <c r="AO803" s="177"/>
      <c r="AP803" s="177"/>
      <c r="AQ803" s="177"/>
      <c r="AR803" s="177"/>
      <c r="AS803" s="177"/>
      <c r="AT803" s="177"/>
      <c r="AU803" s="177"/>
      <c r="AV803" s="177"/>
      <c r="AW803" s="177"/>
      <c r="AX803" s="177"/>
      <c r="AY803" s="177"/>
      <c r="AZ803" s="177"/>
      <c r="BA803" s="177"/>
      <c r="BB803" s="177"/>
      <c r="BC803" s="177"/>
      <c r="BD803" s="177"/>
      <c r="BE803" s="177"/>
    </row>
    <row r="804" spans="1:57" ht="14.25" customHeight="1">
      <c r="A804" s="158">
        <v>785</v>
      </c>
      <c r="B804" s="97"/>
      <c r="C804" s="98" t="s">
        <v>1968</v>
      </c>
      <c r="D804" s="93" t="s">
        <v>1099</v>
      </c>
      <c r="E804" s="190" t="s">
        <v>2150</v>
      </c>
      <c r="F804" s="103" t="s">
        <v>803</v>
      </c>
      <c r="G804" s="103" t="s">
        <v>961</v>
      </c>
      <c r="H804" s="112">
        <v>4</v>
      </c>
      <c r="I804" s="112" t="s">
        <v>1233</v>
      </c>
      <c r="J804" s="112">
        <v>45</v>
      </c>
      <c r="K804" s="51" t="s">
        <v>2243</v>
      </c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>
        <v>45</v>
      </c>
      <c r="Y804" s="177"/>
      <c r="Z804" s="177">
        <v>45</v>
      </c>
      <c r="AA804" s="177"/>
      <c r="AB804" s="177"/>
      <c r="AC804" s="177"/>
      <c r="AD804" s="177"/>
      <c r="AE804" s="177"/>
      <c r="AF804" s="177"/>
      <c r="AG804" s="177"/>
      <c r="AH804" s="177">
        <v>45</v>
      </c>
      <c r="AI804" s="177"/>
      <c r="AJ804" s="177">
        <v>45</v>
      </c>
      <c r="AK804" s="177"/>
      <c r="AL804" s="177"/>
      <c r="AM804" s="177"/>
      <c r="AN804" s="177"/>
      <c r="AO804" s="177"/>
      <c r="AP804" s="177"/>
      <c r="AQ804" s="177"/>
      <c r="AR804" s="177"/>
      <c r="AS804" s="177"/>
      <c r="AT804" s="177"/>
      <c r="AU804" s="177"/>
      <c r="AV804" s="177"/>
      <c r="AW804" s="177"/>
      <c r="AX804" s="177"/>
      <c r="AY804" s="177"/>
      <c r="AZ804" s="177"/>
      <c r="BA804" s="177"/>
      <c r="BB804" s="177"/>
      <c r="BC804" s="177"/>
      <c r="BD804" s="177"/>
      <c r="BE804" s="177"/>
    </row>
    <row r="805" spans="1:57" ht="14.25" customHeight="1">
      <c r="A805" s="158">
        <v>786</v>
      </c>
      <c r="B805" s="97"/>
      <c r="C805" s="98" t="s">
        <v>1183</v>
      </c>
      <c r="D805" s="93" t="s">
        <v>1096</v>
      </c>
      <c r="E805" s="190" t="s">
        <v>2150</v>
      </c>
      <c r="F805" s="192" t="s">
        <v>2034</v>
      </c>
      <c r="G805" s="103" t="s">
        <v>955</v>
      </c>
      <c r="H805" s="112">
        <v>3</v>
      </c>
      <c r="I805" s="112" t="s">
        <v>1220</v>
      </c>
      <c r="J805" s="112">
        <v>35</v>
      </c>
      <c r="K805" s="51" t="s">
        <v>2238</v>
      </c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>
        <v>35</v>
      </c>
      <c r="AA805" s="177"/>
      <c r="AB805" s="177">
        <v>35</v>
      </c>
      <c r="AC805" s="177"/>
      <c r="AD805" s="177">
        <v>35</v>
      </c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  <c r="AQ805" s="177"/>
      <c r="AR805" s="177"/>
      <c r="AS805" s="177"/>
      <c r="AT805" s="177"/>
      <c r="AU805" s="177"/>
      <c r="AV805" s="177"/>
      <c r="AW805" s="177"/>
      <c r="AX805" s="177"/>
      <c r="AY805" s="177"/>
      <c r="AZ805" s="177"/>
      <c r="BA805" s="177"/>
      <c r="BB805" s="177"/>
      <c r="BC805" s="177"/>
      <c r="BD805" s="177"/>
      <c r="BE805" s="177"/>
    </row>
    <row r="806" spans="1:57" ht="14.25" customHeight="1">
      <c r="A806" s="158">
        <v>787</v>
      </c>
      <c r="B806" s="196"/>
      <c r="C806" s="98" t="s">
        <v>1345</v>
      </c>
      <c r="D806" s="91" t="s">
        <v>1300</v>
      </c>
      <c r="E806" s="190" t="s">
        <v>2150</v>
      </c>
      <c r="F806" s="190" t="s">
        <v>805</v>
      </c>
      <c r="G806" s="190" t="s">
        <v>1370</v>
      </c>
      <c r="H806" s="181">
        <v>2</v>
      </c>
      <c r="I806" s="106" t="s">
        <v>1415</v>
      </c>
      <c r="J806" s="181">
        <v>30</v>
      </c>
      <c r="K806" s="51" t="s">
        <v>2201</v>
      </c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>
        <v>30</v>
      </c>
      <c r="AA806" s="177"/>
      <c r="AB806" s="177">
        <v>30</v>
      </c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  <c r="AQ806" s="177"/>
      <c r="AR806" s="177"/>
      <c r="AS806" s="177"/>
      <c r="AT806" s="177"/>
      <c r="AU806" s="177"/>
      <c r="AV806" s="177"/>
      <c r="AW806" s="177"/>
      <c r="AX806" s="177"/>
      <c r="AY806" s="177"/>
      <c r="AZ806" s="177"/>
      <c r="BA806" s="177"/>
      <c r="BB806" s="177"/>
      <c r="BC806" s="177"/>
      <c r="BD806" s="177"/>
      <c r="BE806" s="177"/>
    </row>
    <row r="807" spans="1:57" ht="14.25" customHeight="1">
      <c r="A807" s="158">
        <v>788</v>
      </c>
      <c r="B807" s="196"/>
      <c r="C807" s="98" t="s">
        <v>1183</v>
      </c>
      <c r="D807" s="93" t="s">
        <v>1099</v>
      </c>
      <c r="E807" s="190" t="s">
        <v>2150</v>
      </c>
      <c r="F807" s="103" t="s">
        <v>962</v>
      </c>
      <c r="G807" s="103" t="s">
        <v>964</v>
      </c>
      <c r="H807" s="112">
        <v>2</v>
      </c>
      <c r="I807" s="112" t="s">
        <v>1234</v>
      </c>
      <c r="J807" s="112">
        <v>45</v>
      </c>
      <c r="K807" s="51" t="s">
        <v>2220</v>
      </c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>
        <v>45</v>
      </c>
      <c r="AC807" s="177"/>
      <c r="AD807" s="177">
        <v>45</v>
      </c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  <c r="AQ807" s="177"/>
      <c r="AR807" s="177"/>
      <c r="AS807" s="177"/>
      <c r="AT807" s="177"/>
      <c r="AU807" s="177"/>
      <c r="AV807" s="177"/>
      <c r="AW807" s="177"/>
      <c r="AX807" s="177"/>
      <c r="AY807" s="177"/>
      <c r="AZ807" s="177"/>
      <c r="BA807" s="177"/>
      <c r="BB807" s="177"/>
      <c r="BC807" s="177"/>
      <c r="BD807" s="177"/>
      <c r="BE807" s="177"/>
    </row>
    <row r="808" spans="1:57" ht="14.25" customHeight="1">
      <c r="A808" s="158">
        <v>789</v>
      </c>
      <c r="B808" s="196"/>
      <c r="C808" s="98" t="s">
        <v>1345</v>
      </c>
      <c r="D808" s="91" t="s">
        <v>1296</v>
      </c>
      <c r="E808" s="190" t="s">
        <v>2150</v>
      </c>
      <c r="F808" s="190" t="s">
        <v>1357</v>
      </c>
      <c r="G808" s="190" t="s">
        <v>1358</v>
      </c>
      <c r="H808" s="181">
        <v>8</v>
      </c>
      <c r="I808" s="181" t="s">
        <v>1408</v>
      </c>
      <c r="J808" s="181">
        <v>38</v>
      </c>
      <c r="K808" s="51" t="s">
        <v>2191</v>
      </c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>
        <v>7.6</v>
      </c>
      <c r="AC808" s="177"/>
      <c r="AD808" s="177"/>
      <c r="AE808" s="177"/>
      <c r="AF808" s="177">
        <v>7.6</v>
      </c>
      <c r="AG808" s="177"/>
      <c r="AH808" s="177">
        <v>7.6</v>
      </c>
      <c r="AI808" s="177"/>
      <c r="AJ808" s="177">
        <v>7.6</v>
      </c>
      <c r="AK808" s="177"/>
      <c r="AL808" s="177">
        <v>7.6</v>
      </c>
      <c r="AM808" s="177"/>
      <c r="AN808" s="177">
        <v>7.6</v>
      </c>
      <c r="AO808" s="177"/>
      <c r="AP808" s="177">
        <v>7.6</v>
      </c>
      <c r="AQ808" s="177"/>
      <c r="AR808" s="177">
        <v>7.6</v>
      </c>
      <c r="AS808" s="177"/>
      <c r="AT808" s="177"/>
      <c r="AU808" s="177"/>
      <c r="AV808" s="177"/>
      <c r="AW808" s="177"/>
      <c r="AX808" s="177"/>
      <c r="AY808" s="177"/>
      <c r="AZ808" s="177"/>
      <c r="BA808" s="177"/>
      <c r="BB808" s="177"/>
      <c r="BC808" s="177"/>
      <c r="BD808" s="177"/>
      <c r="BE808" s="177"/>
    </row>
    <row r="809" spans="1:57" ht="14.25" customHeight="1">
      <c r="A809" s="158">
        <v>790</v>
      </c>
      <c r="B809" s="196"/>
      <c r="C809" s="130" t="s">
        <v>893</v>
      </c>
      <c r="D809" s="91" t="s">
        <v>751</v>
      </c>
      <c r="E809" s="190" t="s">
        <v>2150</v>
      </c>
      <c r="F809" s="190" t="s">
        <v>803</v>
      </c>
      <c r="G809" s="190" t="s">
        <v>804</v>
      </c>
      <c r="H809" s="181">
        <v>11</v>
      </c>
      <c r="I809" s="181" t="s">
        <v>873</v>
      </c>
      <c r="J809" s="181">
        <v>21</v>
      </c>
      <c r="K809" s="51" t="s">
        <v>2240</v>
      </c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>
        <v>4.2</v>
      </c>
      <c r="AF809" s="177"/>
      <c r="AG809" s="177">
        <v>4.2</v>
      </c>
      <c r="AH809" s="177"/>
      <c r="AI809" s="177">
        <v>4.2</v>
      </c>
      <c r="AJ809" s="177"/>
      <c r="AK809" s="177">
        <v>4.2</v>
      </c>
      <c r="AL809" s="177"/>
      <c r="AM809" s="177">
        <v>4.2</v>
      </c>
      <c r="AN809" s="177"/>
      <c r="AO809" s="177">
        <v>4.2</v>
      </c>
      <c r="AP809" s="177"/>
      <c r="AQ809" s="177">
        <v>4.2</v>
      </c>
      <c r="AR809" s="177"/>
      <c r="AS809" s="177">
        <v>4.2</v>
      </c>
      <c r="AT809" s="177"/>
      <c r="AU809" s="177">
        <v>4.2</v>
      </c>
      <c r="AV809" s="177"/>
      <c r="AW809" s="177">
        <v>4.2</v>
      </c>
      <c r="AX809" s="177"/>
      <c r="AY809" s="177">
        <v>4.2</v>
      </c>
      <c r="AZ809" s="177"/>
      <c r="BA809" s="177"/>
      <c r="BB809" s="177"/>
      <c r="BC809" s="177"/>
      <c r="BD809" s="177"/>
      <c r="BE809" s="177"/>
    </row>
    <row r="810" spans="1:57" ht="14.25" customHeight="1">
      <c r="A810" s="158">
        <v>791</v>
      </c>
      <c r="B810" s="97"/>
      <c r="C810" s="130" t="s">
        <v>893</v>
      </c>
      <c r="D810" s="91" t="s">
        <v>752</v>
      </c>
      <c r="E810" s="190" t="s">
        <v>2150</v>
      </c>
      <c r="F810" s="190" t="s">
        <v>803</v>
      </c>
      <c r="G810" s="190" t="s">
        <v>804</v>
      </c>
      <c r="H810" s="181">
        <v>11</v>
      </c>
      <c r="I810" s="181" t="s">
        <v>877</v>
      </c>
      <c r="J810" s="181">
        <v>31</v>
      </c>
      <c r="K810" s="51" t="s">
        <v>2240</v>
      </c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>
        <v>6.2</v>
      </c>
      <c r="AF810" s="177"/>
      <c r="AG810" s="177">
        <v>6.2</v>
      </c>
      <c r="AH810" s="177"/>
      <c r="AI810" s="177">
        <v>6.2</v>
      </c>
      <c r="AJ810" s="177"/>
      <c r="AK810" s="177">
        <v>6.2</v>
      </c>
      <c r="AL810" s="177"/>
      <c r="AM810" s="177">
        <v>6.2</v>
      </c>
      <c r="AN810" s="177"/>
      <c r="AO810" s="177">
        <v>6.2</v>
      </c>
      <c r="AP810" s="177"/>
      <c r="AQ810" s="177">
        <v>6.2</v>
      </c>
      <c r="AR810" s="177"/>
      <c r="AS810" s="177">
        <v>6.2</v>
      </c>
      <c r="AT810" s="177"/>
      <c r="AU810" s="177">
        <v>6.2</v>
      </c>
      <c r="AV810" s="177"/>
      <c r="AW810" s="177">
        <v>6.2</v>
      </c>
      <c r="AX810" s="177"/>
      <c r="AY810" s="177">
        <v>6.2</v>
      </c>
      <c r="AZ810" s="177"/>
      <c r="BA810" s="177"/>
      <c r="BB810" s="177"/>
      <c r="BC810" s="177"/>
      <c r="BD810" s="177"/>
      <c r="BE810" s="177"/>
    </row>
    <row r="811" spans="1:57" ht="14.25" customHeight="1">
      <c r="A811" s="158">
        <v>792</v>
      </c>
      <c r="B811" s="196"/>
      <c r="C811" s="98" t="s">
        <v>1345</v>
      </c>
      <c r="D811" s="91" t="s">
        <v>1293</v>
      </c>
      <c r="E811" s="190" t="s">
        <v>2150</v>
      </c>
      <c r="F811" s="190" t="s">
        <v>805</v>
      </c>
      <c r="G811" s="190" t="s">
        <v>1350</v>
      </c>
      <c r="H811" s="181">
        <v>4</v>
      </c>
      <c r="I811" s="106" t="s">
        <v>1404</v>
      </c>
      <c r="J811" s="181">
        <v>49</v>
      </c>
      <c r="K811" s="51" t="s">
        <v>2171</v>
      </c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>
        <v>49</v>
      </c>
      <c r="AG811" s="177"/>
      <c r="AH811" s="177">
        <v>49</v>
      </c>
      <c r="AI811" s="177"/>
      <c r="AJ811" s="177">
        <v>49</v>
      </c>
      <c r="AK811" s="177"/>
      <c r="AL811" s="177">
        <v>49</v>
      </c>
      <c r="AM811" s="177"/>
      <c r="AN811" s="177"/>
      <c r="AO811" s="177"/>
      <c r="AP811" s="177"/>
      <c r="AQ811" s="177"/>
      <c r="AR811" s="177"/>
      <c r="AS811" s="177"/>
      <c r="AT811" s="177"/>
      <c r="AU811" s="177"/>
      <c r="AV811" s="177"/>
      <c r="AW811" s="177"/>
      <c r="AX811" s="177"/>
      <c r="AY811" s="177"/>
      <c r="AZ811" s="177"/>
      <c r="BA811" s="177"/>
      <c r="BB811" s="177"/>
      <c r="BC811" s="177"/>
      <c r="BD811" s="177"/>
      <c r="BE811" s="177"/>
    </row>
    <row r="812" spans="1:57" ht="14.25" customHeight="1">
      <c r="A812" s="158">
        <v>793</v>
      </c>
      <c r="B812" s="97"/>
      <c r="C812" s="98" t="s">
        <v>1183</v>
      </c>
      <c r="D812" s="93" t="s">
        <v>1097</v>
      </c>
      <c r="E812" s="190" t="s">
        <v>2150</v>
      </c>
      <c r="F812" s="192" t="s">
        <v>2034</v>
      </c>
      <c r="G812" s="103" t="s">
        <v>955</v>
      </c>
      <c r="H812" s="112">
        <v>3</v>
      </c>
      <c r="I812" s="112" t="s">
        <v>1221</v>
      </c>
      <c r="J812" s="112">
        <v>39</v>
      </c>
      <c r="K812" s="51" t="s">
        <v>2234</v>
      </c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>
        <v>39</v>
      </c>
      <c r="AI812" s="177"/>
      <c r="AJ812" s="177">
        <v>39</v>
      </c>
      <c r="AK812" s="177"/>
      <c r="AL812" s="177">
        <v>39</v>
      </c>
      <c r="AM812" s="177"/>
      <c r="AN812" s="177"/>
      <c r="AO812" s="177"/>
      <c r="AP812" s="177"/>
      <c r="AQ812" s="177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7"/>
      <c r="BB812" s="177"/>
      <c r="BC812" s="177"/>
      <c r="BD812" s="177"/>
      <c r="BE812" s="177"/>
    </row>
    <row r="813" spans="1:57" ht="14.25" customHeight="1">
      <c r="A813" s="158">
        <v>794</v>
      </c>
      <c r="B813" s="97"/>
      <c r="C813" s="98" t="s">
        <v>1183</v>
      </c>
      <c r="D813" s="93" t="s">
        <v>1096</v>
      </c>
      <c r="E813" s="190" t="s">
        <v>2150</v>
      </c>
      <c r="F813" s="103" t="s">
        <v>956</v>
      </c>
      <c r="G813" s="103" t="s">
        <v>957</v>
      </c>
      <c r="H813" s="112">
        <v>4.5</v>
      </c>
      <c r="I813" s="112" t="s">
        <v>1222</v>
      </c>
      <c r="J813" s="112">
        <v>35</v>
      </c>
      <c r="K813" s="51" t="s">
        <v>2234</v>
      </c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>
        <v>35</v>
      </c>
      <c r="AI813" s="177"/>
      <c r="AJ813" s="177">
        <v>35</v>
      </c>
      <c r="AK813" s="177"/>
      <c r="AL813" s="177">
        <v>35</v>
      </c>
      <c r="AM813" s="177"/>
      <c r="AN813" s="177">
        <v>35</v>
      </c>
      <c r="AO813" s="177"/>
      <c r="AP813" s="177">
        <v>14</v>
      </c>
      <c r="AQ813" s="177"/>
      <c r="AR813" s="177"/>
      <c r="AS813" s="177"/>
      <c r="AT813" s="177"/>
      <c r="AU813" s="177"/>
      <c r="AV813" s="177"/>
      <c r="AW813" s="177"/>
      <c r="AX813" s="177"/>
      <c r="AY813" s="177"/>
      <c r="AZ813" s="177"/>
      <c r="BA813" s="177"/>
      <c r="BB813" s="177"/>
      <c r="BC813" s="177"/>
      <c r="BD813" s="177"/>
      <c r="BE813" s="177"/>
    </row>
    <row r="814" spans="1:57" ht="14.25" customHeight="1">
      <c r="A814" s="158">
        <v>795</v>
      </c>
      <c r="B814" s="97"/>
      <c r="C814" s="98" t="s">
        <v>1183</v>
      </c>
      <c r="D814" s="93" t="s">
        <v>1098</v>
      </c>
      <c r="E814" s="190" t="s">
        <v>2150</v>
      </c>
      <c r="F814" s="103" t="s">
        <v>809</v>
      </c>
      <c r="G814" s="103" t="s">
        <v>959</v>
      </c>
      <c r="H814" s="112">
        <v>4.5</v>
      </c>
      <c r="I814" s="112" t="s">
        <v>1226</v>
      </c>
      <c r="J814" s="112">
        <v>45</v>
      </c>
      <c r="K814" s="51" t="s">
        <v>2234</v>
      </c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177"/>
      <c r="AH814" s="177">
        <v>45</v>
      </c>
      <c r="AI814" s="177"/>
      <c r="AJ814" s="177">
        <v>45</v>
      </c>
      <c r="AK814" s="177"/>
      <c r="AL814" s="177">
        <v>45</v>
      </c>
      <c r="AM814" s="177"/>
      <c r="AN814" s="177">
        <v>45</v>
      </c>
      <c r="AO814" s="177"/>
      <c r="AP814" s="177">
        <v>27</v>
      </c>
      <c r="AQ814" s="177"/>
      <c r="AR814" s="177"/>
      <c r="AS814" s="177"/>
      <c r="AT814" s="177"/>
      <c r="AU814" s="177"/>
      <c r="AV814" s="177"/>
      <c r="AW814" s="177"/>
      <c r="AX814" s="177"/>
      <c r="AY814" s="177"/>
      <c r="AZ814" s="177"/>
      <c r="BA814" s="177"/>
      <c r="BB814" s="177"/>
      <c r="BC814" s="177"/>
      <c r="BD814" s="177"/>
      <c r="BE814" s="177"/>
    </row>
    <row r="815" spans="1:57" ht="14.25" customHeight="1">
      <c r="A815" s="158">
        <v>796</v>
      </c>
      <c r="B815" s="97"/>
      <c r="C815" s="130" t="s">
        <v>893</v>
      </c>
      <c r="D815" s="91" t="s">
        <v>751</v>
      </c>
      <c r="E815" s="190" t="s">
        <v>2150</v>
      </c>
      <c r="F815" s="190" t="s">
        <v>807</v>
      </c>
      <c r="G815" s="190" t="s">
        <v>808</v>
      </c>
      <c r="H815" s="181">
        <v>8</v>
      </c>
      <c r="I815" s="181" t="s">
        <v>874</v>
      </c>
      <c r="J815" s="181">
        <v>21</v>
      </c>
      <c r="K815" s="51" t="s">
        <v>2235</v>
      </c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>
        <v>4.2</v>
      </c>
      <c r="AJ815" s="177"/>
      <c r="AK815" s="177">
        <v>4.2</v>
      </c>
      <c r="AL815" s="177"/>
      <c r="AM815" s="177">
        <v>4.2</v>
      </c>
      <c r="AN815" s="177"/>
      <c r="AO815" s="177">
        <v>4.2</v>
      </c>
      <c r="AP815" s="177"/>
      <c r="AQ815" s="177">
        <v>4.2</v>
      </c>
      <c r="AR815" s="177"/>
      <c r="AS815" s="177">
        <v>4.2</v>
      </c>
      <c r="AT815" s="177"/>
      <c r="AU815" s="177">
        <v>4.2</v>
      </c>
      <c r="AV815" s="177"/>
      <c r="AW815" s="177">
        <v>4.2</v>
      </c>
      <c r="AX815" s="177"/>
      <c r="AY815" s="177">
        <v>4.2</v>
      </c>
      <c r="AZ815" s="177"/>
      <c r="BA815" s="177"/>
      <c r="BB815" s="177"/>
      <c r="BC815" s="177"/>
      <c r="BD815" s="177"/>
      <c r="BE815" s="177"/>
    </row>
    <row r="816" spans="1:57" ht="14.25" customHeight="1">
      <c r="A816" s="158">
        <v>797</v>
      </c>
      <c r="B816" s="97"/>
      <c r="C816" s="130" t="s">
        <v>893</v>
      </c>
      <c r="D816" s="91" t="s">
        <v>752</v>
      </c>
      <c r="E816" s="190" t="s">
        <v>2150</v>
      </c>
      <c r="F816" s="190" t="s">
        <v>807</v>
      </c>
      <c r="G816" s="190" t="s">
        <v>808</v>
      </c>
      <c r="H816" s="181">
        <v>8</v>
      </c>
      <c r="I816" s="181" t="s">
        <v>878</v>
      </c>
      <c r="J816" s="181">
        <v>31</v>
      </c>
      <c r="K816" s="51" t="s">
        <v>2235</v>
      </c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>
        <v>6.2</v>
      </c>
      <c r="AJ816" s="177"/>
      <c r="AK816" s="177">
        <v>6.2</v>
      </c>
      <c r="AL816" s="177"/>
      <c r="AM816" s="177">
        <v>6.2</v>
      </c>
      <c r="AN816" s="177"/>
      <c r="AO816" s="177">
        <v>6.2</v>
      </c>
      <c r="AP816" s="177"/>
      <c r="AQ816" s="177">
        <v>6.2</v>
      </c>
      <c r="AR816" s="177"/>
      <c r="AS816" s="177">
        <v>6.2</v>
      </c>
      <c r="AT816" s="177"/>
      <c r="AU816" s="177">
        <v>6.2</v>
      </c>
      <c r="AV816" s="177"/>
      <c r="AW816" s="177">
        <v>6.2</v>
      </c>
      <c r="AX816" s="177"/>
      <c r="AY816" s="177">
        <v>6.2</v>
      </c>
      <c r="AZ816" s="177"/>
      <c r="BA816" s="177"/>
      <c r="BB816" s="177"/>
      <c r="BC816" s="177"/>
      <c r="BD816" s="177"/>
      <c r="BE816" s="177"/>
    </row>
    <row r="817" spans="1:57" ht="14.25" customHeight="1">
      <c r="A817" s="158">
        <v>798</v>
      </c>
      <c r="B817" s="97"/>
      <c r="C817" s="98" t="s">
        <v>1183</v>
      </c>
      <c r="D817" s="93" t="s">
        <v>2311</v>
      </c>
      <c r="E817" s="190" t="s">
        <v>2150</v>
      </c>
      <c r="F817" s="192" t="s">
        <v>1966</v>
      </c>
      <c r="G817" s="103" t="s">
        <v>960</v>
      </c>
      <c r="H817" s="112">
        <v>1</v>
      </c>
      <c r="I817" s="112" t="s">
        <v>1228</v>
      </c>
      <c r="J817" s="112">
        <v>40</v>
      </c>
      <c r="K817" s="51" t="s">
        <v>2229</v>
      </c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  <c r="AJ817" s="106"/>
      <c r="AK817" s="106"/>
      <c r="AL817" s="106">
        <v>40</v>
      </c>
      <c r="AM817" s="106"/>
      <c r="AN817" s="106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</row>
    <row r="818" spans="1:57" ht="14.25" customHeight="1">
      <c r="A818" s="158">
        <v>799</v>
      </c>
      <c r="B818" s="97"/>
      <c r="C818" s="98" t="s">
        <v>1183</v>
      </c>
      <c r="D818" s="93" t="s">
        <v>1174</v>
      </c>
      <c r="E818" s="190" t="s">
        <v>2150</v>
      </c>
      <c r="F818" s="192" t="s">
        <v>1967</v>
      </c>
      <c r="G818" s="103" t="s">
        <v>945</v>
      </c>
      <c r="H818" s="112">
        <v>2</v>
      </c>
      <c r="I818" s="112" t="s">
        <v>1230</v>
      </c>
      <c r="J818" s="112">
        <v>29</v>
      </c>
      <c r="K818" s="62" t="s">
        <v>2229</v>
      </c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  <c r="AJ818" s="106"/>
      <c r="AK818" s="106"/>
      <c r="AL818" s="106">
        <v>29</v>
      </c>
      <c r="AM818" s="106"/>
      <c r="AN818" s="106">
        <v>29</v>
      </c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</row>
    <row r="819" spans="1:57" ht="14.25" customHeight="1">
      <c r="A819" s="158">
        <v>800</v>
      </c>
      <c r="B819" s="196"/>
      <c r="C819" s="98" t="s">
        <v>1183</v>
      </c>
      <c r="D819" s="93" t="s">
        <v>1097</v>
      </c>
      <c r="E819" s="190" t="s">
        <v>2150</v>
      </c>
      <c r="F819" s="103" t="s">
        <v>801</v>
      </c>
      <c r="G819" s="103" t="s">
        <v>964</v>
      </c>
      <c r="H819" s="112">
        <v>3</v>
      </c>
      <c r="I819" s="112" t="s">
        <v>1969</v>
      </c>
      <c r="J819" s="112">
        <v>39</v>
      </c>
      <c r="K819" s="51" t="s">
        <v>2229</v>
      </c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>
        <v>39</v>
      </c>
      <c r="AM819" s="177"/>
      <c r="AN819" s="177">
        <v>39</v>
      </c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</row>
    <row r="820" spans="1:57" ht="14.25" customHeight="1">
      <c r="A820" s="158">
        <v>801</v>
      </c>
      <c r="B820" s="97"/>
      <c r="C820" s="98" t="s">
        <v>1183</v>
      </c>
      <c r="D820" s="93" t="s">
        <v>2314</v>
      </c>
      <c r="E820" s="190" t="s">
        <v>2150</v>
      </c>
      <c r="F820" s="192" t="s">
        <v>1966</v>
      </c>
      <c r="G820" s="103" t="s">
        <v>960</v>
      </c>
      <c r="H820" s="112">
        <v>1</v>
      </c>
      <c r="I820" s="112" t="s">
        <v>1229</v>
      </c>
      <c r="J820" s="112">
        <v>39</v>
      </c>
      <c r="K820" s="51" t="s">
        <v>2230</v>
      </c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>
        <v>39</v>
      </c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</row>
    <row r="821" spans="1:57" ht="14.25" customHeight="1">
      <c r="A821" s="158">
        <v>802</v>
      </c>
      <c r="B821" s="196"/>
      <c r="C821" s="98" t="s">
        <v>1345</v>
      </c>
      <c r="D821" s="91" t="s">
        <v>1302</v>
      </c>
      <c r="E821" s="190" t="s">
        <v>2150</v>
      </c>
      <c r="F821" s="190" t="s">
        <v>805</v>
      </c>
      <c r="G821" s="190" t="s">
        <v>1374</v>
      </c>
      <c r="H821" s="181">
        <v>1</v>
      </c>
      <c r="I821" s="106" t="s">
        <v>1419</v>
      </c>
      <c r="J821" s="181">
        <v>54</v>
      </c>
      <c r="K821" s="51" t="s">
        <v>2173</v>
      </c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>
        <v>54</v>
      </c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</row>
    <row r="822" spans="1:57" ht="14.25" customHeight="1">
      <c r="A822" s="158">
        <v>803</v>
      </c>
      <c r="B822" s="196"/>
      <c r="C822" s="98" t="s">
        <v>1345</v>
      </c>
      <c r="D822" s="93" t="s">
        <v>1320</v>
      </c>
      <c r="E822" s="190" t="s">
        <v>2150</v>
      </c>
      <c r="F822" s="103" t="s">
        <v>2002</v>
      </c>
      <c r="G822" s="217" t="s">
        <v>1384</v>
      </c>
      <c r="H822" s="112">
        <v>2</v>
      </c>
      <c r="I822" s="112" t="s">
        <v>1442</v>
      </c>
      <c r="J822" s="112">
        <v>50</v>
      </c>
      <c r="K822" s="51" t="s">
        <v>2231</v>
      </c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>
        <v>50</v>
      </c>
      <c r="AO822" s="177">
        <v>20</v>
      </c>
      <c r="AP822" s="177">
        <v>50</v>
      </c>
      <c r="AQ822" s="177">
        <v>20</v>
      </c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</row>
    <row r="823" spans="1:57" ht="14.25" customHeight="1">
      <c r="A823" s="158">
        <v>804</v>
      </c>
      <c r="B823" s="97"/>
      <c r="C823" s="130" t="s">
        <v>297</v>
      </c>
      <c r="D823" s="91" t="s">
        <v>650</v>
      </c>
      <c r="E823" s="190" t="s">
        <v>2150</v>
      </c>
      <c r="F823" s="190" t="s">
        <v>1351</v>
      </c>
      <c r="G823" s="190" t="s">
        <v>668</v>
      </c>
      <c r="H823" s="176">
        <v>2</v>
      </c>
      <c r="I823" s="181" t="s">
        <v>721</v>
      </c>
      <c r="J823" s="177">
        <v>32</v>
      </c>
      <c r="K823" s="51" t="s">
        <v>2169</v>
      </c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>
        <v>25.6</v>
      </c>
      <c r="AQ823" s="177"/>
      <c r="AR823" s="177">
        <v>25.6</v>
      </c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</row>
    <row r="824" spans="1:57" ht="14.25" customHeight="1">
      <c r="A824" s="158">
        <v>805</v>
      </c>
      <c r="B824" s="97"/>
      <c r="C824" s="98" t="s">
        <v>1183</v>
      </c>
      <c r="D824" s="93" t="s">
        <v>1097</v>
      </c>
      <c r="E824" s="190" t="s">
        <v>2150</v>
      </c>
      <c r="F824" s="103" t="s">
        <v>807</v>
      </c>
      <c r="G824" s="103" t="s">
        <v>958</v>
      </c>
      <c r="H824" s="112">
        <v>4.5</v>
      </c>
      <c r="I824" s="112" t="s">
        <v>1225</v>
      </c>
      <c r="J824" s="112">
        <v>39</v>
      </c>
      <c r="K824" s="51" t="s">
        <v>2223</v>
      </c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>
        <v>23.4</v>
      </c>
      <c r="AQ824" s="177"/>
      <c r="AR824" s="177">
        <v>39</v>
      </c>
      <c r="AS824" s="177"/>
      <c r="AT824" s="177">
        <v>39</v>
      </c>
      <c r="AU824" s="177"/>
      <c r="AV824" s="177">
        <v>39</v>
      </c>
      <c r="AW824" s="177"/>
      <c r="AX824" s="177">
        <v>39</v>
      </c>
      <c r="AY824" s="177"/>
      <c r="AZ824" s="177"/>
      <c r="BA824" s="177"/>
      <c r="BB824" s="177"/>
      <c r="BC824" s="177"/>
      <c r="BD824" s="177"/>
      <c r="BE824" s="177"/>
    </row>
    <row r="825" spans="1:57" ht="14.25" customHeight="1">
      <c r="A825" s="158">
        <v>806</v>
      </c>
      <c r="B825" s="196"/>
      <c r="C825" s="98" t="s">
        <v>1183</v>
      </c>
      <c r="D825" s="93" t="s">
        <v>1025</v>
      </c>
      <c r="E825" s="190" t="s">
        <v>2150</v>
      </c>
      <c r="F825" s="103" t="s">
        <v>801</v>
      </c>
      <c r="G825" s="103" t="s">
        <v>965</v>
      </c>
      <c r="H825" s="112">
        <v>2</v>
      </c>
      <c r="I825" s="112" t="s">
        <v>1189</v>
      </c>
      <c r="J825" s="112">
        <v>11</v>
      </c>
      <c r="K825" s="51" t="s">
        <v>2223</v>
      </c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>
        <v>11</v>
      </c>
      <c r="AQ825" s="177"/>
      <c r="AR825" s="177">
        <v>11</v>
      </c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</row>
    <row r="826" spans="1:57" s="160" customFormat="1" ht="14.25" customHeight="1">
      <c r="A826" s="158">
        <v>807</v>
      </c>
      <c r="B826" s="97"/>
      <c r="C826" s="98" t="s">
        <v>1183</v>
      </c>
      <c r="D826" s="93" t="s">
        <v>1098</v>
      </c>
      <c r="E826" s="190" t="s">
        <v>2150</v>
      </c>
      <c r="F826" s="103" t="s">
        <v>803</v>
      </c>
      <c r="G826" s="103" t="s">
        <v>961</v>
      </c>
      <c r="H826" s="112">
        <v>4</v>
      </c>
      <c r="I826" s="112" t="s">
        <v>1232</v>
      </c>
      <c r="J826" s="112">
        <v>45</v>
      </c>
      <c r="K826" s="51" t="s">
        <v>2227</v>
      </c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>
        <v>45</v>
      </c>
      <c r="AS826" s="177"/>
      <c r="AT826" s="177">
        <v>45</v>
      </c>
      <c r="AU826" s="177"/>
      <c r="AV826" s="177">
        <v>45</v>
      </c>
      <c r="AW826" s="177"/>
      <c r="AX826" s="177">
        <v>45</v>
      </c>
      <c r="AY826" s="177"/>
      <c r="AZ826" s="177"/>
      <c r="BA826" s="177"/>
      <c r="BB826" s="177"/>
      <c r="BC826" s="177"/>
      <c r="BD826" s="177"/>
      <c r="BE826" s="177"/>
    </row>
    <row r="827" spans="1:57" s="160" customFormat="1" ht="14.25" customHeight="1">
      <c r="A827" s="158">
        <v>808</v>
      </c>
      <c r="B827" s="97"/>
      <c r="C827" s="130" t="s">
        <v>297</v>
      </c>
      <c r="D827" s="108" t="s">
        <v>249</v>
      </c>
      <c r="E827" s="190" t="s">
        <v>2150</v>
      </c>
      <c r="F827" s="192" t="s">
        <v>1967</v>
      </c>
      <c r="G827" s="190" t="s">
        <v>670</v>
      </c>
      <c r="H827" s="176">
        <v>3</v>
      </c>
      <c r="I827" s="181" t="s">
        <v>725</v>
      </c>
      <c r="J827" s="177">
        <v>32</v>
      </c>
      <c r="K827" s="51" t="s">
        <v>2163</v>
      </c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>
        <v>32</v>
      </c>
      <c r="AU827" s="177"/>
      <c r="AV827" s="177">
        <v>32</v>
      </c>
      <c r="AW827" s="177"/>
      <c r="AX827" s="177">
        <v>32</v>
      </c>
      <c r="AY827" s="177"/>
      <c r="AZ827" s="177"/>
      <c r="BA827" s="177"/>
      <c r="BB827" s="177"/>
      <c r="BC827" s="177"/>
      <c r="BD827" s="177"/>
      <c r="BE827" s="177"/>
    </row>
    <row r="828" spans="1:57" ht="14.25" customHeight="1">
      <c r="A828" s="158">
        <v>809</v>
      </c>
      <c r="B828" s="97"/>
      <c r="C828" s="98" t="s">
        <v>1183</v>
      </c>
      <c r="D828" s="93" t="s">
        <v>2340</v>
      </c>
      <c r="E828" s="190" t="s">
        <v>2150</v>
      </c>
      <c r="F828" s="192" t="s">
        <v>1966</v>
      </c>
      <c r="G828" s="103" t="s">
        <v>945</v>
      </c>
      <c r="H828" s="112">
        <v>2</v>
      </c>
      <c r="I828" s="112" t="s">
        <v>1231</v>
      </c>
      <c r="J828" s="112">
        <v>30</v>
      </c>
      <c r="K828" s="51" t="s">
        <v>2225</v>
      </c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>
        <v>30</v>
      </c>
      <c r="AU828" s="177"/>
      <c r="AV828" s="177">
        <v>30</v>
      </c>
      <c r="AW828" s="177"/>
      <c r="AX828" s="177"/>
      <c r="AY828" s="177"/>
      <c r="AZ828" s="177"/>
      <c r="BA828" s="177"/>
      <c r="BB828" s="177"/>
      <c r="BC828" s="177"/>
      <c r="BD828" s="177"/>
      <c r="BE828" s="177"/>
    </row>
    <row r="829" spans="1:57" ht="14.25" customHeight="1">
      <c r="A829" s="158">
        <v>810</v>
      </c>
      <c r="B829" s="196"/>
      <c r="C829" s="98" t="s">
        <v>1183</v>
      </c>
      <c r="D829" s="93" t="s">
        <v>1025</v>
      </c>
      <c r="E829" s="190" t="s">
        <v>2150</v>
      </c>
      <c r="F829" s="103" t="s">
        <v>962</v>
      </c>
      <c r="G829" s="103" t="s">
        <v>963</v>
      </c>
      <c r="H829" s="112">
        <v>2</v>
      </c>
      <c r="I829" s="112" t="s">
        <v>499</v>
      </c>
      <c r="J829" s="112">
        <v>11</v>
      </c>
      <c r="K829" s="51" t="s">
        <v>2225</v>
      </c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>
        <v>11</v>
      </c>
      <c r="AU829" s="177"/>
      <c r="AV829" s="177">
        <v>11</v>
      </c>
      <c r="AW829" s="177"/>
      <c r="AX829" s="177"/>
      <c r="AY829" s="177"/>
      <c r="AZ829" s="177"/>
      <c r="BA829" s="177"/>
      <c r="BB829" s="177"/>
      <c r="BC829" s="177"/>
      <c r="BD829" s="177"/>
      <c r="BE829" s="177"/>
    </row>
    <row r="830" spans="1:57" ht="14.25" customHeight="1">
      <c r="A830" s="158">
        <v>811</v>
      </c>
      <c r="B830" s="97"/>
      <c r="C830" s="130" t="s">
        <v>297</v>
      </c>
      <c r="D830" s="108" t="s">
        <v>250</v>
      </c>
      <c r="E830" s="190" t="s">
        <v>2150</v>
      </c>
      <c r="F830" s="192" t="s">
        <v>1967</v>
      </c>
      <c r="G830" s="190" t="s">
        <v>670</v>
      </c>
      <c r="H830" s="176">
        <v>3</v>
      </c>
      <c r="I830" s="181" t="s">
        <v>726</v>
      </c>
      <c r="J830" s="177">
        <v>31</v>
      </c>
      <c r="K830" s="51" t="s">
        <v>2164</v>
      </c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>
        <v>31</v>
      </c>
      <c r="AV830" s="177"/>
      <c r="AW830" s="177">
        <v>31</v>
      </c>
      <c r="AX830" s="177"/>
      <c r="AY830" s="177">
        <v>31</v>
      </c>
      <c r="AZ830" s="177"/>
      <c r="BA830" s="177"/>
      <c r="BB830" s="177"/>
      <c r="BC830" s="177"/>
      <c r="BD830" s="177"/>
      <c r="BE830" s="177"/>
    </row>
    <row r="831" spans="1:57" ht="14.25" customHeight="1">
      <c r="A831" s="158">
        <v>812</v>
      </c>
      <c r="B831" s="196"/>
      <c r="C831" s="98" t="s">
        <v>1183</v>
      </c>
      <c r="D831" s="93" t="s">
        <v>2271</v>
      </c>
      <c r="E831" s="190" t="s">
        <v>2150</v>
      </c>
      <c r="F831" s="103" t="s">
        <v>2002</v>
      </c>
      <c r="G831" s="103" t="s">
        <v>945</v>
      </c>
      <c r="H831" s="112">
        <v>2</v>
      </c>
      <c r="I831" s="112" t="s">
        <v>1267</v>
      </c>
      <c r="J831" s="112">
        <v>40</v>
      </c>
      <c r="K831" s="51" t="s">
        <v>2219</v>
      </c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>
        <v>40</v>
      </c>
      <c r="AV831" s="177"/>
      <c r="AW831" s="177">
        <v>40</v>
      </c>
      <c r="AX831" s="177"/>
      <c r="AY831" s="177"/>
      <c r="AZ831" s="177"/>
      <c r="BA831" s="177"/>
      <c r="BB831" s="177"/>
      <c r="BC831" s="177"/>
      <c r="BD831" s="177"/>
      <c r="BE831" s="177"/>
    </row>
    <row r="832" spans="1:57" ht="14.25" customHeight="1">
      <c r="A832" s="158">
        <v>813</v>
      </c>
      <c r="B832" s="196"/>
      <c r="C832" s="130" t="s">
        <v>297</v>
      </c>
      <c r="D832" s="91" t="s">
        <v>651</v>
      </c>
      <c r="E832" s="190" t="s">
        <v>2150</v>
      </c>
      <c r="F832" s="190" t="s">
        <v>1351</v>
      </c>
      <c r="G832" s="190" t="s">
        <v>668</v>
      </c>
      <c r="H832" s="176">
        <v>2</v>
      </c>
      <c r="I832" s="181" t="s">
        <v>722</v>
      </c>
      <c r="J832" s="177">
        <v>32</v>
      </c>
      <c r="K832" s="51" t="s">
        <v>2194</v>
      </c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>
        <v>25.6</v>
      </c>
      <c r="AW832" s="177"/>
      <c r="AX832" s="177">
        <v>25.6</v>
      </c>
      <c r="AY832" s="177"/>
      <c r="AZ832" s="177"/>
      <c r="BA832" s="177"/>
      <c r="BB832" s="177"/>
      <c r="BC832" s="177"/>
      <c r="BD832" s="177"/>
      <c r="BE832" s="177"/>
    </row>
    <row r="833" spans="1:57" ht="14.25" customHeight="1">
      <c r="A833" s="262" t="s">
        <v>2348</v>
      </c>
      <c r="B833" s="275"/>
      <c r="C833" s="275"/>
      <c r="D833" s="275"/>
      <c r="E833" s="275"/>
      <c r="F833" s="275"/>
      <c r="G833" s="275"/>
      <c r="H833" s="263"/>
      <c r="I833" s="181"/>
      <c r="J833" s="177">
        <f>SUM(J766:J832)</f>
        <v>2432</v>
      </c>
      <c r="K833" s="177">
        <f t="shared" ref="K833:BE833" si="15">SUM(K766:K832)</f>
        <v>0</v>
      </c>
      <c r="L833" s="177">
        <f t="shared" si="15"/>
        <v>104.39999999999999</v>
      </c>
      <c r="M833" s="177">
        <f t="shared" si="15"/>
        <v>25.4</v>
      </c>
      <c r="N833" s="177">
        <f t="shared" si="15"/>
        <v>323.8</v>
      </c>
      <c r="O833" s="177">
        <f t="shared" si="15"/>
        <v>87.6</v>
      </c>
      <c r="P833" s="177">
        <f t="shared" si="15"/>
        <v>335.40000000000003</v>
      </c>
      <c r="Q833" s="177">
        <f t="shared" si="15"/>
        <v>102.79999999999998</v>
      </c>
      <c r="R833" s="177">
        <f t="shared" si="15"/>
        <v>255.4</v>
      </c>
      <c r="S833" s="177">
        <f t="shared" si="15"/>
        <v>68.8</v>
      </c>
      <c r="T833" s="177">
        <f t="shared" si="15"/>
        <v>210.4</v>
      </c>
      <c r="U833" s="177">
        <f t="shared" si="15"/>
        <v>85.2</v>
      </c>
      <c r="V833" s="177">
        <f t="shared" si="15"/>
        <v>151</v>
      </c>
      <c r="W833" s="177">
        <f t="shared" si="15"/>
        <v>143.4</v>
      </c>
      <c r="X833" s="177">
        <f t="shared" si="15"/>
        <v>260.2</v>
      </c>
      <c r="Y833" s="177">
        <f t="shared" si="15"/>
        <v>167.8</v>
      </c>
      <c r="Z833" s="177">
        <f t="shared" si="15"/>
        <v>274.2</v>
      </c>
      <c r="AA833" s="177">
        <f t="shared" si="15"/>
        <v>131.80000000000001</v>
      </c>
      <c r="AB833" s="177">
        <f t="shared" si="15"/>
        <v>267.8</v>
      </c>
      <c r="AC833" s="177">
        <f t="shared" si="15"/>
        <v>124.2</v>
      </c>
      <c r="AD833" s="177">
        <f t="shared" si="15"/>
        <v>129.4</v>
      </c>
      <c r="AE833" s="177">
        <f t="shared" si="15"/>
        <v>65.8</v>
      </c>
      <c r="AF833" s="177">
        <f t="shared" si="15"/>
        <v>158.19999999999999</v>
      </c>
      <c r="AG833" s="177">
        <f t="shared" si="15"/>
        <v>49.400000000000006</v>
      </c>
      <c r="AH833" s="177">
        <f t="shared" si="15"/>
        <v>322.2</v>
      </c>
      <c r="AI833" s="177">
        <f t="shared" si="15"/>
        <v>59.800000000000011</v>
      </c>
      <c r="AJ833" s="177">
        <f t="shared" si="15"/>
        <v>322.2</v>
      </c>
      <c r="AK833" s="177">
        <f t="shared" si="15"/>
        <v>59.800000000000011</v>
      </c>
      <c r="AL833" s="177">
        <f t="shared" si="15"/>
        <v>374.79999999999995</v>
      </c>
      <c r="AM833" s="177">
        <f t="shared" si="15"/>
        <v>98.800000000000011</v>
      </c>
      <c r="AN833" s="177">
        <f t="shared" si="15"/>
        <v>321.39999999999998</v>
      </c>
      <c r="AO833" s="177">
        <f t="shared" si="15"/>
        <v>69</v>
      </c>
      <c r="AP833" s="177">
        <f t="shared" si="15"/>
        <v>208.8</v>
      </c>
      <c r="AQ833" s="177">
        <f t="shared" si="15"/>
        <v>69</v>
      </c>
      <c r="AR833" s="177">
        <f t="shared" si="15"/>
        <v>178.4</v>
      </c>
      <c r="AS833" s="177">
        <f t="shared" si="15"/>
        <v>43.000000000000007</v>
      </c>
      <c r="AT833" s="177">
        <f t="shared" si="15"/>
        <v>180.2</v>
      </c>
      <c r="AU833" s="177">
        <f t="shared" si="15"/>
        <v>97.8</v>
      </c>
      <c r="AV833" s="177">
        <f t="shared" si="15"/>
        <v>227.6</v>
      </c>
      <c r="AW833" s="177">
        <f t="shared" si="15"/>
        <v>91.8</v>
      </c>
      <c r="AX833" s="177">
        <f t="shared" si="15"/>
        <v>141.6</v>
      </c>
      <c r="AY833" s="177">
        <f t="shared" si="15"/>
        <v>51.8</v>
      </c>
      <c r="AZ833" s="177">
        <f t="shared" si="15"/>
        <v>0</v>
      </c>
      <c r="BA833" s="177">
        <f t="shared" si="15"/>
        <v>0</v>
      </c>
      <c r="BB833" s="177">
        <f t="shared" si="15"/>
        <v>0</v>
      </c>
      <c r="BC833" s="177">
        <f t="shared" si="15"/>
        <v>0</v>
      </c>
      <c r="BD833" s="177">
        <f t="shared" si="15"/>
        <v>0</v>
      </c>
      <c r="BE833" s="177">
        <f t="shared" si="15"/>
        <v>0</v>
      </c>
    </row>
    <row r="834" spans="1:57" ht="14.25" customHeight="1">
      <c r="A834" s="158">
        <v>818</v>
      </c>
      <c r="B834" s="196"/>
      <c r="C834" s="130" t="s">
        <v>394</v>
      </c>
      <c r="D834" s="212" t="s">
        <v>300</v>
      </c>
      <c r="E834" s="191" t="s">
        <v>294</v>
      </c>
      <c r="F834" s="103" t="s">
        <v>349</v>
      </c>
      <c r="G834" s="88" t="s">
        <v>464</v>
      </c>
      <c r="H834" s="213">
        <v>1.4</v>
      </c>
      <c r="I834" s="213" t="s">
        <v>556</v>
      </c>
      <c r="J834" s="176">
        <v>38</v>
      </c>
      <c r="K834" s="51" t="s">
        <v>2193</v>
      </c>
      <c r="L834" s="177"/>
      <c r="M834" s="177"/>
      <c r="N834" s="177"/>
      <c r="O834" s="177"/>
      <c r="P834" s="177">
        <v>38</v>
      </c>
      <c r="Q834" s="177"/>
      <c r="R834" s="177">
        <v>15.2</v>
      </c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177"/>
      <c r="AH834" s="177"/>
      <c r="AI834" s="177"/>
      <c r="AJ834" s="177"/>
      <c r="AK834" s="177"/>
      <c r="AL834" s="177"/>
      <c r="AM834" s="177"/>
      <c r="AN834" s="177"/>
      <c r="AO834" s="177"/>
      <c r="AP834" s="177"/>
      <c r="AQ834" s="177"/>
      <c r="AR834" s="177"/>
      <c r="AS834" s="177"/>
      <c r="AT834" s="177"/>
      <c r="AU834" s="177"/>
      <c r="AV834" s="177"/>
      <c r="AW834" s="177"/>
      <c r="AX834" s="177"/>
      <c r="AY834" s="177"/>
      <c r="AZ834" s="177"/>
      <c r="BA834" s="177"/>
      <c r="BB834" s="177"/>
      <c r="BC834" s="177"/>
      <c r="BD834" s="177"/>
      <c r="BE834" s="177"/>
    </row>
    <row r="835" spans="1:57" ht="14.25" customHeight="1">
      <c r="A835" s="158">
        <v>819</v>
      </c>
      <c r="B835" s="196"/>
      <c r="C835" s="98" t="s">
        <v>1183</v>
      </c>
      <c r="D835" s="93" t="s">
        <v>1139</v>
      </c>
      <c r="E835" s="191" t="s">
        <v>294</v>
      </c>
      <c r="F835" s="103" t="s">
        <v>255</v>
      </c>
      <c r="G835" s="103" t="s">
        <v>1013</v>
      </c>
      <c r="H835" s="112">
        <v>2</v>
      </c>
      <c r="I835" s="112" t="s">
        <v>1530</v>
      </c>
      <c r="J835" s="112">
        <v>23</v>
      </c>
      <c r="K835" s="51" t="s">
        <v>2232</v>
      </c>
      <c r="L835" s="177"/>
      <c r="M835" s="177"/>
      <c r="N835" s="177"/>
      <c r="O835" s="177"/>
      <c r="P835" s="177">
        <v>23</v>
      </c>
      <c r="Q835" s="177"/>
      <c r="R835" s="177">
        <v>23</v>
      </c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177"/>
      <c r="AH835" s="177"/>
      <c r="AI835" s="177"/>
      <c r="AJ835" s="177"/>
      <c r="AK835" s="177"/>
      <c r="AL835" s="177"/>
      <c r="AM835" s="177"/>
      <c r="AN835" s="177"/>
      <c r="AO835" s="177"/>
      <c r="AP835" s="177"/>
      <c r="AQ835" s="177"/>
      <c r="AR835" s="177"/>
      <c r="AS835" s="177"/>
      <c r="AT835" s="177"/>
      <c r="AU835" s="177"/>
      <c r="AV835" s="177"/>
      <c r="AW835" s="177"/>
      <c r="AX835" s="177"/>
      <c r="AY835" s="177"/>
      <c r="AZ835" s="177"/>
      <c r="BA835" s="177"/>
      <c r="BB835" s="177"/>
      <c r="BC835" s="177"/>
      <c r="BD835" s="177"/>
      <c r="BE835" s="177"/>
    </row>
    <row r="836" spans="1:57" ht="14.25" customHeight="1">
      <c r="A836" s="158">
        <v>820</v>
      </c>
      <c r="B836" s="196"/>
      <c r="C836" s="98" t="s">
        <v>1183</v>
      </c>
      <c r="D836" s="93" t="s">
        <v>2329</v>
      </c>
      <c r="E836" s="191" t="s">
        <v>294</v>
      </c>
      <c r="F836" s="103" t="s">
        <v>90</v>
      </c>
      <c r="G836" s="103" t="s">
        <v>939</v>
      </c>
      <c r="H836" s="112">
        <v>1</v>
      </c>
      <c r="I836" s="112" t="s">
        <v>562</v>
      </c>
      <c r="J836" s="112">
        <v>41</v>
      </c>
      <c r="K836" s="51" t="s">
        <v>2232</v>
      </c>
      <c r="L836" s="177"/>
      <c r="M836" s="177"/>
      <c r="N836" s="177"/>
      <c r="O836" s="177"/>
      <c r="P836" s="177">
        <v>41</v>
      </c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7"/>
      <c r="AI836" s="177"/>
      <c r="AJ836" s="177"/>
      <c r="AK836" s="177"/>
      <c r="AL836" s="177"/>
      <c r="AM836" s="177"/>
      <c r="AN836" s="177"/>
      <c r="AO836" s="177"/>
      <c r="AP836" s="177"/>
      <c r="AQ836" s="177"/>
      <c r="AR836" s="177"/>
      <c r="AS836" s="177"/>
      <c r="AT836" s="177"/>
      <c r="AU836" s="177"/>
      <c r="AV836" s="177"/>
      <c r="AW836" s="177"/>
      <c r="AX836" s="177"/>
      <c r="AY836" s="177"/>
      <c r="AZ836" s="177"/>
      <c r="BA836" s="177"/>
      <c r="BB836" s="177"/>
      <c r="BC836" s="177"/>
      <c r="BD836" s="177"/>
      <c r="BE836" s="177"/>
    </row>
    <row r="837" spans="1:57" ht="14.25" customHeight="1">
      <c r="A837" s="158">
        <v>821</v>
      </c>
      <c r="B837" s="196"/>
      <c r="C837" s="98" t="s">
        <v>1183</v>
      </c>
      <c r="D837" s="93" t="s">
        <v>2330</v>
      </c>
      <c r="E837" s="191" t="s">
        <v>294</v>
      </c>
      <c r="F837" s="103" t="s">
        <v>90</v>
      </c>
      <c r="G837" s="103" t="s">
        <v>939</v>
      </c>
      <c r="H837" s="112">
        <v>1</v>
      </c>
      <c r="I837" s="112" t="s">
        <v>534</v>
      </c>
      <c r="J837" s="112">
        <v>45</v>
      </c>
      <c r="K837" s="51" t="s">
        <v>2233</v>
      </c>
      <c r="L837" s="177"/>
      <c r="M837" s="177"/>
      <c r="N837" s="177"/>
      <c r="O837" s="177"/>
      <c r="P837" s="177"/>
      <c r="Q837" s="177">
        <v>45</v>
      </c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7"/>
      <c r="AI837" s="177"/>
      <c r="AJ837" s="177"/>
      <c r="AK837" s="177"/>
      <c r="AL837" s="177"/>
      <c r="AM837" s="177"/>
      <c r="AN837" s="177"/>
      <c r="AO837" s="177"/>
      <c r="AP837" s="177"/>
      <c r="AQ837" s="177"/>
      <c r="AR837" s="177"/>
      <c r="AS837" s="177"/>
      <c r="AT837" s="177"/>
      <c r="AU837" s="177"/>
      <c r="AV837" s="177"/>
      <c r="AW837" s="177"/>
      <c r="AX837" s="177"/>
      <c r="AY837" s="177"/>
      <c r="AZ837" s="177"/>
      <c r="BA837" s="177"/>
      <c r="BB837" s="177"/>
      <c r="BC837" s="177"/>
      <c r="BD837" s="177"/>
      <c r="BE837" s="177"/>
    </row>
    <row r="838" spans="1:57" ht="14.25" customHeight="1">
      <c r="A838" s="158">
        <v>814</v>
      </c>
      <c r="B838" s="97"/>
      <c r="C838" s="130" t="s">
        <v>297</v>
      </c>
      <c r="D838" s="98" t="s">
        <v>629</v>
      </c>
      <c r="E838" s="191" t="s">
        <v>294</v>
      </c>
      <c r="F838" s="191" t="s">
        <v>255</v>
      </c>
      <c r="G838" s="191" t="s">
        <v>656</v>
      </c>
      <c r="H838" s="177">
        <v>1</v>
      </c>
      <c r="I838" s="177" t="s">
        <v>689</v>
      </c>
      <c r="J838" s="177">
        <v>30</v>
      </c>
      <c r="K838" s="51" t="s">
        <v>2189</v>
      </c>
      <c r="L838" s="177"/>
      <c r="M838" s="177"/>
      <c r="N838" s="177"/>
      <c r="O838" s="177"/>
      <c r="P838" s="177"/>
      <c r="Q838" s="177"/>
      <c r="R838" s="177"/>
      <c r="S838" s="177"/>
      <c r="T838" s="177">
        <v>24</v>
      </c>
      <c r="U838" s="177">
        <v>24</v>
      </c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177"/>
      <c r="AH838" s="177"/>
      <c r="AI838" s="177"/>
      <c r="AJ838" s="177"/>
      <c r="AK838" s="177"/>
      <c r="AL838" s="177"/>
      <c r="AM838" s="177"/>
      <c r="AN838" s="177"/>
      <c r="AO838" s="177"/>
      <c r="AP838" s="177"/>
      <c r="AQ838" s="177"/>
      <c r="AR838" s="177"/>
      <c r="AS838" s="177"/>
      <c r="AT838" s="177"/>
      <c r="AU838" s="177"/>
      <c r="AV838" s="177"/>
      <c r="AW838" s="177"/>
      <c r="AX838" s="177"/>
      <c r="AY838" s="177"/>
      <c r="AZ838" s="177"/>
      <c r="BA838" s="177"/>
      <c r="BB838" s="177"/>
      <c r="BC838" s="177"/>
      <c r="BD838" s="177"/>
      <c r="BE838" s="177"/>
    </row>
    <row r="839" spans="1:57" ht="14.25" customHeight="1">
      <c r="A839" s="158">
        <v>822</v>
      </c>
      <c r="B839" s="97"/>
      <c r="C839" s="130" t="s">
        <v>394</v>
      </c>
      <c r="D839" s="212" t="s">
        <v>301</v>
      </c>
      <c r="E839" s="191" t="s">
        <v>294</v>
      </c>
      <c r="F839" s="103" t="s">
        <v>349</v>
      </c>
      <c r="G839" s="88" t="s">
        <v>464</v>
      </c>
      <c r="H839" s="213">
        <v>1.4</v>
      </c>
      <c r="I839" s="213" t="s">
        <v>558</v>
      </c>
      <c r="J839" s="176">
        <v>39</v>
      </c>
      <c r="K839" s="51" t="s">
        <v>2189</v>
      </c>
      <c r="L839" s="177"/>
      <c r="M839" s="177"/>
      <c r="N839" s="177"/>
      <c r="O839" s="177"/>
      <c r="P839" s="177"/>
      <c r="Q839" s="177"/>
      <c r="R839" s="177"/>
      <c r="S839" s="177"/>
      <c r="T839" s="177">
        <v>39</v>
      </c>
      <c r="U839" s="177"/>
      <c r="V839" s="177">
        <v>15.6</v>
      </c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177"/>
      <c r="AH839" s="177"/>
      <c r="AI839" s="177"/>
      <c r="AJ839" s="177"/>
      <c r="AK839" s="177"/>
      <c r="AL839" s="177"/>
      <c r="AM839" s="177"/>
      <c r="AN839" s="177"/>
      <c r="AO839" s="177"/>
      <c r="AP839" s="177"/>
      <c r="AQ839" s="177"/>
      <c r="AR839" s="177"/>
      <c r="AS839" s="177"/>
      <c r="AT839" s="177"/>
      <c r="AU839" s="177"/>
      <c r="AV839" s="177"/>
      <c r="AW839" s="177"/>
      <c r="AX839" s="177"/>
      <c r="AY839" s="177"/>
      <c r="AZ839" s="177"/>
      <c r="BA839" s="177"/>
      <c r="BB839" s="177"/>
      <c r="BC839" s="177"/>
      <c r="BD839" s="177"/>
      <c r="BE839" s="177"/>
    </row>
    <row r="840" spans="1:57" ht="14.25" customHeight="1">
      <c r="A840" s="158">
        <v>823</v>
      </c>
      <c r="B840" s="196"/>
      <c r="C840" s="98" t="s">
        <v>1183</v>
      </c>
      <c r="D840" s="93" t="s">
        <v>189</v>
      </c>
      <c r="E840" s="191" t="s">
        <v>294</v>
      </c>
      <c r="F840" s="103" t="s">
        <v>90</v>
      </c>
      <c r="G840" s="103" t="s">
        <v>939</v>
      </c>
      <c r="H840" s="112">
        <v>1</v>
      </c>
      <c r="I840" s="112" t="s">
        <v>544</v>
      </c>
      <c r="J840" s="112">
        <v>44</v>
      </c>
      <c r="K840" s="51" t="s">
        <v>2236</v>
      </c>
      <c r="L840" s="177"/>
      <c r="M840" s="177"/>
      <c r="N840" s="177"/>
      <c r="O840" s="177"/>
      <c r="P840" s="177"/>
      <c r="Q840" s="177"/>
      <c r="R840" s="177"/>
      <c r="S840" s="177"/>
      <c r="T840" s="177">
        <v>44</v>
      </c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177"/>
      <c r="AH840" s="177"/>
      <c r="AI840" s="177"/>
      <c r="AJ840" s="177"/>
      <c r="AK840" s="177"/>
      <c r="AL840" s="177"/>
      <c r="AM840" s="177"/>
      <c r="AN840" s="177"/>
      <c r="AO840" s="177"/>
      <c r="AP840" s="177"/>
      <c r="AQ840" s="177"/>
      <c r="AR840" s="177"/>
      <c r="AS840" s="177"/>
      <c r="AT840" s="177"/>
      <c r="AU840" s="177"/>
      <c r="AV840" s="177"/>
      <c r="AW840" s="177"/>
      <c r="AX840" s="177"/>
      <c r="AY840" s="177"/>
      <c r="AZ840" s="177"/>
      <c r="BA840" s="177"/>
      <c r="BB840" s="177"/>
      <c r="BC840" s="177"/>
      <c r="BD840" s="177"/>
      <c r="BE840" s="177"/>
    </row>
    <row r="841" spans="1:57" ht="14.25" customHeight="1">
      <c r="A841" s="158">
        <v>824</v>
      </c>
      <c r="B841" s="199"/>
      <c r="C841" s="130" t="s">
        <v>394</v>
      </c>
      <c r="D841" s="212" t="s">
        <v>303</v>
      </c>
      <c r="E841" s="191" t="s">
        <v>294</v>
      </c>
      <c r="F841" s="103" t="s">
        <v>90</v>
      </c>
      <c r="G841" s="88" t="s">
        <v>463</v>
      </c>
      <c r="H841" s="213">
        <v>1</v>
      </c>
      <c r="I841" s="213" t="s">
        <v>554</v>
      </c>
      <c r="J841" s="176">
        <v>31</v>
      </c>
      <c r="K841" s="62" t="s">
        <v>2177</v>
      </c>
      <c r="L841" s="106"/>
      <c r="M841" s="106"/>
      <c r="N841" s="106"/>
      <c r="O841" s="106"/>
      <c r="P841" s="106"/>
      <c r="Q841" s="106"/>
      <c r="R841" s="106"/>
      <c r="S841" s="106"/>
      <c r="T841" s="106"/>
      <c r="U841" s="106">
        <v>12.4</v>
      </c>
      <c r="V841" s="106"/>
      <c r="W841" s="106">
        <v>18.600000000000001</v>
      </c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106"/>
      <c r="AJ841" s="106"/>
      <c r="AK841" s="106"/>
      <c r="AL841" s="106"/>
      <c r="AM841" s="106"/>
      <c r="AN841" s="106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</row>
    <row r="842" spans="1:57" ht="14.25" customHeight="1">
      <c r="A842" s="158">
        <v>825</v>
      </c>
      <c r="B842" s="97"/>
      <c r="C842" s="130" t="s">
        <v>893</v>
      </c>
      <c r="D842" s="90" t="s">
        <v>758</v>
      </c>
      <c r="E842" s="191" t="s">
        <v>294</v>
      </c>
      <c r="F842" s="188" t="s">
        <v>814</v>
      </c>
      <c r="G842" s="188" t="s">
        <v>815</v>
      </c>
      <c r="H842" s="178">
        <v>2</v>
      </c>
      <c r="I842" s="112" t="s">
        <v>1507</v>
      </c>
      <c r="J842" s="178">
        <v>45</v>
      </c>
      <c r="K842" s="51" t="s">
        <v>2242</v>
      </c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>
        <v>9</v>
      </c>
      <c r="W842" s="177"/>
      <c r="X842" s="177">
        <v>9</v>
      </c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7"/>
      <c r="AV842" s="177"/>
      <c r="AW842" s="177"/>
      <c r="AX842" s="177"/>
      <c r="AY842" s="177"/>
      <c r="AZ842" s="177"/>
      <c r="BA842" s="177"/>
      <c r="BB842" s="177"/>
      <c r="BC842" s="177"/>
      <c r="BD842" s="177"/>
      <c r="BE842" s="177"/>
    </row>
    <row r="843" spans="1:57" ht="14.25" customHeight="1">
      <c r="A843" s="158">
        <v>826</v>
      </c>
      <c r="B843" s="196"/>
      <c r="C843" s="98" t="s">
        <v>1183</v>
      </c>
      <c r="D843" s="93" t="s">
        <v>1139</v>
      </c>
      <c r="E843" s="191" t="s">
        <v>294</v>
      </c>
      <c r="F843" s="103" t="s">
        <v>255</v>
      </c>
      <c r="G843" s="103" t="s">
        <v>1014</v>
      </c>
      <c r="H843" s="112">
        <v>3</v>
      </c>
      <c r="I843" s="112" t="s">
        <v>504</v>
      </c>
      <c r="J843" s="112">
        <v>23</v>
      </c>
      <c r="K843" s="51" t="s">
        <v>2242</v>
      </c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>
        <v>23</v>
      </c>
      <c r="W843" s="177"/>
      <c r="X843" s="177">
        <v>23</v>
      </c>
      <c r="Y843" s="177"/>
      <c r="Z843" s="177">
        <v>23</v>
      </c>
      <c r="AA843" s="177"/>
      <c r="AB843" s="177"/>
      <c r="AC843" s="177"/>
      <c r="AD843" s="177"/>
      <c r="AE843" s="177"/>
      <c r="AF843" s="177"/>
      <c r="AG843" s="177"/>
      <c r="AH843" s="177"/>
      <c r="AI843" s="177"/>
      <c r="AJ843" s="177"/>
      <c r="AK843" s="177"/>
      <c r="AL843" s="177"/>
      <c r="AM843" s="177"/>
      <c r="AN843" s="177"/>
      <c r="AO843" s="177"/>
      <c r="AP843" s="177"/>
      <c r="AQ843" s="177"/>
      <c r="AR843" s="177"/>
      <c r="AS843" s="177"/>
      <c r="AT843" s="177"/>
      <c r="AU843" s="177"/>
      <c r="AV843" s="177"/>
      <c r="AW843" s="177"/>
      <c r="AX843" s="177"/>
      <c r="AY843" s="177"/>
      <c r="AZ843" s="177"/>
      <c r="BA843" s="177"/>
      <c r="BB843" s="177"/>
      <c r="BC843" s="177"/>
      <c r="BD843" s="177"/>
      <c r="BE843" s="177"/>
    </row>
    <row r="844" spans="1:57" ht="14.25" customHeight="1">
      <c r="A844" s="158">
        <v>827</v>
      </c>
      <c r="B844" s="97"/>
      <c r="C844" s="130" t="s">
        <v>394</v>
      </c>
      <c r="D844" s="212" t="s">
        <v>302</v>
      </c>
      <c r="E844" s="191" t="s">
        <v>294</v>
      </c>
      <c r="F844" s="103" t="s">
        <v>349</v>
      </c>
      <c r="G844" s="88" t="s">
        <v>464</v>
      </c>
      <c r="H844" s="213">
        <v>1.4</v>
      </c>
      <c r="I844" s="213" t="s">
        <v>560</v>
      </c>
      <c r="J844" s="176">
        <v>34</v>
      </c>
      <c r="K844" s="51" t="s">
        <v>2170</v>
      </c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>
        <v>13.6</v>
      </c>
      <c r="Y844" s="177"/>
      <c r="Z844" s="177">
        <v>34</v>
      </c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  <c r="AQ844" s="177"/>
      <c r="AR844" s="177"/>
      <c r="AS844" s="177"/>
      <c r="AT844" s="177"/>
      <c r="AU844" s="177"/>
      <c r="AV844" s="177"/>
      <c r="AW844" s="177"/>
      <c r="AX844" s="177"/>
      <c r="AY844" s="177"/>
      <c r="AZ844" s="177"/>
      <c r="BA844" s="177"/>
      <c r="BB844" s="177"/>
      <c r="BC844" s="177"/>
      <c r="BD844" s="177"/>
      <c r="BE844" s="177"/>
    </row>
    <row r="845" spans="1:57" ht="14.25" customHeight="1">
      <c r="A845" s="158">
        <v>828</v>
      </c>
      <c r="B845" s="196"/>
      <c r="C845" s="98" t="s">
        <v>1183</v>
      </c>
      <c r="D845" s="93" t="s">
        <v>187</v>
      </c>
      <c r="E845" s="191" t="s">
        <v>294</v>
      </c>
      <c r="F845" s="103" t="s">
        <v>90</v>
      </c>
      <c r="G845" s="103" t="s">
        <v>939</v>
      </c>
      <c r="H845" s="112">
        <v>1</v>
      </c>
      <c r="I845" s="112" t="s">
        <v>2038</v>
      </c>
      <c r="J845" s="112">
        <v>46</v>
      </c>
      <c r="K845" s="51" t="s">
        <v>2243</v>
      </c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>
        <v>46</v>
      </c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  <c r="AQ845" s="177"/>
      <c r="AR845" s="177"/>
      <c r="AS845" s="177"/>
      <c r="AT845" s="177"/>
      <c r="AU845" s="177"/>
      <c r="AV845" s="177"/>
      <c r="AW845" s="177"/>
      <c r="AX845" s="177"/>
      <c r="AY845" s="177"/>
      <c r="AZ845" s="177"/>
      <c r="BA845" s="177"/>
      <c r="BB845" s="177"/>
      <c r="BC845" s="177"/>
      <c r="BD845" s="177"/>
      <c r="BE845" s="177"/>
    </row>
    <row r="846" spans="1:57" ht="14.25" customHeight="1">
      <c r="A846" s="158">
        <v>829</v>
      </c>
      <c r="B846" s="97"/>
      <c r="C846" s="130" t="s">
        <v>394</v>
      </c>
      <c r="D846" s="212" t="s">
        <v>429</v>
      </c>
      <c r="E846" s="191" t="s">
        <v>294</v>
      </c>
      <c r="F846" s="103" t="s">
        <v>72</v>
      </c>
      <c r="G846" s="88" t="s">
        <v>487</v>
      </c>
      <c r="H846" s="213">
        <v>2</v>
      </c>
      <c r="I846" s="213" t="s">
        <v>589</v>
      </c>
      <c r="J846" s="176">
        <v>37</v>
      </c>
      <c r="K846" s="51" t="s">
        <v>2174</v>
      </c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>
        <v>37</v>
      </c>
      <c r="Z846" s="177"/>
      <c r="AA846" s="177">
        <v>37</v>
      </c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  <c r="AQ846" s="177"/>
      <c r="AR846" s="177"/>
      <c r="AS846" s="177"/>
      <c r="AT846" s="177"/>
      <c r="AU846" s="177"/>
      <c r="AV846" s="177"/>
      <c r="AW846" s="177"/>
      <c r="AX846" s="177"/>
      <c r="AY846" s="177"/>
      <c r="AZ846" s="177"/>
      <c r="BA846" s="177"/>
      <c r="BB846" s="177"/>
      <c r="BC846" s="177"/>
      <c r="BD846" s="177"/>
      <c r="BE846" s="177"/>
    </row>
    <row r="847" spans="1:57" ht="14.25" customHeight="1">
      <c r="A847" s="158">
        <v>815</v>
      </c>
      <c r="B847" s="97"/>
      <c r="C847" s="130" t="s">
        <v>394</v>
      </c>
      <c r="D847" s="212" t="s">
        <v>231</v>
      </c>
      <c r="E847" s="191" t="s">
        <v>294</v>
      </c>
      <c r="F847" s="103" t="s">
        <v>90</v>
      </c>
      <c r="G847" s="88" t="s">
        <v>469</v>
      </c>
      <c r="H847" s="213">
        <v>1</v>
      </c>
      <c r="I847" s="213" t="s">
        <v>535</v>
      </c>
      <c r="J847" s="176">
        <v>29</v>
      </c>
      <c r="K847" s="51" t="s">
        <v>2178</v>
      </c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>
        <v>29</v>
      </c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7"/>
      <c r="AV847" s="177"/>
      <c r="AW847" s="177"/>
      <c r="AX847" s="177"/>
      <c r="AY847" s="177"/>
      <c r="AZ847" s="177"/>
      <c r="BA847" s="177"/>
      <c r="BB847" s="177"/>
      <c r="BC847" s="177"/>
      <c r="BD847" s="177"/>
      <c r="BE847" s="177"/>
    </row>
    <row r="848" spans="1:57" ht="14.25" customHeight="1">
      <c r="A848" s="158">
        <v>816</v>
      </c>
      <c r="B848" s="196"/>
      <c r="C848" s="130" t="s">
        <v>394</v>
      </c>
      <c r="D848" s="212" t="s">
        <v>232</v>
      </c>
      <c r="E848" s="191" t="s">
        <v>294</v>
      </c>
      <c r="F848" s="103" t="s">
        <v>90</v>
      </c>
      <c r="G848" s="88" t="s">
        <v>469</v>
      </c>
      <c r="H848" s="213">
        <v>1</v>
      </c>
      <c r="I848" s="213" t="s">
        <v>570</v>
      </c>
      <c r="J848" s="176">
        <v>33</v>
      </c>
      <c r="K848" s="51" t="s">
        <v>2182</v>
      </c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>
        <v>33</v>
      </c>
      <c r="AD848" s="177"/>
      <c r="AE848" s="177"/>
      <c r="AF848" s="177"/>
      <c r="AG848" s="177"/>
      <c r="AH848" s="177"/>
      <c r="AI848" s="177"/>
      <c r="AJ848" s="177"/>
      <c r="AK848" s="177"/>
      <c r="AL848" s="177"/>
      <c r="AM848" s="177"/>
      <c r="AN848" s="177"/>
      <c r="AO848" s="177"/>
      <c r="AP848" s="177"/>
      <c r="AQ848" s="177"/>
      <c r="AR848" s="177"/>
      <c r="AS848" s="177"/>
      <c r="AT848" s="177"/>
      <c r="AU848" s="177"/>
      <c r="AV848" s="177"/>
      <c r="AW848" s="177"/>
      <c r="AX848" s="177"/>
      <c r="AY848" s="177"/>
      <c r="AZ848" s="177"/>
      <c r="BA848" s="177"/>
      <c r="BB848" s="177"/>
      <c r="BC848" s="177"/>
      <c r="BD848" s="177"/>
      <c r="BE848" s="177"/>
    </row>
    <row r="849" spans="1:57" ht="14.25" customHeight="1">
      <c r="A849" s="158">
        <v>817</v>
      </c>
      <c r="B849" s="97"/>
      <c r="C849" s="130" t="s">
        <v>394</v>
      </c>
      <c r="D849" s="212" t="s">
        <v>217</v>
      </c>
      <c r="E849" s="191" t="s">
        <v>294</v>
      </c>
      <c r="F849" s="103" t="s">
        <v>90</v>
      </c>
      <c r="G849" s="88" t="s">
        <v>469</v>
      </c>
      <c r="H849" s="213">
        <v>1</v>
      </c>
      <c r="I849" s="213" t="s">
        <v>569</v>
      </c>
      <c r="J849" s="176">
        <v>30</v>
      </c>
      <c r="K849" s="51" t="s">
        <v>2179</v>
      </c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>
        <v>30</v>
      </c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  <c r="AQ849" s="177"/>
      <c r="AR849" s="177"/>
      <c r="AS849" s="177"/>
      <c r="AT849" s="177"/>
      <c r="AU849" s="177"/>
      <c r="AV849" s="177"/>
      <c r="AW849" s="177"/>
      <c r="AX849" s="177"/>
      <c r="AY849" s="177"/>
      <c r="AZ849" s="177"/>
      <c r="BA849" s="177"/>
      <c r="BB849" s="177"/>
      <c r="BC849" s="177"/>
      <c r="BD849" s="177"/>
      <c r="BE849" s="177"/>
    </row>
    <row r="850" spans="1:57" ht="14.25" customHeight="1">
      <c r="A850" s="158">
        <v>830</v>
      </c>
      <c r="B850" s="196"/>
      <c r="C850" s="98" t="s">
        <v>1183</v>
      </c>
      <c r="D850" s="93" t="s">
        <v>188</v>
      </c>
      <c r="E850" s="191" t="s">
        <v>294</v>
      </c>
      <c r="F850" s="103" t="s">
        <v>90</v>
      </c>
      <c r="G850" s="103" t="s">
        <v>939</v>
      </c>
      <c r="H850" s="112">
        <v>1</v>
      </c>
      <c r="I850" s="112" t="s">
        <v>2039</v>
      </c>
      <c r="J850" s="112">
        <v>42</v>
      </c>
      <c r="K850" s="51" t="s">
        <v>2249</v>
      </c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>
        <v>42</v>
      </c>
      <c r="Z850" s="177"/>
      <c r="AA850" s="177"/>
      <c r="AB850" s="177"/>
      <c r="AC850" s="177"/>
      <c r="AD850" s="177"/>
      <c r="AE850" s="177"/>
      <c r="AF850" s="177"/>
      <c r="AG850" s="177"/>
      <c r="AH850" s="177"/>
      <c r="AI850" s="177"/>
      <c r="AJ850" s="177"/>
      <c r="AK850" s="177"/>
      <c r="AL850" s="177"/>
      <c r="AM850" s="177"/>
      <c r="AN850" s="177"/>
      <c r="AO850" s="177"/>
      <c r="AP850" s="177"/>
      <c r="AQ850" s="177"/>
      <c r="AR850" s="177"/>
      <c r="AS850" s="177"/>
      <c r="AT850" s="177"/>
      <c r="AU850" s="177"/>
      <c r="AV850" s="177"/>
      <c r="AW850" s="177"/>
      <c r="AX850" s="177"/>
      <c r="AY850" s="177"/>
      <c r="AZ850" s="177"/>
      <c r="BA850" s="177"/>
      <c r="BB850" s="177"/>
      <c r="BC850" s="177"/>
      <c r="BD850" s="177"/>
      <c r="BE850" s="177"/>
    </row>
    <row r="851" spans="1:57" ht="14.25" customHeight="1">
      <c r="A851" s="158">
        <v>831</v>
      </c>
      <c r="B851" s="97"/>
      <c r="C851" s="130" t="s">
        <v>394</v>
      </c>
      <c r="D851" s="212" t="s">
        <v>300</v>
      </c>
      <c r="E851" s="191" t="s">
        <v>294</v>
      </c>
      <c r="F851" s="103" t="s">
        <v>90</v>
      </c>
      <c r="G851" s="88" t="s">
        <v>463</v>
      </c>
      <c r="H851" s="213">
        <v>1</v>
      </c>
      <c r="I851" s="213" t="s">
        <v>551</v>
      </c>
      <c r="J851" s="176">
        <v>38</v>
      </c>
      <c r="K851" s="51" t="s">
        <v>2190</v>
      </c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>
        <v>38</v>
      </c>
      <c r="AA851" s="177"/>
      <c r="AB851" s="177"/>
      <c r="AC851" s="177"/>
      <c r="AD851" s="177"/>
      <c r="AE851" s="177"/>
      <c r="AF851" s="177"/>
      <c r="AG851" s="177"/>
      <c r="AH851" s="177"/>
      <c r="AI851" s="177"/>
      <c r="AJ851" s="177"/>
      <c r="AK851" s="177"/>
      <c r="AL851" s="177"/>
      <c r="AM851" s="177"/>
      <c r="AN851" s="177"/>
      <c r="AO851" s="177"/>
      <c r="AP851" s="177"/>
      <c r="AQ851" s="177"/>
      <c r="AR851" s="177"/>
      <c r="AS851" s="177"/>
      <c r="AT851" s="177"/>
      <c r="AU851" s="177"/>
      <c r="AV851" s="177"/>
      <c r="AW851" s="177"/>
      <c r="AX851" s="177"/>
      <c r="AY851" s="177"/>
      <c r="AZ851" s="177"/>
      <c r="BA851" s="177"/>
      <c r="BB851" s="177"/>
      <c r="BC851" s="177"/>
      <c r="BD851" s="177"/>
      <c r="BE851" s="177"/>
    </row>
    <row r="852" spans="1:57" ht="14.25" customHeight="1">
      <c r="A852" s="158">
        <v>832</v>
      </c>
      <c r="B852" s="196"/>
      <c r="C852" s="98" t="s">
        <v>1183</v>
      </c>
      <c r="D852" s="93" t="s">
        <v>2327</v>
      </c>
      <c r="E852" s="191" t="s">
        <v>294</v>
      </c>
      <c r="F852" s="214" t="s">
        <v>354</v>
      </c>
      <c r="G852" s="103" t="s">
        <v>369</v>
      </c>
      <c r="H852" s="112">
        <v>2</v>
      </c>
      <c r="I852" s="112" t="s">
        <v>1285</v>
      </c>
      <c r="J852" s="112">
        <v>34</v>
      </c>
      <c r="K852" s="51" t="s">
        <v>2238</v>
      </c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>
        <v>34</v>
      </c>
      <c r="AA852" s="177"/>
      <c r="AB852" s="177">
        <v>34</v>
      </c>
      <c r="AC852" s="177"/>
      <c r="AD852" s="177"/>
      <c r="AE852" s="177"/>
      <c r="AF852" s="177"/>
      <c r="AG852" s="177"/>
      <c r="AH852" s="177"/>
      <c r="AI852" s="177"/>
      <c r="AJ852" s="177"/>
      <c r="AK852" s="177"/>
      <c r="AL852" s="177"/>
      <c r="AM852" s="177"/>
      <c r="AN852" s="177"/>
      <c r="AO852" s="177"/>
      <c r="AP852" s="177"/>
      <c r="AQ852" s="177"/>
      <c r="AR852" s="177"/>
      <c r="AS852" s="177"/>
      <c r="AT852" s="177"/>
      <c r="AU852" s="177"/>
      <c r="AV852" s="177"/>
      <c r="AW852" s="177"/>
      <c r="AX852" s="177"/>
      <c r="AY852" s="177"/>
      <c r="AZ852" s="177"/>
      <c r="BA852" s="177"/>
      <c r="BB852" s="177"/>
      <c r="BC852" s="177"/>
      <c r="BD852" s="177"/>
      <c r="BE852" s="177"/>
    </row>
    <row r="853" spans="1:57" ht="14.25" customHeight="1">
      <c r="A853" s="158">
        <v>833</v>
      </c>
      <c r="B853" s="196"/>
      <c r="C853" s="98" t="s">
        <v>1183</v>
      </c>
      <c r="D853" s="93" t="s">
        <v>2328</v>
      </c>
      <c r="E853" s="191" t="s">
        <v>294</v>
      </c>
      <c r="F853" s="103" t="s">
        <v>349</v>
      </c>
      <c r="G853" s="103" t="s">
        <v>369</v>
      </c>
      <c r="H853" s="112">
        <v>2</v>
      </c>
      <c r="I853" s="112" t="s">
        <v>1286</v>
      </c>
      <c r="J853" s="112">
        <v>37</v>
      </c>
      <c r="K853" s="51" t="s">
        <v>2239</v>
      </c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>
        <v>37</v>
      </c>
      <c r="AB853" s="177"/>
      <c r="AC853" s="177">
        <v>37</v>
      </c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7"/>
      <c r="AV853" s="177"/>
      <c r="AW853" s="177"/>
      <c r="AX853" s="177"/>
      <c r="AY853" s="177"/>
      <c r="AZ853" s="177"/>
      <c r="BA853" s="177"/>
      <c r="BB853" s="177"/>
      <c r="BC853" s="177"/>
      <c r="BD853" s="177"/>
      <c r="BE853" s="177"/>
    </row>
    <row r="854" spans="1:57" ht="14.25" customHeight="1">
      <c r="A854" s="158">
        <v>834</v>
      </c>
      <c r="B854" s="51"/>
      <c r="C854" s="130" t="s">
        <v>394</v>
      </c>
      <c r="D854" s="212" t="s">
        <v>303</v>
      </c>
      <c r="E854" s="191" t="s">
        <v>294</v>
      </c>
      <c r="F854" s="103" t="s">
        <v>349</v>
      </c>
      <c r="G854" s="88" t="s">
        <v>464</v>
      </c>
      <c r="H854" s="213">
        <v>1.4</v>
      </c>
      <c r="I854" s="213" t="s">
        <v>561</v>
      </c>
      <c r="J854" s="176">
        <v>31</v>
      </c>
      <c r="K854" s="51" t="s">
        <v>2191</v>
      </c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>
        <v>31</v>
      </c>
      <c r="AC854" s="177"/>
      <c r="AD854" s="177">
        <v>12.4</v>
      </c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  <c r="AQ854" s="177"/>
      <c r="AR854" s="177"/>
      <c r="AS854" s="177"/>
      <c r="AT854" s="177"/>
      <c r="AU854" s="177"/>
      <c r="AV854" s="177"/>
      <c r="AW854" s="177"/>
      <c r="AX854" s="177"/>
      <c r="AY854" s="177"/>
      <c r="AZ854" s="177"/>
      <c r="BA854" s="177"/>
      <c r="BB854" s="177"/>
      <c r="BC854" s="177"/>
      <c r="BD854" s="177"/>
      <c r="BE854" s="177"/>
    </row>
    <row r="855" spans="1:57" ht="14.25" customHeight="1">
      <c r="A855" s="158">
        <v>835</v>
      </c>
      <c r="B855" s="97"/>
      <c r="C855" s="130" t="s">
        <v>893</v>
      </c>
      <c r="D855" s="90" t="s">
        <v>756</v>
      </c>
      <c r="E855" s="191" t="s">
        <v>294</v>
      </c>
      <c r="F855" s="188" t="s">
        <v>814</v>
      </c>
      <c r="G855" s="188" t="s">
        <v>815</v>
      </c>
      <c r="H855" s="178">
        <v>2</v>
      </c>
      <c r="I855" s="112" t="s">
        <v>1505</v>
      </c>
      <c r="J855" s="178">
        <v>42</v>
      </c>
      <c r="K855" s="51" t="s">
        <v>2220</v>
      </c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>
        <v>8.4</v>
      </c>
      <c r="AC855" s="177"/>
      <c r="AD855" s="177">
        <v>8.4</v>
      </c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7"/>
      <c r="AV855" s="177"/>
      <c r="AW855" s="177"/>
      <c r="AX855" s="177"/>
      <c r="AY855" s="177"/>
      <c r="AZ855" s="177"/>
      <c r="BA855" s="177"/>
      <c r="BB855" s="177"/>
      <c r="BC855" s="177"/>
      <c r="BD855" s="177"/>
      <c r="BE855" s="177"/>
    </row>
    <row r="856" spans="1:57" ht="14.25" customHeight="1">
      <c r="A856" s="158">
        <v>836</v>
      </c>
      <c r="B856" s="97"/>
      <c r="C856" s="130" t="s">
        <v>893</v>
      </c>
      <c r="D856" s="90" t="s">
        <v>757</v>
      </c>
      <c r="E856" s="191" t="s">
        <v>294</v>
      </c>
      <c r="F856" s="188" t="s">
        <v>814</v>
      </c>
      <c r="G856" s="188" t="s">
        <v>815</v>
      </c>
      <c r="H856" s="178">
        <v>2</v>
      </c>
      <c r="I856" s="112" t="s">
        <v>1506</v>
      </c>
      <c r="J856" s="178">
        <v>45</v>
      </c>
      <c r="K856" s="51" t="s">
        <v>2220</v>
      </c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>
        <v>9</v>
      </c>
      <c r="AC856" s="177"/>
      <c r="AD856" s="177">
        <v>9</v>
      </c>
      <c r="AE856" s="177"/>
      <c r="AF856" s="177"/>
      <c r="AG856" s="177"/>
      <c r="AH856" s="177"/>
      <c r="AI856" s="177"/>
      <c r="AJ856" s="177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7"/>
      <c r="AV856" s="177"/>
      <c r="AW856" s="177"/>
      <c r="AX856" s="177"/>
      <c r="AY856" s="177"/>
      <c r="AZ856" s="177"/>
      <c r="BA856" s="177"/>
      <c r="BB856" s="177"/>
      <c r="BC856" s="177"/>
      <c r="BD856" s="177"/>
      <c r="BE856" s="177"/>
    </row>
    <row r="857" spans="1:57" ht="14.25" customHeight="1">
      <c r="A857" s="158">
        <v>837</v>
      </c>
      <c r="B857" s="97"/>
      <c r="C857" s="130" t="s">
        <v>893</v>
      </c>
      <c r="D857" s="90" t="s">
        <v>759</v>
      </c>
      <c r="E857" s="191" t="s">
        <v>294</v>
      </c>
      <c r="F857" s="188" t="s">
        <v>814</v>
      </c>
      <c r="G857" s="188" t="s">
        <v>815</v>
      </c>
      <c r="H857" s="178">
        <v>2</v>
      </c>
      <c r="I857" s="112" t="s">
        <v>1508</v>
      </c>
      <c r="J857" s="178">
        <v>48</v>
      </c>
      <c r="K857" s="51" t="s">
        <v>2220</v>
      </c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>
        <v>9.6</v>
      </c>
      <c r="AC857" s="177"/>
      <c r="AD857" s="177">
        <v>9.6</v>
      </c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  <c r="AQ857" s="177"/>
      <c r="AR857" s="177"/>
      <c r="AS857" s="177"/>
      <c r="AT857" s="177"/>
      <c r="AU857" s="177"/>
      <c r="AV857" s="177"/>
      <c r="AW857" s="177"/>
      <c r="AX857" s="177"/>
      <c r="AY857" s="177"/>
      <c r="AZ857" s="177"/>
      <c r="BA857" s="177"/>
      <c r="BB857" s="177"/>
      <c r="BC857" s="177"/>
      <c r="BD857" s="177"/>
      <c r="BE857" s="177"/>
    </row>
    <row r="858" spans="1:57" ht="14.25" customHeight="1">
      <c r="A858" s="158">
        <v>838</v>
      </c>
      <c r="B858" s="196"/>
      <c r="C858" s="98" t="s">
        <v>1183</v>
      </c>
      <c r="D858" s="93" t="s">
        <v>1139</v>
      </c>
      <c r="E858" s="191" t="s">
        <v>294</v>
      </c>
      <c r="F858" s="103" t="s">
        <v>255</v>
      </c>
      <c r="G858" s="103" t="s">
        <v>1012</v>
      </c>
      <c r="H858" s="112">
        <v>1</v>
      </c>
      <c r="I858" s="112" t="s">
        <v>1283</v>
      </c>
      <c r="J858" s="112">
        <v>23</v>
      </c>
      <c r="K858" s="51" t="s">
        <v>2220</v>
      </c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>
        <v>23</v>
      </c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</row>
    <row r="859" spans="1:57" ht="14.25" customHeight="1">
      <c r="A859" s="158">
        <v>839</v>
      </c>
      <c r="B859" s="196"/>
      <c r="C859" s="130" t="s">
        <v>394</v>
      </c>
      <c r="D859" s="212" t="s">
        <v>430</v>
      </c>
      <c r="E859" s="191" t="s">
        <v>294</v>
      </c>
      <c r="F859" s="103" t="s">
        <v>72</v>
      </c>
      <c r="G859" s="88" t="s">
        <v>487</v>
      </c>
      <c r="H859" s="213">
        <v>2</v>
      </c>
      <c r="I859" s="213" t="s">
        <v>590</v>
      </c>
      <c r="J859" s="176">
        <v>26</v>
      </c>
      <c r="K859" s="51" t="s">
        <v>2182</v>
      </c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>
        <v>26</v>
      </c>
      <c r="AD859" s="177"/>
      <c r="AE859" s="177">
        <v>26</v>
      </c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</row>
    <row r="860" spans="1:57" ht="14.25" customHeight="1">
      <c r="A860" s="158">
        <v>840</v>
      </c>
      <c r="B860" s="97"/>
      <c r="C860" s="130" t="s">
        <v>394</v>
      </c>
      <c r="D860" s="212" t="s">
        <v>301</v>
      </c>
      <c r="E860" s="191" t="s">
        <v>294</v>
      </c>
      <c r="F860" s="103" t="s">
        <v>90</v>
      </c>
      <c r="G860" s="88" t="s">
        <v>463</v>
      </c>
      <c r="H860" s="213">
        <v>1</v>
      </c>
      <c r="I860" s="213" t="s">
        <v>2058</v>
      </c>
      <c r="J860" s="176">
        <v>39</v>
      </c>
      <c r="K860" s="51" t="s">
        <v>2192</v>
      </c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>
        <v>39</v>
      </c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</row>
    <row r="861" spans="1:57" ht="14.25" customHeight="1">
      <c r="A861" s="158">
        <v>841</v>
      </c>
      <c r="B861" s="97"/>
      <c r="C861" s="130" t="s">
        <v>394</v>
      </c>
      <c r="D861" s="212" t="s">
        <v>302</v>
      </c>
      <c r="E861" s="191" t="s">
        <v>294</v>
      </c>
      <c r="F861" s="103" t="s">
        <v>90</v>
      </c>
      <c r="G861" s="88" t="s">
        <v>463</v>
      </c>
      <c r="H861" s="213">
        <v>1</v>
      </c>
      <c r="I861" s="213" t="s">
        <v>2040</v>
      </c>
      <c r="J861" s="176">
        <v>34</v>
      </c>
      <c r="K861" s="51" t="s">
        <v>2165</v>
      </c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>
        <v>34</v>
      </c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</row>
    <row r="862" spans="1:57" ht="14.25" customHeight="1">
      <c r="A862" s="158">
        <v>842</v>
      </c>
      <c r="B862" s="196"/>
      <c r="C862" s="130" t="s">
        <v>394</v>
      </c>
      <c r="D862" s="212" t="s">
        <v>431</v>
      </c>
      <c r="E862" s="191" t="s">
        <v>294</v>
      </c>
      <c r="F862" s="103" t="s">
        <v>255</v>
      </c>
      <c r="G862" s="88" t="s">
        <v>488</v>
      </c>
      <c r="H862" s="213">
        <v>1</v>
      </c>
      <c r="I862" s="213" t="s">
        <v>566</v>
      </c>
      <c r="J862" s="176">
        <v>38</v>
      </c>
      <c r="K862" s="51" t="s">
        <v>2165</v>
      </c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>
        <v>38</v>
      </c>
      <c r="AI862" s="177"/>
      <c r="AJ862" s="177"/>
      <c r="AK862" s="177"/>
      <c r="AL862" s="177"/>
      <c r="AM862" s="177"/>
      <c r="AN862" s="177"/>
      <c r="AO862" s="177"/>
      <c r="AP862" s="177"/>
      <c r="AQ862" s="177"/>
      <c r="AR862" s="177"/>
      <c r="AS862" s="177"/>
      <c r="AT862" s="177"/>
      <c r="AU862" s="177"/>
      <c r="AV862" s="177"/>
      <c r="AW862" s="177"/>
      <c r="AX862" s="177"/>
      <c r="AY862" s="177"/>
      <c r="AZ862" s="177"/>
      <c r="BA862" s="177"/>
      <c r="BB862" s="177"/>
      <c r="BC862" s="177"/>
      <c r="BD862" s="177"/>
      <c r="BE862" s="177"/>
    </row>
    <row r="863" spans="1:57" ht="14.25" customHeight="1">
      <c r="A863" s="158">
        <v>843</v>
      </c>
      <c r="B863" s="196"/>
      <c r="C863" s="98" t="s">
        <v>1183</v>
      </c>
      <c r="D863" s="93" t="s">
        <v>2334</v>
      </c>
      <c r="E863" s="191" t="s">
        <v>294</v>
      </c>
      <c r="F863" s="103" t="s">
        <v>90</v>
      </c>
      <c r="G863" s="103" t="s">
        <v>939</v>
      </c>
      <c r="H863" s="112">
        <v>1</v>
      </c>
      <c r="I863" s="112" t="s">
        <v>2041</v>
      </c>
      <c r="J863" s="112">
        <v>46</v>
      </c>
      <c r="K863" s="51" t="s">
        <v>2234</v>
      </c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>
        <v>46</v>
      </c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</row>
    <row r="864" spans="1:57" ht="14.25" customHeight="1">
      <c r="A864" s="158">
        <v>844</v>
      </c>
      <c r="B864" s="97"/>
      <c r="C864" s="130" t="s">
        <v>394</v>
      </c>
      <c r="D864" s="212" t="s">
        <v>434</v>
      </c>
      <c r="E864" s="191" t="s">
        <v>294</v>
      </c>
      <c r="F864" s="103" t="s">
        <v>255</v>
      </c>
      <c r="G864" s="88" t="s">
        <v>488</v>
      </c>
      <c r="H864" s="213">
        <v>1</v>
      </c>
      <c r="I864" s="213" t="s">
        <v>593</v>
      </c>
      <c r="J864" s="176">
        <v>37</v>
      </c>
      <c r="K864" s="51" t="s">
        <v>2196</v>
      </c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>
        <v>37</v>
      </c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7"/>
      <c r="AV864" s="177"/>
      <c r="AW864" s="177"/>
      <c r="AX864" s="177"/>
      <c r="AY864" s="177"/>
      <c r="AZ864" s="177"/>
      <c r="BA864" s="177"/>
      <c r="BB864" s="177"/>
      <c r="BC864" s="177"/>
      <c r="BD864" s="177"/>
      <c r="BE864" s="177"/>
    </row>
    <row r="865" spans="1:57" ht="14.25" customHeight="1">
      <c r="A865" s="158">
        <v>845</v>
      </c>
      <c r="B865" s="196"/>
      <c r="C865" s="98" t="s">
        <v>1183</v>
      </c>
      <c r="D865" s="93" t="s">
        <v>2331</v>
      </c>
      <c r="E865" s="191" t="s">
        <v>294</v>
      </c>
      <c r="F865" s="103" t="s">
        <v>90</v>
      </c>
      <c r="G865" s="103" t="s">
        <v>939</v>
      </c>
      <c r="H865" s="112">
        <v>1</v>
      </c>
      <c r="I865" s="112" t="s">
        <v>1280</v>
      </c>
      <c r="J865" s="112">
        <v>49</v>
      </c>
      <c r="K865" s="51" t="s">
        <v>2247</v>
      </c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>
        <v>49</v>
      </c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7"/>
      <c r="AV865" s="177"/>
      <c r="AW865" s="177"/>
      <c r="AX865" s="177"/>
      <c r="AY865" s="177"/>
      <c r="AZ865" s="177"/>
      <c r="BA865" s="177"/>
      <c r="BB865" s="177"/>
      <c r="BC865" s="177"/>
      <c r="BD865" s="177"/>
      <c r="BE865" s="177"/>
    </row>
    <row r="866" spans="1:57" ht="14.25" customHeight="1">
      <c r="A866" s="158">
        <v>846</v>
      </c>
      <c r="B866" s="196"/>
      <c r="C866" s="98" t="s">
        <v>1183</v>
      </c>
      <c r="D866" s="93" t="s">
        <v>2332</v>
      </c>
      <c r="E866" s="191" t="s">
        <v>294</v>
      </c>
      <c r="F866" s="103" t="s">
        <v>90</v>
      </c>
      <c r="G866" s="103" t="s">
        <v>939</v>
      </c>
      <c r="H866" s="112">
        <v>1</v>
      </c>
      <c r="I866" s="112" t="s">
        <v>1284</v>
      </c>
      <c r="J866" s="112">
        <v>46</v>
      </c>
      <c r="K866" s="51" t="s">
        <v>2248</v>
      </c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177"/>
      <c r="AH866" s="177"/>
      <c r="AI866" s="177"/>
      <c r="AJ866" s="177"/>
      <c r="AK866" s="177">
        <v>46</v>
      </c>
      <c r="AL866" s="177"/>
      <c r="AM866" s="177"/>
      <c r="AN866" s="177"/>
      <c r="AO866" s="177"/>
      <c r="AP866" s="177"/>
      <c r="AQ866" s="177"/>
      <c r="AR866" s="177"/>
      <c r="AS866" s="177"/>
      <c r="AT866" s="177"/>
      <c r="AU866" s="177"/>
      <c r="AV866" s="177"/>
      <c r="AW866" s="177"/>
      <c r="AX866" s="177"/>
      <c r="AY866" s="177"/>
      <c r="AZ866" s="177"/>
      <c r="BA866" s="177"/>
      <c r="BB866" s="177"/>
      <c r="BC866" s="177"/>
      <c r="BD866" s="177"/>
      <c r="BE866" s="177"/>
    </row>
    <row r="867" spans="1:57" ht="14.25" customHeight="1">
      <c r="A867" s="158">
        <v>847</v>
      </c>
      <c r="B867" s="196"/>
      <c r="C867" s="130" t="s">
        <v>394</v>
      </c>
      <c r="D867" s="212" t="s">
        <v>433</v>
      </c>
      <c r="E867" s="191" t="s">
        <v>294</v>
      </c>
      <c r="F867" s="103" t="s">
        <v>255</v>
      </c>
      <c r="G867" s="88" t="s">
        <v>488</v>
      </c>
      <c r="H867" s="213">
        <v>1</v>
      </c>
      <c r="I867" s="213" t="s">
        <v>592</v>
      </c>
      <c r="J867" s="176">
        <v>31</v>
      </c>
      <c r="K867" s="51" t="s">
        <v>2188</v>
      </c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7"/>
      <c r="AI867" s="177"/>
      <c r="AJ867" s="177"/>
      <c r="AK867" s="177"/>
      <c r="AL867" s="177">
        <v>31</v>
      </c>
      <c r="AM867" s="177"/>
      <c r="AN867" s="177"/>
      <c r="AO867" s="177"/>
      <c r="AP867" s="177"/>
      <c r="AQ867" s="177"/>
      <c r="AR867" s="177"/>
      <c r="AS867" s="177"/>
      <c r="AT867" s="177"/>
      <c r="AU867" s="177"/>
      <c r="AV867" s="177"/>
      <c r="AW867" s="177"/>
      <c r="AX867" s="177"/>
      <c r="AY867" s="177"/>
      <c r="AZ867" s="177"/>
      <c r="BA867" s="177"/>
      <c r="BB867" s="177"/>
      <c r="BC867" s="177"/>
      <c r="BD867" s="177"/>
      <c r="BE867" s="177"/>
    </row>
    <row r="868" spans="1:57" ht="14.25" customHeight="1">
      <c r="A868" s="158">
        <v>848</v>
      </c>
      <c r="B868" s="97"/>
      <c r="C868" s="130" t="s">
        <v>893</v>
      </c>
      <c r="D868" s="91" t="s">
        <v>253</v>
      </c>
      <c r="E868" s="191" t="s">
        <v>294</v>
      </c>
      <c r="F868" s="190" t="s">
        <v>90</v>
      </c>
      <c r="G868" s="190" t="s">
        <v>798</v>
      </c>
      <c r="H868" s="181">
        <v>2</v>
      </c>
      <c r="I868" s="181" t="s">
        <v>866</v>
      </c>
      <c r="J868" s="181">
        <v>55</v>
      </c>
      <c r="K868" s="51" t="s">
        <v>2229</v>
      </c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177"/>
      <c r="AH868" s="177"/>
      <c r="AI868" s="177"/>
      <c r="AJ868" s="177"/>
      <c r="AK868" s="177"/>
      <c r="AL868" s="177">
        <v>55</v>
      </c>
      <c r="AM868" s="177"/>
      <c r="AN868" s="177">
        <v>55</v>
      </c>
      <c r="AO868" s="177"/>
      <c r="AP868" s="177"/>
      <c r="AQ868" s="177"/>
      <c r="AR868" s="177"/>
      <c r="AS868" s="177"/>
      <c r="AT868" s="177"/>
      <c r="AU868" s="177"/>
      <c r="AV868" s="177"/>
      <c r="AW868" s="177"/>
      <c r="AX868" s="177"/>
      <c r="AY868" s="177"/>
      <c r="AZ868" s="177"/>
      <c r="BA868" s="177"/>
      <c r="BB868" s="177"/>
      <c r="BC868" s="177"/>
      <c r="BD868" s="177"/>
      <c r="BE868" s="177"/>
    </row>
    <row r="869" spans="1:57" ht="14.25" customHeight="1">
      <c r="A869" s="158">
        <v>849</v>
      </c>
      <c r="B869" s="97"/>
      <c r="C869" s="130" t="s">
        <v>893</v>
      </c>
      <c r="D869" s="91" t="s">
        <v>254</v>
      </c>
      <c r="E869" s="191" t="s">
        <v>294</v>
      </c>
      <c r="F869" s="190" t="s">
        <v>90</v>
      </c>
      <c r="G869" s="190" t="s">
        <v>798</v>
      </c>
      <c r="H869" s="181">
        <v>2</v>
      </c>
      <c r="I869" s="181" t="s">
        <v>867</v>
      </c>
      <c r="J869" s="181">
        <v>55</v>
      </c>
      <c r="K869" s="51" t="s">
        <v>2230</v>
      </c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177"/>
      <c r="AH869" s="177"/>
      <c r="AI869" s="177"/>
      <c r="AJ869" s="177"/>
      <c r="AK869" s="177"/>
      <c r="AL869" s="177"/>
      <c r="AM869" s="177">
        <v>55</v>
      </c>
      <c r="AN869" s="177"/>
      <c r="AO869" s="177">
        <v>55</v>
      </c>
      <c r="AP869" s="177"/>
      <c r="AQ869" s="177"/>
      <c r="AR869" s="177"/>
      <c r="AS869" s="177"/>
      <c r="AT869" s="177"/>
      <c r="AU869" s="177"/>
      <c r="AV869" s="177"/>
      <c r="AW869" s="177"/>
      <c r="AX869" s="177"/>
      <c r="AY869" s="177"/>
      <c r="AZ869" s="177"/>
      <c r="BA869" s="177"/>
      <c r="BB869" s="177"/>
      <c r="BC869" s="177"/>
      <c r="BD869" s="177"/>
      <c r="BE869" s="177"/>
    </row>
    <row r="870" spans="1:57" ht="14.25" customHeight="1">
      <c r="A870" s="158">
        <v>850</v>
      </c>
      <c r="B870" s="196"/>
      <c r="C870" s="130" t="s">
        <v>394</v>
      </c>
      <c r="D870" s="212" t="s">
        <v>432</v>
      </c>
      <c r="E870" s="191" t="s">
        <v>294</v>
      </c>
      <c r="F870" s="103" t="s">
        <v>255</v>
      </c>
      <c r="G870" s="88" t="s">
        <v>488</v>
      </c>
      <c r="H870" s="213">
        <v>1</v>
      </c>
      <c r="I870" s="213" t="s">
        <v>591</v>
      </c>
      <c r="J870" s="176">
        <v>31</v>
      </c>
      <c r="K870" s="51" t="s">
        <v>2173</v>
      </c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>
        <v>31</v>
      </c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</row>
    <row r="871" spans="1:57" ht="14.25" customHeight="1">
      <c r="A871" s="158">
        <v>851</v>
      </c>
      <c r="B871" s="196"/>
      <c r="C871" s="130" t="s">
        <v>394</v>
      </c>
      <c r="D871" s="212" t="s">
        <v>428</v>
      </c>
      <c r="E871" s="191" t="s">
        <v>294</v>
      </c>
      <c r="F871" s="103" t="s">
        <v>72</v>
      </c>
      <c r="G871" s="88" t="s">
        <v>487</v>
      </c>
      <c r="H871" s="213">
        <v>2</v>
      </c>
      <c r="I871" s="213" t="s">
        <v>588</v>
      </c>
      <c r="J871" s="176">
        <v>34</v>
      </c>
      <c r="K871" s="51" t="s">
        <v>2183</v>
      </c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>
        <v>34</v>
      </c>
      <c r="AP871" s="177"/>
      <c r="AQ871" s="177">
        <v>34</v>
      </c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</row>
    <row r="872" spans="1:57" ht="14.25" customHeight="1">
      <c r="A872" s="158">
        <v>852</v>
      </c>
      <c r="B872" s="97"/>
      <c r="C872" s="130" t="s">
        <v>893</v>
      </c>
      <c r="D872" s="91" t="s">
        <v>268</v>
      </c>
      <c r="E872" s="191" t="s">
        <v>294</v>
      </c>
      <c r="F872" s="190" t="s">
        <v>90</v>
      </c>
      <c r="G872" s="190" t="s">
        <v>798</v>
      </c>
      <c r="H872" s="181">
        <v>2</v>
      </c>
      <c r="I872" s="181" t="s">
        <v>868</v>
      </c>
      <c r="J872" s="181">
        <v>48</v>
      </c>
      <c r="K872" s="51" t="s">
        <v>2223</v>
      </c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>
        <v>48</v>
      </c>
      <c r="AQ872" s="177"/>
      <c r="AR872" s="177">
        <v>48</v>
      </c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</row>
    <row r="873" spans="1:57" s="160" customFormat="1" ht="14.25" customHeight="1">
      <c r="A873" s="158">
        <v>853</v>
      </c>
      <c r="B873" s="196"/>
      <c r="C873" s="98" t="s">
        <v>1183</v>
      </c>
      <c r="D873" s="93" t="s">
        <v>192</v>
      </c>
      <c r="E873" s="191" t="s">
        <v>294</v>
      </c>
      <c r="F873" s="103" t="s">
        <v>349</v>
      </c>
      <c r="G873" s="103" t="s">
        <v>1011</v>
      </c>
      <c r="H873" s="112">
        <v>4</v>
      </c>
      <c r="I873" s="112" t="s">
        <v>505</v>
      </c>
      <c r="J873" s="112">
        <v>31</v>
      </c>
      <c r="K873" s="51" t="s">
        <v>2223</v>
      </c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>
        <v>31</v>
      </c>
      <c r="AQ873" s="177"/>
      <c r="AR873" s="177">
        <v>31</v>
      </c>
      <c r="AS873" s="177"/>
      <c r="AT873" s="177">
        <v>31</v>
      </c>
      <c r="AU873" s="177"/>
      <c r="AV873" s="177">
        <v>31</v>
      </c>
      <c r="AW873" s="177"/>
      <c r="AX873" s="177"/>
      <c r="AY873" s="177"/>
      <c r="AZ873" s="177"/>
      <c r="BA873" s="177"/>
      <c r="BB873" s="177"/>
      <c r="BC873" s="177"/>
      <c r="BD873" s="177"/>
      <c r="BE873" s="177"/>
    </row>
    <row r="874" spans="1:57" s="160" customFormat="1" ht="14.25" customHeight="1">
      <c r="A874" s="158">
        <v>854</v>
      </c>
      <c r="B874" s="97"/>
      <c r="C874" s="130" t="s">
        <v>893</v>
      </c>
      <c r="D874" s="91" t="s">
        <v>269</v>
      </c>
      <c r="E874" s="191" t="s">
        <v>294</v>
      </c>
      <c r="F874" s="190" t="s">
        <v>90</v>
      </c>
      <c r="G874" s="190" t="s">
        <v>798</v>
      </c>
      <c r="H874" s="181">
        <v>2</v>
      </c>
      <c r="I874" s="181" t="s">
        <v>869</v>
      </c>
      <c r="J874" s="181">
        <v>49</v>
      </c>
      <c r="K874" s="51" t="s">
        <v>2224</v>
      </c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>
        <v>49</v>
      </c>
      <c r="AR874" s="177"/>
      <c r="AS874" s="177">
        <v>49</v>
      </c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</row>
    <row r="875" spans="1:57" ht="14.25" customHeight="1">
      <c r="A875" s="158">
        <v>855</v>
      </c>
      <c r="B875" s="196"/>
      <c r="C875" s="98" t="s">
        <v>1183</v>
      </c>
      <c r="D875" s="93" t="s">
        <v>2333</v>
      </c>
      <c r="E875" s="191" t="s">
        <v>294</v>
      </c>
      <c r="F875" s="103" t="s">
        <v>90</v>
      </c>
      <c r="G875" s="103" t="s">
        <v>939</v>
      </c>
      <c r="H875" s="112">
        <v>1</v>
      </c>
      <c r="I875" s="112" t="s">
        <v>2042</v>
      </c>
      <c r="J875" s="112">
        <v>47</v>
      </c>
      <c r="K875" s="51" t="s">
        <v>2225</v>
      </c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>
        <v>47</v>
      </c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</row>
    <row r="876" spans="1:57" ht="14.25" customHeight="1">
      <c r="A876" s="158">
        <v>856</v>
      </c>
      <c r="B876" s="196"/>
      <c r="C876" s="130" t="s">
        <v>893</v>
      </c>
      <c r="D876" s="91" t="s">
        <v>749</v>
      </c>
      <c r="E876" s="191" t="s">
        <v>294</v>
      </c>
      <c r="F876" s="190" t="s">
        <v>90</v>
      </c>
      <c r="G876" s="190" t="s">
        <v>799</v>
      </c>
      <c r="H876" s="181">
        <v>2</v>
      </c>
      <c r="I876" s="181" t="s">
        <v>870</v>
      </c>
      <c r="J876" s="181">
        <v>20</v>
      </c>
      <c r="K876" s="51" t="s">
        <v>2219</v>
      </c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>
        <v>20</v>
      </c>
      <c r="AV876" s="177"/>
      <c r="AW876" s="177">
        <v>20</v>
      </c>
      <c r="AX876" s="177"/>
      <c r="AY876" s="177"/>
      <c r="AZ876" s="177"/>
      <c r="BA876" s="177"/>
      <c r="BB876" s="177"/>
      <c r="BC876" s="177"/>
      <c r="BD876" s="177"/>
      <c r="BE876" s="177"/>
    </row>
    <row r="877" spans="1:57" ht="14.25" customHeight="1">
      <c r="A877" s="158">
        <v>857</v>
      </c>
      <c r="B877" s="196"/>
      <c r="C877" s="98" t="s">
        <v>1183</v>
      </c>
      <c r="D877" s="93" t="s">
        <v>2335</v>
      </c>
      <c r="E877" s="191" t="s">
        <v>294</v>
      </c>
      <c r="F877" s="103" t="s">
        <v>90</v>
      </c>
      <c r="G877" s="103" t="s">
        <v>939</v>
      </c>
      <c r="H877" s="112">
        <v>1</v>
      </c>
      <c r="I877" s="112" t="s">
        <v>2043</v>
      </c>
      <c r="J877" s="112">
        <v>46</v>
      </c>
      <c r="K877" s="51" t="s">
        <v>2255</v>
      </c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>
        <v>46</v>
      </c>
      <c r="AW877" s="177"/>
      <c r="AX877" s="177"/>
      <c r="AY877" s="177"/>
      <c r="AZ877" s="177"/>
      <c r="BA877" s="177"/>
      <c r="BB877" s="177"/>
      <c r="BC877" s="177"/>
      <c r="BD877" s="177"/>
      <c r="BE877" s="177"/>
    </row>
    <row r="878" spans="1:57" ht="14.25" customHeight="1">
      <c r="A878" s="262" t="s">
        <v>2348</v>
      </c>
      <c r="B878" s="275"/>
      <c r="C878" s="275"/>
      <c r="D878" s="275"/>
      <c r="E878" s="275"/>
      <c r="F878" s="275"/>
      <c r="G878" s="275"/>
      <c r="H878" s="263"/>
      <c r="I878" s="180"/>
      <c r="J878" s="112">
        <f>SUM(J834:J877)</f>
        <v>1670</v>
      </c>
      <c r="K878" s="112">
        <f t="shared" ref="K878:BE878" si="16">SUM(K834:K877)</f>
        <v>0</v>
      </c>
      <c r="L878" s="112">
        <f t="shared" si="16"/>
        <v>0</v>
      </c>
      <c r="M878" s="112">
        <f t="shared" si="16"/>
        <v>0</v>
      </c>
      <c r="N878" s="112">
        <f t="shared" si="16"/>
        <v>0</v>
      </c>
      <c r="O878" s="112">
        <f t="shared" si="16"/>
        <v>0</v>
      </c>
      <c r="P878" s="112">
        <f t="shared" si="16"/>
        <v>102</v>
      </c>
      <c r="Q878" s="112">
        <f t="shared" si="16"/>
        <v>45</v>
      </c>
      <c r="R878" s="112">
        <f t="shared" si="16"/>
        <v>38.200000000000003</v>
      </c>
      <c r="S878" s="112">
        <f t="shared" si="16"/>
        <v>0</v>
      </c>
      <c r="T878" s="112">
        <f t="shared" si="16"/>
        <v>107</v>
      </c>
      <c r="U878" s="112">
        <f t="shared" si="16"/>
        <v>36.4</v>
      </c>
      <c r="V878" s="112">
        <f t="shared" si="16"/>
        <v>47.6</v>
      </c>
      <c r="W878" s="112">
        <f t="shared" si="16"/>
        <v>18.600000000000001</v>
      </c>
      <c r="X878" s="112">
        <f t="shared" si="16"/>
        <v>91.6</v>
      </c>
      <c r="Y878" s="112">
        <f t="shared" si="16"/>
        <v>79</v>
      </c>
      <c r="Z878" s="112">
        <f t="shared" si="16"/>
        <v>129</v>
      </c>
      <c r="AA878" s="112">
        <f t="shared" si="16"/>
        <v>103</v>
      </c>
      <c r="AB878" s="112">
        <f t="shared" si="16"/>
        <v>115</v>
      </c>
      <c r="AC878" s="112">
        <f t="shared" si="16"/>
        <v>96</v>
      </c>
      <c r="AD878" s="112">
        <f t="shared" si="16"/>
        <v>78.400000000000006</v>
      </c>
      <c r="AE878" s="112">
        <f t="shared" si="16"/>
        <v>56</v>
      </c>
      <c r="AF878" s="112">
        <f t="shared" si="16"/>
        <v>0</v>
      </c>
      <c r="AG878" s="112">
        <f t="shared" si="16"/>
        <v>0</v>
      </c>
      <c r="AH878" s="112">
        <f t="shared" si="16"/>
        <v>72</v>
      </c>
      <c r="AI878" s="112">
        <f t="shared" si="16"/>
        <v>46</v>
      </c>
      <c r="AJ878" s="112">
        <f t="shared" si="16"/>
        <v>86</v>
      </c>
      <c r="AK878" s="112">
        <f t="shared" si="16"/>
        <v>46</v>
      </c>
      <c r="AL878" s="112">
        <f t="shared" si="16"/>
        <v>86</v>
      </c>
      <c r="AM878" s="112">
        <f t="shared" si="16"/>
        <v>55</v>
      </c>
      <c r="AN878" s="112">
        <f t="shared" si="16"/>
        <v>86</v>
      </c>
      <c r="AO878" s="112">
        <f t="shared" si="16"/>
        <v>89</v>
      </c>
      <c r="AP878" s="112">
        <f t="shared" si="16"/>
        <v>79</v>
      </c>
      <c r="AQ878" s="112">
        <f t="shared" si="16"/>
        <v>83</v>
      </c>
      <c r="AR878" s="112">
        <f t="shared" si="16"/>
        <v>79</v>
      </c>
      <c r="AS878" s="112">
        <f t="shared" si="16"/>
        <v>49</v>
      </c>
      <c r="AT878" s="112">
        <f t="shared" si="16"/>
        <v>78</v>
      </c>
      <c r="AU878" s="112">
        <f t="shared" si="16"/>
        <v>20</v>
      </c>
      <c r="AV878" s="112">
        <f t="shared" si="16"/>
        <v>77</v>
      </c>
      <c r="AW878" s="112">
        <f t="shared" si="16"/>
        <v>20</v>
      </c>
      <c r="AX878" s="112">
        <f t="shared" si="16"/>
        <v>0</v>
      </c>
      <c r="AY878" s="112">
        <f t="shared" si="16"/>
        <v>0</v>
      </c>
      <c r="AZ878" s="112">
        <f t="shared" si="16"/>
        <v>0</v>
      </c>
      <c r="BA878" s="112">
        <f t="shared" si="16"/>
        <v>0</v>
      </c>
      <c r="BB878" s="112">
        <f t="shared" si="16"/>
        <v>0</v>
      </c>
      <c r="BC878" s="112">
        <f t="shared" si="16"/>
        <v>0</v>
      </c>
      <c r="BD878" s="112">
        <f t="shared" si="16"/>
        <v>0</v>
      </c>
      <c r="BE878" s="112">
        <f t="shared" si="16"/>
        <v>0</v>
      </c>
    </row>
    <row r="879" spans="1:57" ht="14.25" customHeight="1">
      <c r="A879" s="262" t="s">
        <v>2349</v>
      </c>
      <c r="B879" s="275"/>
      <c r="C879" s="275"/>
      <c r="D879" s="275"/>
      <c r="E879" s="275"/>
      <c r="F879" s="275"/>
      <c r="G879" s="275"/>
      <c r="H879" s="263"/>
      <c r="J879" s="177">
        <f>J878+J833+J765+J715+J649+J596+J562+J496+J484+J374+J371+J364+J233+J193+J136+J119+J35</f>
        <v>33618</v>
      </c>
      <c r="K879" s="177">
        <f t="shared" ref="K879:BE879" si="17">K878+K833+K765+K715+K649+K596+K562+K496+K484+K374+K371+K364+K233+K193+K136+K119+K35</f>
        <v>0</v>
      </c>
      <c r="L879" s="177">
        <f t="shared" si="17"/>
        <v>104.39999999999999</v>
      </c>
      <c r="M879" s="177">
        <f t="shared" si="17"/>
        <v>25.4</v>
      </c>
      <c r="N879" s="177">
        <f t="shared" si="17"/>
        <v>1975.4</v>
      </c>
      <c r="O879" s="177">
        <f t="shared" si="17"/>
        <v>1458.8000000000002</v>
      </c>
      <c r="P879" s="177">
        <f t="shared" si="17"/>
        <v>2420</v>
      </c>
      <c r="Q879" s="177">
        <f t="shared" si="17"/>
        <v>1745.6</v>
      </c>
      <c r="R879" s="177">
        <f t="shared" si="17"/>
        <v>2764.2000000000003</v>
      </c>
      <c r="S879" s="177">
        <f t="shared" si="17"/>
        <v>2232</v>
      </c>
      <c r="T879" s="177">
        <f t="shared" si="17"/>
        <v>2843.8</v>
      </c>
      <c r="U879" s="177">
        <f t="shared" si="17"/>
        <v>2489.6000000000004</v>
      </c>
      <c r="V879" s="177">
        <f t="shared" si="17"/>
        <v>2483.2000000000003</v>
      </c>
      <c r="W879" s="177">
        <f t="shared" si="17"/>
        <v>2169.8000000000002</v>
      </c>
      <c r="X879" s="177">
        <f t="shared" si="17"/>
        <v>2695.9999999999995</v>
      </c>
      <c r="Y879" s="177">
        <f t="shared" si="17"/>
        <v>2236</v>
      </c>
      <c r="Z879" s="177">
        <f t="shared" si="17"/>
        <v>2846.4</v>
      </c>
      <c r="AA879" s="177">
        <f t="shared" si="17"/>
        <v>2557.6000000000004</v>
      </c>
      <c r="AB879" s="177">
        <f t="shared" si="17"/>
        <v>2643.6</v>
      </c>
      <c r="AC879" s="177">
        <f t="shared" si="17"/>
        <v>2465.8000000000002</v>
      </c>
      <c r="AD879" s="177">
        <f t="shared" si="17"/>
        <v>2641.2000000000003</v>
      </c>
      <c r="AE879" s="177">
        <f t="shared" si="17"/>
        <v>2253.2000000000003</v>
      </c>
      <c r="AF879" s="177">
        <f t="shared" si="17"/>
        <v>1828.6</v>
      </c>
      <c r="AG879" s="177">
        <f t="shared" si="17"/>
        <v>1099</v>
      </c>
      <c r="AH879" s="177">
        <f t="shared" si="17"/>
        <v>2355.6000000000004</v>
      </c>
      <c r="AI879" s="177">
        <f t="shared" si="17"/>
        <v>1795.2</v>
      </c>
      <c r="AJ879" s="177">
        <f t="shared" si="17"/>
        <v>2636.6000000000004</v>
      </c>
      <c r="AK879" s="177">
        <f t="shared" si="17"/>
        <v>1972.8000000000002</v>
      </c>
      <c r="AL879" s="177">
        <f t="shared" si="17"/>
        <v>2655.2</v>
      </c>
      <c r="AM879" s="177">
        <f t="shared" si="17"/>
        <v>1954</v>
      </c>
      <c r="AN879" s="177">
        <f t="shared" si="17"/>
        <v>2558.4</v>
      </c>
      <c r="AO879" s="177">
        <f t="shared" si="17"/>
        <v>1944.6000000000001</v>
      </c>
      <c r="AP879" s="177">
        <f t="shared" si="17"/>
        <v>2570.4</v>
      </c>
      <c r="AQ879" s="177">
        <f t="shared" si="17"/>
        <v>2089.8000000000002</v>
      </c>
      <c r="AR879" s="177">
        <f t="shared" si="17"/>
        <v>2398.3999999999996</v>
      </c>
      <c r="AS879" s="177">
        <f t="shared" si="17"/>
        <v>2018.1999999999998</v>
      </c>
      <c r="AT879" s="177">
        <f t="shared" si="17"/>
        <v>2360.4</v>
      </c>
      <c r="AU879" s="177">
        <f t="shared" si="17"/>
        <v>1905</v>
      </c>
      <c r="AV879" s="177">
        <f t="shared" si="17"/>
        <v>2266.8000000000002</v>
      </c>
      <c r="AW879" s="177">
        <f t="shared" si="17"/>
        <v>1783</v>
      </c>
      <c r="AX879" s="177">
        <f t="shared" si="17"/>
        <v>235.6</v>
      </c>
      <c r="AY879" s="177">
        <f t="shared" si="17"/>
        <v>250.8</v>
      </c>
      <c r="AZ879" s="177">
        <f t="shared" si="17"/>
        <v>56</v>
      </c>
      <c r="BA879" s="177">
        <f t="shared" si="17"/>
        <v>101</v>
      </c>
      <c r="BB879" s="177">
        <f t="shared" si="17"/>
        <v>56</v>
      </c>
      <c r="BC879" s="177">
        <f t="shared" si="17"/>
        <v>101</v>
      </c>
      <c r="BD879" s="177">
        <f t="shared" si="17"/>
        <v>0</v>
      </c>
      <c r="BE879" s="177">
        <f t="shared" si="17"/>
        <v>46</v>
      </c>
    </row>
    <row r="880" spans="1:57">
      <c r="I880" s="162" t="s">
        <v>1515</v>
      </c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</row>
    <row r="881" spans="6:57">
      <c r="I881" s="163"/>
      <c r="J881" s="174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</row>
    <row r="882" spans="6:57">
      <c r="I882" s="165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</row>
    <row r="883" spans="6:57">
      <c r="G883" s="161" t="s">
        <v>2000</v>
      </c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</row>
    <row r="884" spans="6:57"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</row>
    <row r="885" spans="6:57">
      <c r="G885" s="161" t="s">
        <v>1481</v>
      </c>
      <c r="I885" s="162" t="s">
        <v>1987</v>
      </c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</row>
    <row r="886" spans="6:57">
      <c r="G886" s="161" t="s">
        <v>1987</v>
      </c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</row>
    <row r="887" spans="6:57">
      <c r="F887" s="161" t="s">
        <v>2052</v>
      </c>
      <c r="G887" s="161" t="s">
        <v>1480</v>
      </c>
      <c r="I887" s="162" t="s">
        <v>1987</v>
      </c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</row>
    <row r="888" spans="6:57"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</row>
    <row r="889" spans="6:57"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</row>
    <row r="890" spans="6:57"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</row>
    <row r="891" spans="6:57"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</row>
    <row r="892" spans="6:57"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</row>
    <row r="893" spans="6:57"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</row>
    <row r="894" spans="6:57"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</row>
    <row r="895" spans="6:57"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</row>
    <row r="896" spans="6:57"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</row>
    <row r="897" spans="14:57"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</row>
    <row r="898" spans="14:57"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</row>
    <row r="899" spans="14:57"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</row>
    <row r="900" spans="14:57"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</row>
    <row r="901" spans="14:57"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</row>
    <row r="902" spans="14:57"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</row>
    <row r="903" spans="14:57"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</row>
    <row r="904" spans="14:57"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</row>
    <row r="905" spans="14:57"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</row>
    <row r="906" spans="14:57"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</row>
    <row r="907" spans="14:57"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</row>
    <row r="908" spans="14:57"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</row>
    <row r="909" spans="14:57"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159"/>
      <c r="AX909" s="159"/>
      <c r="AY909" s="159"/>
      <c r="AZ909" s="159"/>
      <c r="BA909" s="159"/>
      <c r="BB909" s="159"/>
      <c r="BC909" s="159"/>
      <c r="BD909" s="159"/>
      <c r="BE909" s="159"/>
    </row>
    <row r="910" spans="14:57"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</row>
    <row r="911" spans="14:57"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59"/>
      <c r="AY911" s="159"/>
      <c r="AZ911" s="159"/>
      <c r="BA911" s="159"/>
      <c r="BB911" s="159"/>
      <c r="BC911" s="159"/>
      <c r="BD911" s="159"/>
      <c r="BE911" s="159"/>
    </row>
    <row r="912" spans="14:57"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159"/>
      <c r="AX912" s="159"/>
      <c r="AY912" s="159"/>
      <c r="AZ912" s="159"/>
      <c r="BA912" s="159"/>
      <c r="BB912" s="159"/>
      <c r="BC912" s="159"/>
      <c r="BD912" s="159"/>
      <c r="BE912" s="159"/>
    </row>
    <row r="913" spans="14:57"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159"/>
      <c r="AX913" s="159"/>
      <c r="AY913" s="159"/>
      <c r="AZ913" s="159"/>
      <c r="BA913" s="159"/>
      <c r="BB913" s="159"/>
      <c r="BC913" s="159"/>
      <c r="BD913" s="159"/>
      <c r="BE913" s="159"/>
    </row>
    <row r="914" spans="14:57"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159"/>
      <c r="AX914" s="159"/>
      <c r="AY914" s="159"/>
      <c r="AZ914" s="159"/>
      <c r="BA914" s="159"/>
      <c r="BB914" s="159"/>
      <c r="BC914" s="159"/>
      <c r="BD914" s="159"/>
      <c r="BE914" s="159"/>
    </row>
    <row r="915" spans="14:57"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</row>
    <row r="916" spans="14:57"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</row>
    <row r="917" spans="14:57"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</row>
    <row r="918" spans="14:57"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</row>
    <row r="919" spans="14:57"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</row>
    <row r="920" spans="14:57"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</row>
    <row r="921" spans="14:57"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</row>
    <row r="922" spans="14:57"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</row>
    <row r="923" spans="14:57"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</row>
    <row r="924" spans="14:57"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</row>
    <row r="925" spans="14:57"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</row>
    <row r="926" spans="14:57"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</row>
    <row r="927" spans="14:57"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</row>
    <row r="928" spans="14:57"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</row>
    <row r="929" spans="14:57"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</row>
    <row r="930" spans="14:57"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</row>
    <row r="931" spans="14:57"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</row>
    <row r="932" spans="14:57"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</row>
    <row r="933" spans="14:57"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</row>
    <row r="934" spans="14:57"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</row>
    <row r="935" spans="14:57"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</row>
    <row r="936" spans="14:57"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</row>
    <row r="937" spans="14:57"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</row>
    <row r="938" spans="14:57"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</row>
    <row r="939" spans="14:57"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</row>
    <row r="940" spans="14:57"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</row>
    <row r="941" spans="14:57"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</row>
    <row r="942" spans="14:57"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</row>
    <row r="943" spans="14:57"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</row>
    <row r="944" spans="14:57"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</row>
    <row r="945" spans="14:57"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</row>
    <row r="946" spans="14:57"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</row>
    <row r="947" spans="14:57"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</row>
    <row r="948" spans="14:57"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</row>
    <row r="949" spans="14:57"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</row>
    <row r="950" spans="14:57"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</row>
    <row r="951" spans="14:57"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</row>
    <row r="952" spans="14:57"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</row>
    <row r="953" spans="14:57"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</row>
    <row r="954" spans="14:57"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</row>
    <row r="955" spans="14:57"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</row>
    <row r="956" spans="14:57"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</row>
    <row r="957" spans="14:57"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</row>
    <row r="958" spans="14:57"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</row>
    <row r="959" spans="14:57"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</row>
    <row r="960" spans="14:57"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</row>
    <row r="961" spans="14:57"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</row>
    <row r="962" spans="14:57"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</row>
    <row r="963" spans="14:57"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  <c r="AV963" s="159"/>
      <c r="AW963" s="159"/>
      <c r="AX963" s="159"/>
      <c r="AY963" s="159"/>
      <c r="AZ963" s="159"/>
      <c r="BA963" s="159"/>
      <c r="BB963" s="159"/>
      <c r="BC963" s="159"/>
      <c r="BD963" s="159"/>
      <c r="BE963" s="159"/>
    </row>
    <row r="964" spans="14:57"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  <c r="AV964" s="159"/>
      <c r="AW964" s="159"/>
      <c r="AX964" s="159"/>
      <c r="AY964" s="159"/>
      <c r="AZ964" s="159"/>
      <c r="BA964" s="159"/>
      <c r="BB964" s="159"/>
      <c r="BC964" s="159"/>
      <c r="BD964" s="159"/>
      <c r="BE964" s="159"/>
    </row>
    <row r="965" spans="14:57"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159"/>
      <c r="AX965" s="159"/>
      <c r="AY965" s="159"/>
      <c r="AZ965" s="159"/>
      <c r="BA965" s="159"/>
      <c r="BB965" s="159"/>
      <c r="BC965" s="159"/>
      <c r="BD965" s="159"/>
      <c r="BE965" s="159"/>
    </row>
    <row r="966" spans="14:57"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  <c r="AV966" s="159"/>
      <c r="AW966" s="159"/>
      <c r="AX966" s="159"/>
      <c r="AY966" s="159"/>
      <c r="AZ966" s="159"/>
      <c r="BA966" s="159"/>
      <c r="BB966" s="159"/>
      <c r="BC966" s="159"/>
      <c r="BD966" s="159"/>
      <c r="BE966" s="159"/>
    </row>
    <row r="967" spans="14:57"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159"/>
      <c r="AX967" s="159"/>
      <c r="AY967" s="159"/>
      <c r="AZ967" s="159"/>
      <c r="BA967" s="159"/>
      <c r="BB967" s="159"/>
      <c r="BC967" s="159"/>
      <c r="BD967" s="159"/>
      <c r="BE967" s="159"/>
    </row>
    <row r="968" spans="14:57"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  <c r="AV968" s="159"/>
      <c r="AW968" s="159"/>
      <c r="AX968" s="159"/>
      <c r="AY968" s="159"/>
      <c r="AZ968" s="159"/>
      <c r="BA968" s="159"/>
      <c r="BB968" s="159"/>
      <c r="BC968" s="159"/>
      <c r="BD968" s="159"/>
      <c r="BE968" s="159"/>
    </row>
    <row r="969" spans="14:57"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  <c r="AV969" s="159"/>
      <c r="AW969" s="159"/>
      <c r="AX969" s="159"/>
      <c r="AY969" s="159"/>
      <c r="AZ969" s="159"/>
      <c r="BA969" s="159"/>
      <c r="BB969" s="159"/>
      <c r="BC969" s="159"/>
      <c r="BD969" s="159"/>
      <c r="BE969" s="159"/>
    </row>
    <row r="970" spans="14:57"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  <c r="AV970" s="159"/>
      <c r="AW970" s="159"/>
      <c r="AX970" s="159"/>
      <c r="AY970" s="159"/>
      <c r="AZ970" s="159"/>
      <c r="BA970" s="159"/>
      <c r="BB970" s="159"/>
      <c r="BC970" s="159"/>
      <c r="BD970" s="159"/>
      <c r="BE970" s="159"/>
    </row>
    <row r="971" spans="14:57"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</row>
    <row r="972" spans="14:57"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</row>
    <row r="973" spans="14:57"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159"/>
      <c r="AX973" s="159"/>
      <c r="AY973" s="159"/>
      <c r="AZ973" s="159"/>
      <c r="BA973" s="159"/>
      <c r="BB973" s="159"/>
      <c r="BC973" s="159"/>
      <c r="BD973" s="159"/>
      <c r="BE973" s="159"/>
    </row>
    <row r="974" spans="14:57"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</row>
    <row r="975" spans="14:57"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</row>
    <row r="976" spans="14:57"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</row>
    <row r="977" spans="14:57"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</row>
    <row r="978" spans="14:57"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</row>
    <row r="979" spans="14:57"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</row>
    <row r="980" spans="14:57"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</row>
    <row r="981" spans="14:57"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</row>
    <row r="982" spans="14:57"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</row>
    <row r="983" spans="14:57"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</row>
    <row r="984" spans="14:57"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</row>
    <row r="985" spans="14:57"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</row>
    <row r="986" spans="14:57"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</row>
    <row r="987" spans="14:57"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</row>
    <row r="988" spans="14:57"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</row>
    <row r="989" spans="14:57"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</row>
    <row r="990" spans="14:57"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</row>
    <row r="991" spans="14:57"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</row>
    <row r="992" spans="14:57"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</row>
    <row r="993" spans="14:57"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</row>
    <row r="994" spans="14:57"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</row>
    <row r="995" spans="14:57"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</row>
    <row r="996" spans="14:57"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</row>
    <row r="997" spans="14:57"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</row>
    <row r="998" spans="14:57"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</row>
    <row r="999" spans="14:57"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</row>
    <row r="1000" spans="14:57"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  <c r="AE1000" s="159"/>
      <c r="AF1000" s="159"/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  <c r="AQ1000" s="159"/>
      <c r="AR1000" s="159"/>
      <c r="AS1000" s="159"/>
      <c r="AT1000" s="159"/>
      <c r="AU1000" s="159"/>
      <c r="AV1000" s="159"/>
      <c r="AW1000" s="159"/>
      <c r="AX1000" s="159"/>
      <c r="AY1000" s="159"/>
      <c r="AZ1000" s="159"/>
      <c r="BA1000" s="159"/>
      <c r="BB1000" s="159"/>
      <c r="BC1000" s="159"/>
      <c r="BD1000" s="159"/>
      <c r="BE1000" s="159"/>
    </row>
    <row r="1001" spans="14:57"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</row>
    <row r="1002" spans="14:57"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  <c r="AE1002" s="159"/>
      <c r="AF1002" s="159"/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159"/>
      <c r="AX1002" s="159"/>
      <c r="AY1002" s="159"/>
      <c r="AZ1002" s="159"/>
      <c r="BA1002" s="159"/>
      <c r="BB1002" s="159"/>
      <c r="BC1002" s="159"/>
      <c r="BD1002" s="159"/>
      <c r="BE1002" s="159"/>
    </row>
    <row r="1003" spans="14:57"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  <c r="AA1003" s="159"/>
      <c r="AB1003" s="159"/>
      <c r="AC1003" s="159"/>
      <c r="AD1003" s="159"/>
      <c r="AE1003" s="159"/>
      <c r="AF1003" s="159"/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159"/>
      <c r="AX1003" s="159"/>
      <c r="AY1003" s="159"/>
      <c r="AZ1003" s="159"/>
      <c r="BA1003" s="159"/>
      <c r="BB1003" s="159"/>
      <c r="BC1003" s="159"/>
      <c r="BD1003" s="159"/>
      <c r="BE1003" s="159"/>
    </row>
    <row r="1004" spans="14:57"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  <c r="AA1004" s="159"/>
      <c r="AB1004" s="159"/>
      <c r="AC1004" s="159"/>
      <c r="AD1004" s="159"/>
      <c r="AE1004" s="159"/>
      <c r="AF1004" s="159"/>
      <c r="AG1004" s="159"/>
      <c r="AH1004" s="159"/>
      <c r="AI1004" s="159"/>
      <c r="AJ1004" s="159"/>
      <c r="AK1004" s="159"/>
      <c r="AL1004" s="159"/>
      <c r="AM1004" s="159"/>
      <c r="AN1004" s="159"/>
      <c r="AO1004" s="159"/>
      <c r="AP1004" s="159"/>
      <c r="AQ1004" s="159"/>
      <c r="AR1004" s="159"/>
      <c r="AS1004" s="159"/>
      <c r="AT1004" s="159"/>
      <c r="AU1004" s="159"/>
      <c r="AV1004" s="159"/>
      <c r="AW1004" s="159"/>
      <c r="AX1004" s="159"/>
      <c r="AY1004" s="159"/>
      <c r="AZ1004" s="159"/>
      <c r="BA1004" s="159"/>
      <c r="BB1004" s="159"/>
      <c r="BC1004" s="159"/>
      <c r="BD1004" s="159"/>
      <c r="BE1004" s="159"/>
    </row>
    <row r="1005" spans="14:57"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  <c r="AA1005" s="159"/>
      <c r="AB1005" s="159"/>
      <c r="AC1005" s="159"/>
      <c r="AD1005" s="159"/>
      <c r="AE1005" s="159"/>
      <c r="AF1005" s="159"/>
      <c r="AG1005" s="159"/>
      <c r="AH1005" s="159"/>
      <c r="AI1005" s="159"/>
      <c r="AJ1005" s="159"/>
      <c r="AK1005" s="159"/>
      <c r="AL1005" s="159"/>
      <c r="AM1005" s="159"/>
      <c r="AN1005" s="159"/>
      <c r="AO1005" s="159"/>
      <c r="AP1005" s="159"/>
      <c r="AQ1005" s="159"/>
      <c r="AR1005" s="159"/>
      <c r="AS1005" s="159"/>
      <c r="AT1005" s="159"/>
      <c r="AU1005" s="159"/>
      <c r="AV1005" s="159"/>
      <c r="AW1005" s="159"/>
      <c r="AX1005" s="159"/>
      <c r="AY1005" s="159"/>
      <c r="AZ1005" s="159"/>
      <c r="BA1005" s="159"/>
      <c r="BB1005" s="159"/>
      <c r="BC1005" s="159"/>
      <c r="BD1005" s="159"/>
      <c r="BE1005" s="159"/>
    </row>
    <row r="1006" spans="14:57"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  <c r="AE1006" s="159"/>
      <c r="AF1006" s="159"/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</row>
    <row r="1007" spans="14:57"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</row>
    <row r="1008" spans="14:57"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</row>
    <row r="1009" spans="14:57"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</row>
    <row r="1010" spans="14:57"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</row>
    <row r="1011" spans="14:57"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</row>
    <row r="1012" spans="14:57"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</row>
    <row r="1013" spans="14:57"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</row>
    <row r="1014" spans="14:57"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</row>
    <row r="1015" spans="14:57"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</row>
    <row r="1016" spans="14:57"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</row>
    <row r="1017" spans="14:57"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</row>
    <row r="1018" spans="14:57"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</row>
    <row r="1019" spans="14:57"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</row>
    <row r="1020" spans="14:57"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</row>
    <row r="1021" spans="14:57"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</row>
    <row r="1022" spans="14:57"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</row>
    <row r="1023" spans="14:57"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</row>
    <row r="1024" spans="14:57"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</row>
    <row r="1025" spans="14:57"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</row>
    <row r="1026" spans="14:57"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</row>
    <row r="1027" spans="14:57"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</row>
    <row r="1028" spans="14:57"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</row>
    <row r="1029" spans="14:57"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</row>
    <row r="1030" spans="14:57"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</row>
    <row r="1031" spans="14:57"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</row>
    <row r="1032" spans="14:57"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</row>
    <row r="1033" spans="14:57"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</row>
    <row r="1034" spans="14:57"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</row>
    <row r="1035" spans="14:57"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</row>
    <row r="1036" spans="14:57"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  <c r="AE1036" s="159"/>
      <c r="AF1036" s="159"/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159"/>
      <c r="AX1036" s="159"/>
      <c r="AY1036" s="159"/>
      <c r="AZ1036" s="159"/>
      <c r="BA1036" s="159"/>
      <c r="BB1036" s="159"/>
      <c r="BC1036" s="159"/>
      <c r="BD1036" s="159"/>
      <c r="BE1036" s="159"/>
    </row>
    <row r="1037" spans="14:57"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</row>
    <row r="1038" spans="14:57"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  <c r="AE1038" s="159"/>
      <c r="AF1038" s="159"/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159"/>
      <c r="AX1038" s="159"/>
      <c r="AY1038" s="159"/>
      <c r="AZ1038" s="159"/>
      <c r="BA1038" s="159"/>
      <c r="BB1038" s="159"/>
      <c r="BC1038" s="159"/>
      <c r="BD1038" s="159"/>
      <c r="BE1038" s="159"/>
    </row>
    <row r="1039" spans="14:57"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</row>
    <row r="1040" spans="14:57"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</row>
    <row r="1041" spans="14:57"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</row>
    <row r="1042" spans="14:57"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</row>
    <row r="1043" spans="14:57"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</row>
    <row r="1044" spans="14:57"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</row>
    <row r="1045" spans="14:57"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</row>
    <row r="1046" spans="14:57"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</row>
    <row r="1047" spans="14:57"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</row>
    <row r="1048" spans="14:57"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</row>
    <row r="1049" spans="14:57"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</row>
    <row r="1050" spans="14:57"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  <c r="AE1050" s="159"/>
      <c r="AF1050" s="159"/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159"/>
      <c r="AX1050" s="159"/>
      <c r="AY1050" s="159"/>
      <c r="AZ1050" s="159"/>
      <c r="BA1050" s="159"/>
      <c r="BB1050" s="159"/>
      <c r="BC1050" s="159"/>
      <c r="BD1050" s="159"/>
      <c r="BE1050" s="159"/>
    </row>
    <row r="1051" spans="14:57"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</row>
    <row r="1052" spans="14:57"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  <c r="AE1052" s="159"/>
      <c r="AF1052" s="159"/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159"/>
      <c r="AX1052" s="159"/>
      <c r="AY1052" s="159"/>
      <c r="AZ1052" s="159"/>
      <c r="BA1052" s="159"/>
      <c r="BB1052" s="159"/>
      <c r="BC1052" s="159"/>
      <c r="BD1052" s="159"/>
      <c r="BE1052" s="159"/>
    </row>
    <row r="1053" spans="14:57"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</row>
    <row r="1054" spans="14:57"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</row>
    <row r="1055" spans="14:57"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</row>
    <row r="1056" spans="14:57"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</row>
    <row r="1057" spans="14:57"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</row>
    <row r="1058" spans="14:57"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</row>
    <row r="1059" spans="14:57"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</row>
    <row r="1060" spans="14:57"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</row>
    <row r="1061" spans="14:57"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</row>
    <row r="1062" spans="14:57"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</row>
    <row r="1063" spans="14:57"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</row>
    <row r="1064" spans="14:57"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</row>
    <row r="1065" spans="14:57"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</row>
    <row r="1066" spans="14:57"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</row>
    <row r="1067" spans="14:57"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</row>
    <row r="1068" spans="14:57"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159"/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</row>
    <row r="1069" spans="14:57"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</row>
    <row r="1070" spans="14:57"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159"/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159"/>
      <c r="AX1070" s="159"/>
      <c r="AY1070" s="159"/>
      <c r="AZ1070" s="159"/>
      <c r="BA1070" s="159"/>
      <c r="BB1070" s="159"/>
      <c r="BC1070" s="159"/>
      <c r="BD1070" s="159"/>
      <c r="BE1070" s="159"/>
    </row>
    <row r="1071" spans="14:57"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</row>
    <row r="1072" spans="14:57"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</row>
    <row r="1073" spans="14:57"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</row>
    <row r="1074" spans="14:57"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</row>
    <row r="1075" spans="14:57"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</row>
    <row r="1076" spans="14:57"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</row>
    <row r="1077" spans="14:57"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</row>
    <row r="1078" spans="14:57"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</row>
    <row r="1079" spans="14:57"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</row>
    <row r="1080" spans="14:57"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</row>
    <row r="1081" spans="14:57"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159"/>
      <c r="AX1081" s="159"/>
      <c r="AY1081" s="159"/>
      <c r="AZ1081" s="159"/>
      <c r="BA1081" s="159"/>
      <c r="BB1081" s="159"/>
      <c r="BC1081" s="159"/>
      <c r="BD1081" s="159"/>
      <c r="BE1081" s="159"/>
    </row>
    <row r="1082" spans="14:57"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  <c r="BE1082" s="159"/>
    </row>
    <row r="1083" spans="14:57"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59"/>
      <c r="AX1083" s="159"/>
      <c r="AY1083" s="159"/>
      <c r="AZ1083" s="159"/>
      <c r="BA1083" s="159"/>
      <c r="BB1083" s="159"/>
      <c r="BC1083" s="159"/>
      <c r="BD1083" s="159"/>
      <c r="BE1083" s="159"/>
    </row>
    <row r="1084" spans="14:57"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159"/>
      <c r="AX1084" s="159"/>
      <c r="AY1084" s="159"/>
      <c r="AZ1084" s="159"/>
      <c r="BA1084" s="159"/>
      <c r="BB1084" s="159"/>
      <c r="BC1084" s="159"/>
      <c r="BD1084" s="159"/>
      <c r="BE1084" s="159"/>
    </row>
    <row r="1085" spans="14:57"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</row>
    <row r="1086" spans="14:57"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</row>
    <row r="1087" spans="14:57"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</row>
    <row r="1088" spans="14:57"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159"/>
      <c r="AX1088" s="159"/>
      <c r="AY1088" s="159"/>
      <c r="AZ1088" s="159"/>
      <c r="BA1088" s="159"/>
      <c r="BB1088" s="159"/>
      <c r="BC1088" s="159"/>
      <c r="BD1088" s="159"/>
      <c r="BE1088" s="159"/>
    </row>
    <row r="1089" spans="14:57"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159"/>
      <c r="AX1089" s="159"/>
      <c r="AY1089" s="159"/>
      <c r="AZ1089" s="159"/>
      <c r="BA1089" s="159"/>
      <c r="BB1089" s="159"/>
      <c r="BC1089" s="159"/>
      <c r="BD1089" s="159"/>
      <c r="BE1089" s="159"/>
    </row>
    <row r="1090" spans="14:57"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</row>
    <row r="1091" spans="14:57"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</row>
    <row r="1092" spans="14:57"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  <c r="AE1092" s="159"/>
      <c r="AF1092" s="159"/>
      <c r="AG1092" s="159"/>
      <c r="AH1092" s="159"/>
      <c r="AI1092" s="159"/>
      <c r="AJ1092" s="159"/>
      <c r="AK1092" s="159"/>
      <c r="AL1092" s="159"/>
      <c r="AM1092" s="159"/>
      <c r="AN1092" s="159"/>
      <c r="AO1092" s="159"/>
      <c r="AP1092" s="159"/>
      <c r="AQ1092" s="159"/>
      <c r="AR1092" s="159"/>
      <c r="AS1092" s="159"/>
      <c r="AT1092" s="159"/>
      <c r="AU1092" s="159"/>
      <c r="AV1092" s="159"/>
      <c r="AW1092" s="159"/>
      <c r="AX1092" s="159"/>
      <c r="AY1092" s="159"/>
      <c r="AZ1092" s="159"/>
      <c r="BA1092" s="159"/>
      <c r="BB1092" s="159"/>
      <c r="BC1092" s="159"/>
      <c r="BD1092" s="159"/>
      <c r="BE1092" s="159"/>
    </row>
    <row r="1093" spans="14:57"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159"/>
      <c r="AX1093" s="159"/>
      <c r="AY1093" s="159"/>
      <c r="AZ1093" s="159"/>
      <c r="BA1093" s="159"/>
      <c r="BB1093" s="159"/>
      <c r="BC1093" s="159"/>
      <c r="BD1093" s="159"/>
      <c r="BE1093" s="159"/>
    </row>
    <row r="1094" spans="14:57"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  <c r="AE1094" s="159"/>
      <c r="AF1094" s="159"/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</row>
    <row r="1095" spans="14:57"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  <c r="AE1095" s="159"/>
      <c r="AF1095" s="159"/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159"/>
      <c r="AX1095" s="159"/>
      <c r="AY1095" s="159"/>
      <c r="AZ1095" s="159"/>
      <c r="BA1095" s="159"/>
      <c r="BB1095" s="159"/>
      <c r="BC1095" s="159"/>
      <c r="BD1095" s="159"/>
      <c r="BE1095" s="159"/>
    </row>
    <row r="1096" spans="14:57"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  <c r="AE1096" s="159"/>
      <c r="AF1096" s="159"/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159"/>
      <c r="AX1096" s="159"/>
      <c r="AY1096" s="159"/>
      <c r="AZ1096" s="159"/>
      <c r="BA1096" s="159"/>
      <c r="BB1096" s="159"/>
      <c r="BC1096" s="159"/>
      <c r="BD1096" s="159"/>
      <c r="BE1096" s="159"/>
    </row>
    <row r="1097" spans="14:57"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</row>
    <row r="1098" spans="14:57"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</row>
    <row r="1099" spans="14:57"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</row>
    <row r="1100" spans="14:57"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</row>
    <row r="1101" spans="14:57"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</row>
    <row r="1102" spans="14:57"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</row>
    <row r="1103" spans="14:57"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</row>
    <row r="1104" spans="14:57"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</row>
    <row r="1105" spans="14:57"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</row>
    <row r="1106" spans="14:57"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</row>
    <row r="1107" spans="14:57"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</row>
    <row r="1108" spans="14:57"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159"/>
      <c r="AX1108" s="159"/>
      <c r="AY1108" s="159"/>
      <c r="AZ1108" s="159"/>
      <c r="BA1108" s="159"/>
      <c r="BB1108" s="159"/>
      <c r="BC1108" s="159"/>
      <c r="BD1108" s="159"/>
      <c r="BE1108" s="159"/>
    </row>
    <row r="1109" spans="14:57"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  <c r="AH1109" s="159"/>
      <c r="AI1109" s="159"/>
      <c r="AJ1109" s="159"/>
      <c r="AK1109" s="159"/>
      <c r="AL1109" s="159"/>
      <c r="AM1109" s="159"/>
      <c r="AN1109" s="159"/>
      <c r="AO1109" s="159"/>
      <c r="AP1109" s="159"/>
      <c r="AQ1109" s="159"/>
      <c r="AR1109" s="159"/>
      <c r="AS1109" s="159"/>
      <c r="AT1109" s="159"/>
      <c r="AU1109" s="159"/>
      <c r="AV1109" s="159"/>
      <c r="AW1109" s="159"/>
      <c r="AX1109" s="159"/>
      <c r="AY1109" s="159"/>
      <c r="AZ1109" s="159"/>
      <c r="BA1109" s="159"/>
      <c r="BB1109" s="159"/>
      <c r="BC1109" s="159"/>
      <c r="BD1109" s="159"/>
      <c r="BE1109" s="159"/>
    </row>
    <row r="1110" spans="14:57"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159"/>
      <c r="AX1110" s="159"/>
      <c r="AY1110" s="159"/>
      <c r="AZ1110" s="159"/>
      <c r="BA1110" s="159"/>
      <c r="BB1110" s="159"/>
      <c r="BC1110" s="159"/>
      <c r="BD1110" s="159"/>
      <c r="BE1110" s="159"/>
    </row>
    <row r="1111" spans="14:57"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</row>
    <row r="1112" spans="14:57"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</row>
    <row r="1113" spans="14:57"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</row>
    <row r="1114" spans="14:57"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</row>
    <row r="1115" spans="14:57"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</row>
    <row r="1116" spans="14:57"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</row>
    <row r="1117" spans="14:57"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</row>
    <row r="1118" spans="14:57"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</row>
    <row r="1119" spans="14:57"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</row>
    <row r="1120" spans="14:57"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</row>
    <row r="1121" spans="14:57"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</row>
    <row r="1122" spans="14:57"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</row>
    <row r="1123" spans="14:57"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</row>
    <row r="1124" spans="14:57"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</row>
    <row r="1125" spans="14:57"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  <c r="AE1125" s="159"/>
      <c r="AF1125" s="159"/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159"/>
      <c r="AX1125" s="159"/>
      <c r="AY1125" s="159"/>
      <c r="AZ1125" s="159"/>
      <c r="BA1125" s="159"/>
      <c r="BB1125" s="159"/>
      <c r="BC1125" s="159"/>
      <c r="BD1125" s="159"/>
      <c r="BE1125" s="159"/>
    </row>
    <row r="1126" spans="14:57"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59"/>
      <c r="Z1126" s="159"/>
      <c r="AA1126" s="159"/>
      <c r="AB1126" s="159"/>
      <c r="AC1126" s="159"/>
      <c r="AD1126" s="159"/>
      <c r="AE1126" s="159"/>
      <c r="AF1126" s="159"/>
      <c r="AG1126" s="159"/>
      <c r="AH1126" s="159"/>
      <c r="AI1126" s="159"/>
      <c r="AJ1126" s="159"/>
      <c r="AK1126" s="159"/>
      <c r="AL1126" s="159"/>
      <c r="AM1126" s="159"/>
      <c r="AN1126" s="159"/>
      <c r="AO1126" s="159"/>
      <c r="AP1126" s="159"/>
      <c r="AQ1126" s="159"/>
      <c r="AR1126" s="159"/>
      <c r="AS1126" s="159"/>
      <c r="AT1126" s="159"/>
      <c r="AU1126" s="159"/>
      <c r="AV1126" s="159"/>
      <c r="AW1126" s="159"/>
      <c r="AX1126" s="159"/>
      <c r="AY1126" s="159"/>
      <c r="AZ1126" s="159"/>
      <c r="BA1126" s="159"/>
      <c r="BB1126" s="159"/>
      <c r="BC1126" s="159"/>
      <c r="BD1126" s="159"/>
      <c r="BE1126" s="159"/>
    </row>
    <row r="1127" spans="14:57"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59"/>
      <c r="Z1127" s="159"/>
      <c r="AA1127" s="159"/>
      <c r="AB1127" s="159"/>
      <c r="AC1127" s="159"/>
      <c r="AD1127" s="159"/>
      <c r="AE1127" s="159"/>
      <c r="AF1127" s="159"/>
      <c r="AG1127" s="159"/>
      <c r="AH1127" s="159"/>
      <c r="AI1127" s="159"/>
      <c r="AJ1127" s="159"/>
      <c r="AK1127" s="159"/>
      <c r="AL1127" s="159"/>
      <c r="AM1127" s="159"/>
      <c r="AN1127" s="159"/>
      <c r="AO1127" s="159"/>
      <c r="AP1127" s="159"/>
      <c r="AQ1127" s="159"/>
      <c r="AR1127" s="159"/>
      <c r="AS1127" s="159"/>
      <c r="AT1127" s="159"/>
      <c r="AU1127" s="159"/>
      <c r="AV1127" s="159"/>
      <c r="AW1127" s="159"/>
      <c r="AX1127" s="159"/>
      <c r="AY1127" s="159"/>
      <c r="AZ1127" s="159"/>
      <c r="BA1127" s="159"/>
      <c r="BB1127" s="159"/>
      <c r="BC1127" s="159"/>
      <c r="BD1127" s="159"/>
      <c r="BE1127" s="159"/>
    </row>
    <row r="1128" spans="14:57"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159"/>
      <c r="AX1128" s="159"/>
      <c r="AY1128" s="159"/>
      <c r="AZ1128" s="159"/>
      <c r="BA1128" s="159"/>
      <c r="BB1128" s="159"/>
      <c r="BC1128" s="159"/>
      <c r="BD1128" s="159"/>
      <c r="BE1128" s="159"/>
    </row>
    <row r="1129" spans="14:57"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  <c r="AE1129" s="159"/>
      <c r="AF1129" s="159"/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159"/>
      <c r="AX1129" s="159"/>
      <c r="AY1129" s="159"/>
      <c r="AZ1129" s="159"/>
      <c r="BA1129" s="159"/>
      <c r="BB1129" s="159"/>
      <c r="BC1129" s="159"/>
      <c r="BD1129" s="159"/>
      <c r="BE1129" s="159"/>
    </row>
    <row r="1130" spans="14:57"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  <c r="AE1130" s="159"/>
      <c r="AF1130" s="159"/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159"/>
      <c r="AX1130" s="159"/>
      <c r="AY1130" s="159"/>
      <c r="AZ1130" s="159"/>
      <c r="BA1130" s="159"/>
      <c r="BB1130" s="159"/>
      <c r="BC1130" s="159"/>
      <c r="BD1130" s="159"/>
      <c r="BE1130" s="159"/>
    </row>
    <row r="1131" spans="14:57"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  <c r="AE1131" s="159"/>
      <c r="AF1131" s="159"/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159"/>
      <c r="AX1131" s="159"/>
      <c r="AY1131" s="159"/>
      <c r="AZ1131" s="159"/>
      <c r="BA1131" s="159"/>
      <c r="BB1131" s="159"/>
      <c r="BC1131" s="159"/>
      <c r="BD1131" s="159"/>
      <c r="BE1131" s="159"/>
    </row>
    <row r="1132" spans="14:57"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  <c r="AE1132" s="159"/>
      <c r="AF1132" s="159"/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159"/>
      <c r="AX1132" s="159"/>
      <c r="AY1132" s="159"/>
      <c r="AZ1132" s="159"/>
      <c r="BA1132" s="159"/>
      <c r="BB1132" s="159"/>
      <c r="BC1132" s="159"/>
      <c r="BD1132" s="159"/>
      <c r="BE1132" s="159"/>
    </row>
    <row r="1133" spans="14:57"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  <c r="AE1133" s="159"/>
      <c r="AF1133" s="159"/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159"/>
      <c r="AX1133" s="159"/>
      <c r="AY1133" s="159"/>
      <c r="AZ1133" s="159"/>
      <c r="BA1133" s="159"/>
      <c r="BB1133" s="159"/>
      <c r="BC1133" s="159"/>
      <c r="BD1133" s="159"/>
      <c r="BE1133" s="159"/>
    </row>
    <row r="1134" spans="14:57"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  <c r="AE1134" s="159"/>
      <c r="AF1134" s="159"/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159"/>
      <c r="AX1134" s="159"/>
      <c r="AY1134" s="159"/>
      <c r="AZ1134" s="159"/>
      <c r="BA1134" s="159"/>
      <c r="BB1134" s="159"/>
      <c r="BC1134" s="159"/>
      <c r="BD1134" s="159"/>
      <c r="BE1134" s="159"/>
    </row>
    <row r="1135" spans="14:57"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  <c r="AE1135" s="159"/>
      <c r="AF1135" s="159"/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159"/>
      <c r="AX1135" s="159"/>
      <c r="AY1135" s="159"/>
      <c r="AZ1135" s="159"/>
      <c r="BA1135" s="159"/>
      <c r="BB1135" s="159"/>
      <c r="BC1135" s="159"/>
      <c r="BD1135" s="159"/>
      <c r="BE1135" s="159"/>
    </row>
    <row r="1136" spans="14:57"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</row>
    <row r="1137" spans="14:57"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59"/>
      <c r="Z1137" s="159"/>
      <c r="AA1137" s="159"/>
      <c r="AB1137" s="159"/>
      <c r="AC1137" s="159"/>
      <c r="AD1137" s="159"/>
      <c r="AE1137" s="159"/>
      <c r="AF1137" s="159"/>
      <c r="AG1137" s="159"/>
      <c r="AH1137" s="159"/>
      <c r="AI1137" s="159"/>
      <c r="AJ1137" s="159"/>
      <c r="AK1137" s="159"/>
      <c r="AL1137" s="159"/>
      <c r="AM1137" s="159"/>
      <c r="AN1137" s="159"/>
      <c r="AO1137" s="159"/>
      <c r="AP1137" s="159"/>
      <c r="AQ1137" s="159"/>
      <c r="AR1137" s="159"/>
      <c r="AS1137" s="159"/>
      <c r="AT1137" s="159"/>
      <c r="AU1137" s="159"/>
      <c r="AV1137" s="159"/>
      <c r="AW1137" s="159"/>
      <c r="AX1137" s="159"/>
      <c r="AY1137" s="159"/>
      <c r="AZ1137" s="159"/>
      <c r="BA1137" s="159"/>
      <c r="BB1137" s="159"/>
      <c r="BC1137" s="159"/>
      <c r="BD1137" s="159"/>
      <c r="BE1137" s="159"/>
    </row>
    <row r="1138" spans="14:57"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59"/>
      <c r="Z1138" s="159"/>
      <c r="AA1138" s="159"/>
      <c r="AB1138" s="159"/>
      <c r="AC1138" s="159"/>
      <c r="AD1138" s="159"/>
      <c r="AE1138" s="159"/>
      <c r="AF1138" s="159"/>
      <c r="AG1138" s="159"/>
      <c r="AH1138" s="159"/>
      <c r="AI1138" s="159"/>
      <c r="AJ1138" s="159"/>
      <c r="AK1138" s="159"/>
      <c r="AL1138" s="159"/>
      <c r="AM1138" s="159"/>
      <c r="AN1138" s="159"/>
      <c r="AO1138" s="159"/>
      <c r="AP1138" s="159"/>
      <c r="AQ1138" s="159"/>
      <c r="AR1138" s="159"/>
      <c r="AS1138" s="159"/>
      <c r="AT1138" s="159"/>
      <c r="AU1138" s="159"/>
      <c r="AV1138" s="159"/>
      <c r="AW1138" s="159"/>
      <c r="AX1138" s="159"/>
      <c r="AY1138" s="159"/>
      <c r="AZ1138" s="159"/>
      <c r="BA1138" s="159"/>
      <c r="BB1138" s="159"/>
      <c r="BC1138" s="159"/>
      <c r="BD1138" s="159"/>
      <c r="BE1138" s="159"/>
    </row>
    <row r="1139" spans="14:57"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59"/>
      <c r="Z1139" s="159"/>
      <c r="AA1139" s="159"/>
      <c r="AB1139" s="159"/>
      <c r="AC1139" s="159"/>
      <c r="AD1139" s="159"/>
      <c r="AE1139" s="159"/>
      <c r="AF1139" s="159"/>
      <c r="AG1139" s="159"/>
      <c r="AH1139" s="159"/>
      <c r="AI1139" s="159"/>
      <c r="AJ1139" s="159"/>
      <c r="AK1139" s="159"/>
      <c r="AL1139" s="159"/>
      <c r="AM1139" s="159"/>
      <c r="AN1139" s="159"/>
      <c r="AO1139" s="159"/>
      <c r="AP1139" s="159"/>
      <c r="AQ1139" s="159"/>
      <c r="AR1139" s="159"/>
      <c r="AS1139" s="159"/>
      <c r="AT1139" s="159"/>
      <c r="AU1139" s="159"/>
      <c r="AV1139" s="159"/>
      <c r="AW1139" s="159"/>
      <c r="AX1139" s="159"/>
      <c r="AY1139" s="159"/>
      <c r="AZ1139" s="159"/>
      <c r="BA1139" s="159"/>
      <c r="BB1139" s="159"/>
      <c r="BC1139" s="159"/>
      <c r="BD1139" s="159"/>
      <c r="BE1139" s="159"/>
    </row>
    <row r="1140" spans="14:57">
      <c r="N1140" s="159"/>
      <c r="O1140" s="159"/>
      <c r="P1140" s="159"/>
      <c r="Q1140" s="159"/>
      <c r="R1140" s="159"/>
      <c r="S1140" s="159"/>
      <c r="T1140" s="159"/>
      <c r="U1140" s="159"/>
      <c r="V1140" s="159"/>
      <c r="W1140" s="159"/>
      <c r="X1140" s="159"/>
      <c r="Y1140" s="159"/>
      <c r="Z1140" s="159"/>
      <c r="AA1140" s="159"/>
      <c r="AB1140" s="159"/>
      <c r="AC1140" s="159"/>
      <c r="AD1140" s="159"/>
      <c r="AE1140" s="159"/>
      <c r="AF1140" s="159"/>
      <c r="AG1140" s="159"/>
      <c r="AH1140" s="159"/>
      <c r="AI1140" s="159"/>
      <c r="AJ1140" s="159"/>
      <c r="AK1140" s="159"/>
      <c r="AL1140" s="159"/>
      <c r="AM1140" s="159"/>
      <c r="AN1140" s="159"/>
      <c r="AO1140" s="159"/>
      <c r="AP1140" s="159"/>
      <c r="AQ1140" s="159"/>
      <c r="AR1140" s="159"/>
      <c r="AS1140" s="159"/>
      <c r="AT1140" s="159"/>
      <c r="AU1140" s="159"/>
      <c r="AV1140" s="159"/>
      <c r="AW1140" s="159"/>
      <c r="AX1140" s="159"/>
      <c r="AY1140" s="159"/>
      <c r="AZ1140" s="159"/>
      <c r="BA1140" s="159"/>
      <c r="BB1140" s="159"/>
      <c r="BC1140" s="159"/>
      <c r="BD1140" s="159"/>
      <c r="BE1140" s="159"/>
    </row>
    <row r="1141" spans="14:57"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59"/>
      <c r="Z1141" s="159"/>
      <c r="AA1141" s="159"/>
      <c r="AB1141" s="159"/>
      <c r="AC1141" s="159"/>
      <c r="AD1141" s="159"/>
      <c r="AE1141" s="159"/>
      <c r="AF1141" s="159"/>
      <c r="AG1141" s="159"/>
      <c r="AH1141" s="159"/>
      <c r="AI1141" s="159"/>
      <c r="AJ1141" s="159"/>
      <c r="AK1141" s="159"/>
      <c r="AL1141" s="159"/>
      <c r="AM1141" s="159"/>
      <c r="AN1141" s="159"/>
      <c r="AO1141" s="159"/>
      <c r="AP1141" s="159"/>
      <c r="AQ1141" s="159"/>
      <c r="AR1141" s="159"/>
      <c r="AS1141" s="159"/>
      <c r="AT1141" s="159"/>
      <c r="AU1141" s="159"/>
      <c r="AV1141" s="159"/>
      <c r="AW1141" s="159"/>
      <c r="AX1141" s="159"/>
      <c r="AY1141" s="159"/>
      <c r="AZ1141" s="159"/>
      <c r="BA1141" s="159"/>
      <c r="BB1141" s="159"/>
      <c r="BC1141" s="159"/>
      <c r="BD1141" s="159"/>
      <c r="BE1141" s="159"/>
    </row>
    <row r="1142" spans="14:57"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59"/>
      <c r="Z1142" s="159"/>
      <c r="AA1142" s="159"/>
      <c r="AB1142" s="159"/>
      <c r="AC1142" s="159"/>
      <c r="AD1142" s="159"/>
      <c r="AE1142" s="159"/>
      <c r="AF1142" s="159"/>
      <c r="AG1142" s="159"/>
      <c r="AH1142" s="159"/>
      <c r="AI1142" s="159"/>
      <c r="AJ1142" s="159"/>
      <c r="AK1142" s="159"/>
      <c r="AL1142" s="159"/>
      <c r="AM1142" s="159"/>
      <c r="AN1142" s="159"/>
      <c r="AO1142" s="159"/>
      <c r="AP1142" s="159"/>
      <c r="AQ1142" s="159"/>
      <c r="AR1142" s="159"/>
      <c r="AS1142" s="159"/>
      <c r="AT1142" s="159"/>
      <c r="AU1142" s="159"/>
      <c r="AV1142" s="159"/>
      <c r="AW1142" s="159"/>
      <c r="AX1142" s="159"/>
      <c r="AY1142" s="159"/>
      <c r="AZ1142" s="159"/>
      <c r="BA1142" s="159"/>
      <c r="BB1142" s="159"/>
      <c r="BC1142" s="159"/>
      <c r="BD1142" s="159"/>
      <c r="BE1142" s="159"/>
    </row>
    <row r="1143" spans="14:57"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59"/>
      <c r="Z1143" s="159"/>
      <c r="AA1143" s="159"/>
      <c r="AB1143" s="159"/>
      <c r="AC1143" s="159"/>
      <c r="AD1143" s="159"/>
      <c r="AE1143" s="159"/>
      <c r="AF1143" s="159"/>
      <c r="AG1143" s="159"/>
      <c r="AH1143" s="159"/>
      <c r="AI1143" s="159"/>
      <c r="AJ1143" s="159"/>
      <c r="AK1143" s="159"/>
      <c r="AL1143" s="159"/>
      <c r="AM1143" s="159"/>
      <c r="AN1143" s="159"/>
      <c r="AO1143" s="159"/>
      <c r="AP1143" s="159"/>
      <c r="AQ1143" s="159"/>
      <c r="AR1143" s="159"/>
      <c r="AS1143" s="159"/>
      <c r="AT1143" s="159"/>
      <c r="AU1143" s="159"/>
      <c r="AV1143" s="159"/>
      <c r="AW1143" s="159"/>
      <c r="AX1143" s="159"/>
      <c r="AY1143" s="159"/>
      <c r="AZ1143" s="159"/>
      <c r="BA1143" s="159"/>
      <c r="BB1143" s="159"/>
      <c r="BC1143" s="159"/>
      <c r="BD1143" s="159"/>
      <c r="BE1143" s="159"/>
    </row>
    <row r="1144" spans="14:57"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59"/>
      <c r="Z1144" s="159"/>
      <c r="AA1144" s="159"/>
      <c r="AB1144" s="159"/>
      <c r="AC1144" s="159"/>
      <c r="AD1144" s="159"/>
      <c r="AE1144" s="159"/>
      <c r="AF1144" s="159"/>
      <c r="AG1144" s="159"/>
      <c r="AH1144" s="159"/>
      <c r="AI1144" s="159"/>
      <c r="AJ1144" s="159"/>
      <c r="AK1144" s="159"/>
      <c r="AL1144" s="159"/>
      <c r="AM1144" s="159"/>
      <c r="AN1144" s="159"/>
      <c r="AO1144" s="159"/>
      <c r="AP1144" s="159"/>
      <c r="AQ1144" s="159"/>
      <c r="AR1144" s="159"/>
      <c r="AS1144" s="159"/>
      <c r="AT1144" s="159"/>
      <c r="AU1144" s="159"/>
      <c r="AV1144" s="159"/>
      <c r="AW1144" s="159"/>
      <c r="AX1144" s="159"/>
      <c r="AY1144" s="159"/>
      <c r="AZ1144" s="159"/>
      <c r="BA1144" s="159"/>
      <c r="BB1144" s="159"/>
      <c r="BC1144" s="159"/>
      <c r="BD1144" s="159"/>
      <c r="BE1144" s="159"/>
    </row>
    <row r="1145" spans="14:57"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59"/>
      <c r="Z1145" s="159"/>
      <c r="AA1145" s="159"/>
      <c r="AB1145" s="159"/>
      <c r="AC1145" s="159"/>
      <c r="AD1145" s="159"/>
      <c r="AE1145" s="159"/>
      <c r="AF1145" s="159"/>
      <c r="AG1145" s="159"/>
      <c r="AH1145" s="159"/>
      <c r="AI1145" s="159"/>
      <c r="AJ1145" s="159"/>
      <c r="AK1145" s="159"/>
      <c r="AL1145" s="159"/>
      <c r="AM1145" s="159"/>
      <c r="AN1145" s="159"/>
      <c r="AO1145" s="159"/>
      <c r="AP1145" s="159"/>
      <c r="AQ1145" s="159"/>
      <c r="AR1145" s="159"/>
      <c r="AS1145" s="159"/>
      <c r="AT1145" s="159"/>
      <c r="AU1145" s="159"/>
      <c r="AV1145" s="159"/>
      <c r="AW1145" s="159"/>
      <c r="AX1145" s="159"/>
      <c r="AY1145" s="159"/>
      <c r="AZ1145" s="159"/>
      <c r="BA1145" s="159"/>
      <c r="BB1145" s="159"/>
      <c r="BC1145" s="159"/>
      <c r="BD1145" s="159"/>
      <c r="BE1145" s="159"/>
    </row>
    <row r="1146" spans="14:57"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59"/>
      <c r="Z1146" s="159"/>
      <c r="AA1146" s="159"/>
      <c r="AB1146" s="159"/>
      <c r="AC1146" s="159"/>
      <c r="AD1146" s="159"/>
      <c r="AE1146" s="159"/>
      <c r="AF1146" s="159"/>
      <c r="AG1146" s="159"/>
      <c r="AH1146" s="159"/>
      <c r="AI1146" s="159"/>
      <c r="AJ1146" s="159"/>
      <c r="AK1146" s="159"/>
      <c r="AL1146" s="159"/>
      <c r="AM1146" s="159"/>
      <c r="AN1146" s="159"/>
      <c r="AO1146" s="159"/>
      <c r="AP1146" s="159"/>
      <c r="AQ1146" s="159"/>
      <c r="AR1146" s="159"/>
      <c r="AS1146" s="159"/>
      <c r="AT1146" s="159"/>
      <c r="AU1146" s="159"/>
      <c r="AV1146" s="159"/>
      <c r="AW1146" s="159"/>
      <c r="AX1146" s="159"/>
      <c r="AY1146" s="159"/>
      <c r="AZ1146" s="159"/>
      <c r="BA1146" s="159"/>
      <c r="BB1146" s="159"/>
      <c r="BC1146" s="159"/>
      <c r="BD1146" s="159"/>
      <c r="BE1146" s="159"/>
    </row>
    <row r="1147" spans="14:57"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59"/>
      <c r="Z1147" s="159"/>
      <c r="AA1147" s="159"/>
      <c r="AB1147" s="159"/>
      <c r="AC1147" s="159"/>
      <c r="AD1147" s="159"/>
      <c r="AE1147" s="159"/>
      <c r="AF1147" s="159"/>
      <c r="AG1147" s="159"/>
      <c r="AH1147" s="159"/>
      <c r="AI1147" s="159"/>
      <c r="AJ1147" s="159"/>
      <c r="AK1147" s="159"/>
      <c r="AL1147" s="159"/>
      <c r="AM1147" s="159"/>
      <c r="AN1147" s="159"/>
      <c r="AO1147" s="159"/>
      <c r="AP1147" s="159"/>
      <c r="AQ1147" s="159"/>
      <c r="AR1147" s="159"/>
      <c r="AS1147" s="159"/>
      <c r="AT1147" s="159"/>
      <c r="AU1147" s="159"/>
      <c r="AV1147" s="159"/>
      <c r="AW1147" s="159"/>
      <c r="AX1147" s="159"/>
      <c r="AY1147" s="159"/>
      <c r="AZ1147" s="159"/>
      <c r="BA1147" s="159"/>
      <c r="BB1147" s="159"/>
      <c r="BC1147" s="159"/>
      <c r="BD1147" s="159"/>
      <c r="BE1147" s="159"/>
    </row>
    <row r="1148" spans="14:57"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59"/>
      <c r="Z1148" s="159"/>
      <c r="AA1148" s="159"/>
      <c r="AB1148" s="159"/>
      <c r="AC1148" s="159"/>
      <c r="AD1148" s="159"/>
      <c r="AE1148" s="159"/>
      <c r="AF1148" s="159"/>
      <c r="AG1148" s="159"/>
      <c r="AH1148" s="159"/>
      <c r="AI1148" s="159"/>
      <c r="AJ1148" s="159"/>
      <c r="AK1148" s="159"/>
      <c r="AL1148" s="159"/>
      <c r="AM1148" s="159"/>
      <c r="AN1148" s="159"/>
      <c r="AO1148" s="159"/>
      <c r="AP1148" s="159"/>
      <c r="AQ1148" s="159"/>
      <c r="AR1148" s="159"/>
      <c r="AS1148" s="159"/>
      <c r="AT1148" s="159"/>
      <c r="AU1148" s="159"/>
      <c r="AV1148" s="159"/>
      <c r="AW1148" s="159"/>
      <c r="AX1148" s="159"/>
      <c r="AY1148" s="159"/>
      <c r="AZ1148" s="159"/>
      <c r="BA1148" s="159"/>
      <c r="BB1148" s="159"/>
      <c r="BC1148" s="159"/>
      <c r="BD1148" s="159"/>
      <c r="BE1148" s="159"/>
    </row>
    <row r="1149" spans="14:57"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59"/>
      <c r="Z1149" s="159"/>
      <c r="AA1149" s="159"/>
      <c r="AB1149" s="159"/>
      <c r="AC1149" s="159"/>
      <c r="AD1149" s="159"/>
      <c r="AE1149" s="159"/>
      <c r="AF1149" s="159"/>
      <c r="AG1149" s="159"/>
      <c r="AH1149" s="159"/>
      <c r="AI1149" s="159"/>
      <c r="AJ1149" s="159"/>
      <c r="AK1149" s="159"/>
      <c r="AL1149" s="159"/>
      <c r="AM1149" s="159"/>
      <c r="AN1149" s="159"/>
      <c r="AO1149" s="159"/>
      <c r="AP1149" s="159"/>
      <c r="AQ1149" s="159"/>
      <c r="AR1149" s="159"/>
      <c r="AS1149" s="159"/>
      <c r="AT1149" s="159"/>
      <c r="AU1149" s="159"/>
      <c r="AV1149" s="159"/>
      <c r="AW1149" s="159"/>
      <c r="AX1149" s="159"/>
      <c r="AY1149" s="159"/>
      <c r="AZ1149" s="159"/>
      <c r="BA1149" s="159"/>
      <c r="BB1149" s="159"/>
      <c r="BC1149" s="159"/>
      <c r="BD1149" s="159"/>
      <c r="BE1149" s="159"/>
    </row>
    <row r="1150" spans="14:57"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  <c r="AH1150" s="159"/>
      <c r="AI1150" s="159"/>
      <c r="AJ1150" s="159"/>
      <c r="AK1150" s="159"/>
      <c r="AL1150" s="159"/>
      <c r="AM1150" s="159"/>
      <c r="AN1150" s="159"/>
      <c r="AO1150" s="159"/>
      <c r="AP1150" s="159"/>
      <c r="AQ1150" s="159"/>
      <c r="AR1150" s="159"/>
      <c r="AS1150" s="159"/>
      <c r="AT1150" s="159"/>
      <c r="AU1150" s="159"/>
      <c r="AV1150" s="159"/>
      <c r="AW1150" s="159"/>
      <c r="AX1150" s="159"/>
      <c r="AY1150" s="159"/>
      <c r="AZ1150" s="159"/>
      <c r="BA1150" s="159"/>
      <c r="BB1150" s="159"/>
      <c r="BC1150" s="159"/>
      <c r="BD1150" s="159"/>
      <c r="BE1150" s="159"/>
    </row>
    <row r="1151" spans="14:57"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59"/>
      <c r="Z1151" s="159"/>
      <c r="AA1151" s="159"/>
      <c r="AB1151" s="159"/>
      <c r="AC1151" s="159"/>
      <c r="AD1151" s="159"/>
      <c r="AE1151" s="159"/>
      <c r="AF1151" s="159"/>
      <c r="AG1151" s="159"/>
      <c r="AH1151" s="159"/>
      <c r="AI1151" s="159"/>
      <c r="AJ1151" s="159"/>
      <c r="AK1151" s="159"/>
      <c r="AL1151" s="159"/>
      <c r="AM1151" s="159"/>
      <c r="AN1151" s="159"/>
      <c r="AO1151" s="159"/>
      <c r="AP1151" s="159"/>
      <c r="AQ1151" s="159"/>
      <c r="AR1151" s="159"/>
      <c r="AS1151" s="159"/>
      <c r="AT1151" s="159"/>
      <c r="AU1151" s="159"/>
      <c r="AV1151" s="159"/>
      <c r="AW1151" s="159"/>
      <c r="AX1151" s="159"/>
      <c r="AY1151" s="159"/>
      <c r="AZ1151" s="159"/>
      <c r="BA1151" s="159"/>
      <c r="BB1151" s="159"/>
      <c r="BC1151" s="159"/>
      <c r="BD1151" s="159"/>
      <c r="BE1151" s="159"/>
    </row>
    <row r="1152" spans="14:57"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59"/>
      <c r="Z1152" s="159"/>
      <c r="AA1152" s="159"/>
      <c r="AB1152" s="159"/>
      <c r="AC1152" s="159"/>
      <c r="AD1152" s="159"/>
      <c r="AE1152" s="159"/>
      <c r="AF1152" s="159"/>
      <c r="AG1152" s="159"/>
      <c r="AH1152" s="159"/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159"/>
      <c r="AX1152" s="159"/>
      <c r="AY1152" s="159"/>
      <c r="AZ1152" s="159"/>
      <c r="BA1152" s="159"/>
      <c r="BB1152" s="159"/>
      <c r="BC1152" s="159"/>
      <c r="BD1152" s="159"/>
      <c r="BE1152" s="159"/>
    </row>
    <row r="1153" spans="14:57"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9"/>
      <c r="Z1153" s="159"/>
      <c r="AA1153" s="159"/>
      <c r="AB1153" s="159"/>
      <c r="AC1153" s="159"/>
      <c r="AD1153" s="159"/>
      <c r="AE1153" s="159"/>
      <c r="AF1153" s="159"/>
      <c r="AG1153" s="159"/>
      <c r="AH1153" s="159"/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159"/>
      <c r="AX1153" s="159"/>
      <c r="AY1153" s="159"/>
      <c r="AZ1153" s="159"/>
      <c r="BA1153" s="159"/>
      <c r="BB1153" s="159"/>
      <c r="BC1153" s="159"/>
      <c r="BD1153" s="159"/>
      <c r="BE1153" s="159"/>
    </row>
    <row r="1154" spans="14:57"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9"/>
      <c r="Z1154" s="159"/>
      <c r="AA1154" s="159"/>
      <c r="AB1154" s="159"/>
      <c r="AC1154" s="159"/>
      <c r="AD1154" s="159"/>
      <c r="AE1154" s="159"/>
      <c r="AF1154" s="159"/>
      <c r="AG1154" s="159"/>
      <c r="AH1154" s="159"/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159"/>
      <c r="AX1154" s="159"/>
      <c r="AY1154" s="159"/>
      <c r="AZ1154" s="159"/>
      <c r="BA1154" s="159"/>
      <c r="BB1154" s="159"/>
      <c r="BC1154" s="159"/>
      <c r="BD1154" s="159"/>
      <c r="BE1154" s="159"/>
    </row>
    <row r="1155" spans="14:57"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9"/>
      <c r="Z1155" s="159"/>
      <c r="AA1155" s="159"/>
      <c r="AB1155" s="159"/>
      <c r="AC1155" s="159"/>
      <c r="AD1155" s="159"/>
      <c r="AE1155" s="159"/>
      <c r="AF1155" s="159"/>
      <c r="AG1155" s="159"/>
      <c r="AH1155" s="159"/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159"/>
      <c r="AX1155" s="159"/>
      <c r="AY1155" s="159"/>
      <c r="AZ1155" s="159"/>
      <c r="BA1155" s="159"/>
      <c r="BB1155" s="159"/>
      <c r="BC1155" s="159"/>
      <c r="BD1155" s="159"/>
      <c r="BE1155" s="159"/>
    </row>
    <row r="1156" spans="14:57"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9"/>
      <c r="Z1156" s="159"/>
      <c r="AA1156" s="159"/>
      <c r="AB1156" s="159"/>
      <c r="AC1156" s="159"/>
      <c r="AD1156" s="159"/>
      <c r="AE1156" s="159"/>
      <c r="AF1156" s="159"/>
      <c r="AG1156" s="159"/>
      <c r="AH1156" s="159"/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159"/>
      <c r="AX1156" s="159"/>
      <c r="AY1156" s="159"/>
      <c r="AZ1156" s="159"/>
      <c r="BA1156" s="159"/>
      <c r="BB1156" s="159"/>
      <c r="BC1156" s="159"/>
      <c r="BD1156" s="159"/>
      <c r="BE1156" s="159"/>
    </row>
    <row r="1157" spans="14:57"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9"/>
      <c r="Z1157" s="159"/>
      <c r="AA1157" s="159"/>
      <c r="AB1157" s="159"/>
      <c r="AC1157" s="159"/>
      <c r="AD1157" s="159"/>
      <c r="AE1157" s="159"/>
      <c r="AF1157" s="159"/>
      <c r="AG1157" s="159"/>
      <c r="AH1157" s="159"/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59"/>
      <c r="AX1157" s="159"/>
      <c r="AY1157" s="159"/>
      <c r="AZ1157" s="159"/>
      <c r="BA1157" s="159"/>
      <c r="BB1157" s="159"/>
      <c r="BC1157" s="159"/>
      <c r="BD1157" s="159"/>
      <c r="BE1157" s="159"/>
    </row>
    <row r="1158" spans="14:57"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9"/>
      <c r="Z1158" s="159"/>
      <c r="AA1158" s="159"/>
      <c r="AB1158" s="159"/>
      <c r="AC1158" s="159"/>
      <c r="AD1158" s="159"/>
      <c r="AE1158" s="159"/>
      <c r="AF1158" s="159"/>
      <c r="AG1158" s="159"/>
      <c r="AH1158" s="159"/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159"/>
      <c r="AX1158" s="159"/>
      <c r="AY1158" s="159"/>
      <c r="AZ1158" s="159"/>
      <c r="BA1158" s="159"/>
      <c r="BB1158" s="159"/>
      <c r="BC1158" s="159"/>
      <c r="BD1158" s="159"/>
      <c r="BE1158" s="159"/>
    </row>
    <row r="1159" spans="14:57"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9"/>
      <c r="Z1159" s="159"/>
      <c r="AA1159" s="159"/>
      <c r="AB1159" s="159"/>
      <c r="AC1159" s="159"/>
      <c r="AD1159" s="159"/>
      <c r="AE1159" s="159"/>
      <c r="AF1159" s="159"/>
      <c r="AG1159" s="159"/>
      <c r="AH1159" s="159"/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159"/>
      <c r="AX1159" s="159"/>
      <c r="AY1159" s="159"/>
      <c r="AZ1159" s="159"/>
      <c r="BA1159" s="159"/>
      <c r="BB1159" s="159"/>
      <c r="BC1159" s="159"/>
      <c r="BD1159" s="159"/>
      <c r="BE1159" s="159"/>
    </row>
    <row r="1160" spans="14:57"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9"/>
      <c r="Z1160" s="159"/>
      <c r="AA1160" s="159"/>
      <c r="AB1160" s="159"/>
      <c r="AC1160" s="159"/>
      <c r="AD1160" s="159"/>
      <c r="AE1160" s="159"/>
      <c r="AF1160" s="159"/>
      <c r="AG1160" s="159"/>
      <c r="AH1160" s="159"/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159"/>
      <c r="AX1160" s="159"/>
      <c r="AY1160" s="159"/>
      <c r="AZ1160" s="159"/>
      <c r="BA1160" s="159"/>
      <c r="BB1160" s="159"/>
      <c r="BC1160" s="159"/>
      <c r="BD1160" s="159"/>
      <c r="BE1160" s="159"/>
    </row>
    <row r="1161" spans="14:57"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59"/>
      <c r="Z1161" s="159"/>
      <c r="AA1161" s="159"/>
      <c r="AB1161" s="159"/>
      <c r="AC1161" s="159"/>
      <c r="AD1161" s="159"/>
      <c r="AE1161" s="159"/>
      <c r="AF1161" s="159"/>
      <c r="AG1161" s="159"/>
      <c r="AH1161" s="159"/>
      <c r="AI1161" s="159"/>
      <c r="AJ1161" s="159"/>
      <c r="AK1161" s="159"/>
      <c r="AL1161" s="159"/>
      <c r="AM1161" s="159"/>
      <c r="AN1161" s="159"/>
      <c r="AO1161" s="159"/>
      <c r="AP1161" s="159"/>
      <c r="AQ1161" s="159"/>
      <c r="AR1161" s="159"/>
      <c r="AS1161" s="159"/>
      <c r="AT1161" s="159"/>
      <c r="AU1161" s="159"/>
      <c r="AV1161" s="159"/>
      <c r="AW1161" s="159"/>
      <c r="AX1161" s="159"/>
      <c r="AY1161" s="159"/>
      <c r="AZ1161" s="159"/>
      <c r="BA1161" s="159"/>
      <c r="BB1161" s="159"/>
      <c r="BC1161" s="159"/>
      <c r="BD1161" s="159"/>
      <c r="BE1161" s="159"/>
    </row>
    <row r="1162" spans="14:57"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59"/>
      <c r="Z1162" s="159"/>
      <c r="AA1162" s="159"/>
      <c r="AB1162" s="159"/>
      <c r="AC1162" s="159"/>
      <c r="AD1162" s="159"/>
      <c r="AE1162" s="159"/>
      <c r="AF1162" s="159"/>
      <c r="AG1162" s="159"/>
      <c r="AH1162" s="159"/>
      <c r="AI1162" s="159"/>
      <c r="AJ1162" s="159"/>
      <c r="AK1162" s="159"/>
      <c r="AL1162" s="159"/>
      <c r="AM1162" s="159"/>
      <c r="AN1162" s="159"/>
      <c r="AO1162" s="159"/>
      <c r="AP1162" s="159"/>
      <c r="AQ1162" s="159"/>
      <c r="AR1162" s="159"/>
      <c r="AS1162" s="159"/>
      <c r="AT1162" s="159"/>
      <c r="AU1162" s="159"/>
      <c r="AV1162" s="159"/>
      <c r="AW1162" s="159"/>
      <c r="AX1162" s="159"/>
      <c r="AY1162" s="159"/>
      <c r="AZ1162" s="159"/>
      <c r="BA1162" s="159"/>
      <c r="BB1162" s="159"/>
      <c r="BC1162" s="159"/>
      <c r="BD1162" s="159"/>
      <c r="BE1162" s="159"/>
    </row>
    <row r="1163" spans="14:57"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59"/>
      <c r="Z1163" s="159"/>
      <c r="AA1163" s="159"/>
      <c r="AB1163" s="159"/>
      <c r="AC1163" s="159"/>
      <c r="AD1163" s="159"/>
      <c r="AE1163" s="159"/>
      <c r="AF1163" s="159"/>
      <c r="AG1163" s="159"/>
      <c r="AH1163" s="159"/>
      <c r="AI1163" s="159"/>
      <c r="AJ1163" s="159"/>
      <c r="AK1163" s="159"/>
      <c r="AL1163" s="159"/>
      <c r="AM1163" s="159"/>
      <c r="AN1163" s="159"/>
      <c r="AO1163" s="159"/>
      <c r="AP1163" s="159"/>
      <c r="AQ1163" s="159"/>
      <c r="AR1163" s="159"/>
      <c r="AS1163" s="159"/>
      <c r="AT1163" s="159"/>
      <c r="AU1163" s="159"/>
      <c r="AV1163" s="159"/>
      <c r="AW1163" s="159"/>
      <c r="AX1163" s="159"/>
      <c r="AY1163" s="159"/>
      <c r="AZ1163" s="159"/>
      <c r="BA1163" s="159"/>
      <c r="BB1163" s="159"/>
      <c r="BC1163" s="159"/>
      <c r="BD1163" s="159"/>
      <c r="BE1163" s="159"/>
    </row>
    <row r="1164" spans="14:57"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59"/>
      <c r="Z1164" s="159"/>
      <c r="AA1164" s="159"/>
      <c r="AB1164" s="159"/>
      <c r="AC1164" s="159"/>
      <c r="AD1164" s="159"/>
      <c r="AE1164" s="159"/>
      <c r="AF1164" s="159"/>
      <c r="AG1164" s="159"/>
      <c r="AH1164" s="159"/>
      <c r="AI1164" s="159"/>
      <c r="AJ1164" s="159"/>
      <c r="AK1164" s="159"/>
      <c r="AL1164" s="159"/>
      <c r="AM1164" s="159"/>
      <c r="AN1164" s="159"/>
      <c r="AO1164" s="159"/>
      <c r="AP1164" s="159"/>
      <c r="AQ1164" s="159"/>
      <c r="AR1164" s="159"/>
      <c r="AS1164" s="159"/>
      <c r="AT1164" s="159"/>
      <c r="AU1164" s="159"/>
      <c r="AV1164" s="159"/>
      <c r="AW1164" s="159"/>
      <c r="AX1164" s="159"/>
      <c r="AY1164" s="159"/>
      <c r="AZ1164" s="159"/>
      <c r="BA1164" s="159"/>
      <c r="BB1164" s="159"/>
      <c r="BC1164" s="159"/>
      <c r="BD1164" s="159"/>
      <c r="BE1164" s="159"/>
    </row>
    <row r="1165" spans="14:57"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59"/>
      <c r="Z1165" s="159"/>
      <c r="AA1165" s="159"/>
      <c r="AB1165" s="159"/>
      <c r="AC1165" s="159"/>
      <c r="AD1165" s="159"/>
      <c r="AE1165" s="159"/>
      <c r="AF1165" s="159"/>
      <c r="AG1165" s="159"/>
      <c r="AH1165" s="159"/>
      <c r="AI1165" s="159"/>
      <c r="AJ1165" s="159"/>
      <c r="AK1165" s="159"/>
      <c r="AL1165" s="159"/>
      <c r="AM1165" s="159"/>
      <c r="AN1165" s="159"/>
      <c r="AO1165" s="159"/>
      <c r="AP1165" s="159"/>
      <c r="AQ1165" s="159"/>
      <c r="AR1165" s="159"/>
      <c r="AS1165" s="159"/>
      <c r="AT1165" s="159"/>
      <c r="AU1165" s="159"/>
      <c r="AV1165" s="159"/>
      <c r="AW1165" s="159"/>
      <c r="AX1165" s="159"/>
      <c r="AY1165" s="159"/>
      <c r="AZ1165" s="159"/>
      <c r="BA1165" s="159"/>
      <c r="BB1165" s="159"/>
      <c r="BC1165" s="159"/>
      <c r="BD1165" s="159"/>
      <c r="BE1165" s="159"/>
    </row>
    <row r="1166" spans="14:57">
      <c r="N1166" s="159"/>
      <c r="O1166" s="159"/>
      <c r="P1166" s="159"/>
      <c r="Q1166" s="159"/>
      <c r="R1166" s="159"/>
      <c r="S1166" s="159"/>
      <c r="T1166" s="159"/>
      <c r="U1166" s="159"/>
      <c r="V1166" s="159"/>
      <c r="W1166" s="159"/>
      <c r="X1166" s="159"/>
      <c r="Y1166" s="159"/>
      <c r="Z1166" s="159"/>
      <c r="AA1166" s="159"/>
      <c r="AB1166" s="159"/>
      <c r="AC1166" s="159"/>
      <c r="AD1166" s="159"/>
      <c r="AE1166" s="159"/>
      <c r="AF1166" s="159"/>
      <c r="AG1166" s="159"/>
      <c r="AH1166" s="159"/>
      <c r="AI1166" s="159"/>
      <c r="AJ1166" s="159"/>
      <c r="AK1166" s="159"/>
      <c r="AL1166" s="159"/>
      <c r="AM1166" s="159"/>
      <c r="AN1166" s="159"/>
      <c r="AO1166" s="159"/>
      <c r="AP1166" s="159"/>
      <c r="AQ1166" s="159"/>
      <c r="AR1166" s="159"/>
      <c r="AS1166" s="159"/>
      <c r="AT1166" s="159"/>
      <c r="AU1166" s="159"/>
      <c r="AV1166" s="159"/>
      <c r="AW1166" s="159"/>
      <c r="AX1166" s="159"/>
      <c r="AY1166" s="159"/>
      <c r="AZ1166" s="159"/>
      <c r="BA1166" s="159"/>
      <c r="BB1166" s="159"/>
      <c r="BC1166" s="159"/>
      <c r="BD1166" s="159"/>
      <c r="BE1166" s="159"/>
    </row>
    <row r="1167" spans="14:57"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59"/>
      <c r="Z1167" s="159"/>
      <c r="AA1167" s="159"/>
      <c r="AB1167" s="159"/>
      <c r="AC1167" s="159"/>
      <c r="AD1167" s="159"/>
      <c r="AE1167" s="159"/>
      <c r="AF1167" s="159"/>
      <c r="AG1167" s="159"/>
      <c r="AH1167" s="159"/>
      <c r="AI1167" s="159"/>
      <c r="AJ1167" s="159"/>
      <c r="AK1167" s="159"/>
      <c r="AL1167" s="159"/>
      <c r="AM1167" s="159"/>
      <c r="AN1167" s="159"/>
      <c r="AO1167" s="159"/>
      <c r="AP1167" s="159"/>
      <c r="AQ1167" s="159"/>
      <c r="AR1167" s="159"/>
      <c r="AS1167" s="159"/>
      <c r="AT1167" s="159"/>
      <c r="AU1167" s="159"/>
      <c r="AV1167" s="159"/>
      <c r="AW1167" s="159"/>
      <c r="AX1167" s="159"/>
      <c r="AY1167" s="159"/>
      <c r="AZ1167" s="159"/>
      <c r="BA1167" s="159"/>
      <c r="BB1167" s="159"/>
      <c r="BC1167" s="159"/>
      <c r="BD1167" s="159"/>
      <c r="BE1167" s="159"/>
    </row>
    <row r="1168" spans="14:57"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59"/>
      <c r="Z1168" s="159"/>
      <c r="AA1168" s="159"/>
      <c r="AB1168" s="159"/>
      <c r="AC1168" s="159"/>
      <c r="AD1168" s="159"/>
      <c r="AE1168" s="159"/>
      <c r="AF1168" s="159"/>
      <c r="AG1168" s="159"/>
      <c r="AH1168" s="159"/>
      <c r="AI1168" s="159"/>
      <c r="AJ1168" s="159"/>
      <c r="AK1168" s="159"/>
      <c r="AL1168" s="159"/>
      <c r="AM1168" s="159"/>
      <c r="AN1168" s="159"/>
      <c r="AO1168" s="159"/>
      <c r="AP1168" s="159"/>
      <c r="AQ1168" s="159"/>
      <c r="AR1168" s="159"/>
      <c r="AS1168" s="159"/>
      <c r="AT1168" s="159"/>
      <c r="AU1168" s="159"/>
      <c r="AV1168" s="159"/>
      <c r="AW1168" s="159"/>
      <c r="AX1168" s="159"/>
      <c r="AY1168" s="159"/>
      <c r="AZ1168" s="159"/>
      <c r="BA1168" s="159"/>
      <c r="BB1168" s="159"/>
      <c r="BC1168" s="159"/>
      <c r="BD1168" s="159"/>
      <c r="BE1168" s="159"/>
    </row>
    <row r="1169" spans="14:57"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  <c r="AH1169" s="159"/>
      <c r="AI1169" s="159"/>
      <c r="AJ1169" s="159"/>
      <c r="AK1169" s="159"/>
      <c r="AL1169" s="159"/>
      <c r="AM1169" s="159"/>
      <c r="AN1169" s="159"/>
      <c r="AO1169" s="159"/>
      <c r="AP1169" s="159"/>
      <c r="AQ1169" s="159"/>
      <c r="AR1169" s="159"/>
      <c r="AS1169" s="159"/>
      <c r="AT1169" s="159"/>
      <c r="AU1169" s="159"/>
      <c r="AV1169" s="159"/>
      <c r="AW1169" s="159"/>
      <c r="AX1169" s="159"/>
      <c r="AY1169" s="159"/>
      <c r="AZ1169" s="159"/>
      <c r="BA1169" s="159"/>
      <c r="BB1169" s="159"/>
      <c r="BC1169" s="159"/>
      <c r="BD1169" s="159"/>
      <c r="BE1169" s="159"/>
    </row>
    <row r="1170" spans="14:57"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  <c r="AH1170" s="159"/>
      <c r="AI1170" s="159"/>
      <c r="AJ1170" s="159"/>
      <c r="AK1170" s="159"/>
      <c r="AL1170" s="159"/>
      <c r="AM1170" s="159"/>
      <c r="AN1170" s="159"/>
      <c r="AO1170" s="159"/>
      <c r="AP1170" s="159"/>
      <c r="AQ1170" s="159"/>
      <c r="AR1170" s="159"/>
      <c r="AS1170" s="159"/>
      <c r="AT1170" s="159"/>
      <c r="AU1170" s="159"/>
      <c r="AV1170" s="159"/>
      <c r="AW1170" s="159"/>
      <c r="AX1170" s="159"/>
      <c r="AY1170" s="159"/>
      <c r="AZ1170" s="159"/>
      <c r="BA1170" s="159"/>
      <c r="BB1170" s="159"/>
      <c r="BC1170" s="159"/>
      <c r="BD1170" s="159"/>
      <c r="BE1170" s="159"/>
    </row>
    <row r="1171" spans="14:57"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59"/>
      <c r="Z1171" s="159"/>
      <c r="AA1171" s="159"/>
      <c r="AB1171" s="159"/>
      <c r="AC1171" s="159"/>
      <c r="AD1171" s="159"/>
      <c r="AE1171" s="159"/>
      <c r="AF1171" s="159"/>
      <c r="AG1171" s="159"/>
      <c r="AH1171" s="159"/>
      <c r="AI1171" s="159"/>
      <c r="AJ1171" s="159"/>
      <c r="AK1171" s="159"/>
      <c r="AL1171" s="159"/>
      <c r="AM1171" s="159"/>
      <c r="AN1171" s="159"/>
      <c r="AO1171" s="159"/>
      <c r="AP1171" s="159"/>
      <c r="AQ1171" s="159"/>
      <c r="AR1171" s="159"/>
      <c r="AS1171" s="159"/>
      <c r="AT1171" s="159"/>
      <c r="AU1171" s="159"/>
      <c r="AV1171" s="159"/>
      <c r="AW1171" s="159"/>
      <c r="AX1171" s="159"/>
      <c r="AY1171" s="159"/>
      <c r="AZ1171" s="159"/>
      <c r="BA1171" s="159"/>
      <c r="BB1171" s="159"/>
      <c r="BC1171" s="159"/>
      <c r="BD1171" s="159"/>
      <c r="BE1171" s="159"/>
    </row>
    <row r="1172" spans="14:57"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59"/>
      <c r="Z1172" s="159"/>
      <c r="AA1172" s="159"/>
      <c r="AB1172" s="159"/>
      <c r="AC1172" s="159"/>
      <c r="AD1172" s="159"/>
      <c r="AE1172" s="159"/>
      <c r="AF1172" s="159"/>
      <c r="AG1172" s="159"/>
      <c r="AH1172" s="159"/>
      <c r="AI1172" s="159"/>
      <c r="AJ1172" s="159"/>
      <c r="AK1172" s="159"/>
      <c r="AL1172" s="159"/>
      <c r="AM1172" s="159"/>
      <c r="AN1172" s="159"/>
      <c r="AO1172" s="159"/>
      <c r="AP1172" s="159"/>
      <c r="AQ1172" s="159"/>
      <c r="AR1172" s="159"/>
      <c r="AS1172" s="159"/>
      <c r="AT1172" s="159"/>
      <c r="AU1172" s="159"/>
      <c r="AV1172" s="159"/>
      <c r="AW1172" s="159"/>
      <c r="AX1172" s="159"/>
      <c r="AY1172" s="159"/>
      <c r="AZ1172" s="159"/>
      <c r="BA1172" s="159"/>
      <c r="BB1172" s="159"/>
      <c r="BC1172" s="159"/>
      <c r="BD1172" s="159"/>
      <c r="BE1172" s="159"/>
    </row>
    <row r="1173" spans="14:57"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9"/>
      <c r="Z1173" s="159"/>
      <c r="AA1173" s="159"/>
      <c r="AB1173" s="159"/>
      <c r="AC1173" s="159"/>
      <c r="AD1173" s="159"/>
      <c r="AE1173" s="159"/>
      <c r="AF1173" s="159"/>
      <c r="AG1173" s="159"/>
      <c r="AH1173" s="159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159"/>
      <c r="AX1173" s="159"/>
      <c r="AY1173" s="159"/>
      <c r="AZ1173" s="159"/>
      <c r="BA1173" s="159"/>
      <c r="BB1173" s="159"/>
      <c r="BC1173" s="159"/>
      <c r="BD1173" s="159"/>
      <c r="BE1173" s="159"/>
    </row>
    <row r="1174" spans="14:57"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59"/>
      <c r="Z1174" s="159"/>
      <c r="AA1174" s="159"/>
      <c r="AB1174" s="159"/>
      <c r="AC1174" s="159"/>
      <c r="AD1174" s="159"/>
      <c r="AE1174" s="159"/>
      <c r="AF1174" s="159"/>
      <c r="AG1174" s="159"/>
      <c r="AH1174" s="159"/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159"/>
      <c r="AX1174" s="159"/>
      <c r="AY1174" s="159"/>
      <c r="AZ1174" s="159"/>
      <c r="BA1174" s="159"/>
      <c r="BB1174" s="159"/>
      <c r="BC1174" s="159"/>
      <c r="BD1174" s="159"/>
      <c r="BE1174" s="159"/>
    </row>
    <row r="1175" spans="14:57"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9"/>
      <c r="Z1175" s="159"/>
      <c r="AA1175" s="159"/>
      <c r="AB1175" s="159"/>
      <c r="AC1175" s="159"/>
      <c r="AD1175" s="159"/>
      <c r="AE1175" s="159"/>
      <c r="AF1175" s="159"/>
      <c r="AG1175" s="159"/>
      <c r="AH1175" s="159"/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159"/>
      <c r="AX1175" s="159"/>
      <c r="AY1175" s="159"/>
      <c r="AZ1175" s="159"/>
      <c r="BA1175" s="159"/>
      <c r="BB1175" s="159"/>
      <c r="BC1175" s="159"/>
      <c r="BD1175" s="159"/>
      <c r="BE1175" s="159"/>
    </row>
    <row r="1176" spans="14:57"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59"/>
      <c r="Z1176" s="159"/>
      <c r="AA1176" s="159"/>
      <c r="AB1176" s="159"/>
      <c r="AC1176" s="159"/>
      <c r="AD1176" s="159"/>
      <c r="AE1176" s="159"/>
      <c r="AF1176" s="159"/>
      <c r="AG1176" s="159"/>
      <c r="AH1176" s="159"/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</row>
    <row r="1177" spans="14:57"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9"/>
      <c r="Z1177" s="159"/>
      <c r="AA1177" s="159"/>
      <c r="AB1177" s="159"/>
      <c r="AC1177" s="159"/>
      <c r="AD1177" s="159"/>
      <c r="AE1177" s="159"/>
      <c r="AF1177" s="159"/>
      <c r="AG1177" s="159"/>
      <c r="AH1177" s="159"/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</row>
    <row r="1178" spans="14:57"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9"/>
      <c r="Z1178" s="159"/>
      <c r="AA1178" s="159"/>
      <c r="AB1178" s="159"/>
      <c r="AC1178" s="159"/>
      <c r="AD1178" s="159"/>
      <c r="AE1178" s="159"/>
      <c r="AF1178" s="159"/>
      <c r="AG1178" s="159"/>
      <c r="AH1178" s="159"/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159"/>
      <c r="AX1178" s="159"/>
      <c r="AY1178" s="159"/>
      <c r="AZ1178" s="159"/>
      <c r="BA1178" s="159"/>
      <c r="BB1178" s="159"/>
      <c r="BC1178" s="159"/>
      <c r="BD1178" s="159"/>
      <c r="BE1178" s="159"/>
    </row>
    <row r="1179" spans="14:57"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59"/>
      <c r="Z1179" s="159"/>
      <c r="AA1179" s="159"/>
      <c r="AB1179" s="159"/>
      <c r="AC1179" s="159"/>
      <c r="AD1179" s="159"/>
      <c r="AE1179" s="159"/>
      <c r="AF1179" s="159"/>
      <c r="AG1179" s="159"/>
      <c r="AH1179" s="159"/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159"/>
      <c r="AX1179" s="159"/>
      <c r="AY1179" s="159"/>
      <c r="AZ1179" s="159"/>
      <c r="BA1179" s="159"/>
      <c r="BB1179" s="159"/>
      <c r="BC1179" s="159"/>
      <c r="BD1179" s="159"/>
      <c r="BE1179" s="159"/>
    </row>
    <row r="1180" spans="14:57"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59"/>
      <c r="Z1180" s="159"/>
      <c r="AA1180" s="159"/>
      <c r="AB1180" s="159"/>
      <c r="AC1180" s="159"/>
      <c r="AD1180" s="159"/>
      <c r="AE1180" s="159"/>
      <c r="AF1180" s="159"/>
      <c r="AG1180" s="159"/>
      <c r="AH1180" s="159"/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159"/>
      <c r="AX1180" s="159"/>
      <c r="AY1180" s="159"/>
      <c r="AZ1180" s="159"/>
      <c r="BA1180" s="159"/>
      <c r="BB1180" s="159"/>
      <c r="BC1180" s="159"/>
      <c r="BD1180" s="159"/>
      <c r="BE1180" s="159"/>
    </row>
    <row r="1181" spans="14:57"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9"/>
      <c r="Z1181" s="159"/>
      <c r="AA1181" s="159"/>
      <c r="AB1181" s="159"/>
      <c r="AC1181" s="159"/>
      <c r="AD1181" s="159"/>
      <c r="AE1181" s="159"/>
      <c r="AF1181" s="159"/>
      <c r="AG1181" s="159"/>
      <c r="AH1181" s="159"/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159"/>
      <c r="AX1181" s="159"/>
      <c r="AY1181" s="159"/>
      <c r="AZ1181" s="159"/>
      <c r="BA1181" s="159"/>
      <c r="BB1181" s="159"/>
      <c r="BC1181" s="159"/>
      <c r="BD1181" s="159"/>
      <c r="BE1181" s="159"/>
    </row>
    <row r="1182" spans="14:57"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9"/>
      <c r="Z1182" s="159"/>
      <c r="AA1182" s="159"/>
      <c r="AB1182" s="159"/>
      <c r="AC1182" s="159"/>
      <c r="AD1182" s="159"/>
      <c r="AE1182" s="159"/>
      <c r="AF1182" s="159"/>
      <c r="AG1182" s="159"/>
      <c r="AH1182" s="159"/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159"/>
      <c r="AX1182" s="159"/>
      <c r="AY1182" s="159"/>
      <c r="AZ1182" s="159"/>
      <c r="BA1182" s="159"/>
      <c r="BB1182" s="159"/>
      <c r="BC1182" s="159"/>
      <c r="BD1182" s="159"/>
      <c r="BE1182" s="159"/>
    </row>
    <row r="1183" spans="14:57"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9"/>
      <c r="Z1183" s="159"/>
      <c r="AA1183" s="159"/>
      <c r="AB1183" s="159"/>
      <c r="AC1183" s="159"/>
      <c r="AD1183" s="159"/>
      <c r="AE1183" s="159"/>
      <c r="AF1183" s="159"/>
      <c r="AG1183" s="159"/>
      <c r="AH1183" s="159"/>
      <c r="AI1183" s="159"/>
      <c r="AJ1183" s="159"/>
      <c r="AK1183" s="159"/>
      <c r="AL1183" s="159"/>
      <c r="AM1183" s="159"/>
      <c r="AN1183" s="159"/>
      <c r="AO1183" s="159"/>
      <c r="AP1183" s="159"/>
      <c r="AQ1183" s="159"/>
      <c r="AR1183" s="159"/>
      <c r="AS1183" s="159"/>
      <c r="AT1183" s="159"/>
      <c r="AU1183" s="159"/>
      <c r="AV1183" s="159"/>
      <c r="AW1183" s="159"/>
      <c r="AX1183" s="159"/>
      <c r="AY1183" s="159"/>
      <c r="AZ1183" s="159"/>
      <c r="BA1183" s="159"/>
      <c r="BB1183" s="159"/>
      <c r="BC1183" s="159"/>
      <c r="BD1183" s="159"/>
      <c r="BE1183" s="159"/>
    </row>
    <row r="1184" spans="14:57"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59"/>
      <c r="Z1184" s="159"/>
      <c r="AA1184" s="159"/>
      <c r="AB1184" s="159"/>
      <c r="AC1184" s="159"/>
      <c r="AD1184" s="159"/>
      <c r="AE1184" s="159"/>
      <c r="AF1184" s="159"/>
      <c r="AG1184" s="159"/>
      <c r="AH1184" s="159"/>
      <c r="AI1184" s="159"/>
      <c r="AJ1184" s="159"/>
      <c r="AK1184" s="159"/>
      <c r="AL1184" s="159"/>
      <c r="AM1184" s="159"/>
      <c r="AN1184" s="159"/>
      <c r="AO1184" s="159"/>
      <c r="AP1184" s="159"/>
      <c r="AQ1184" s="159"/>
      <c r="AR1184" s="159"/>
      <c r="AS1184" s="159"/>
      <c r="AT1184" s="159"/>
      <c r="AU1184" s="159"/>
      <c r="AV1184" s="159"/>
      <c r="AW1184" s="159"/>
      <c r="AX1184" s="159"/>
      <c r="AY1184" s="159"/>
      <c r="AZ1184" s="159"/>
      <c r="BA1184" s="159"/>
      <c r="BB1184" s="159"/>
      <c r="BC1184" s="159"/>
      <c r="BD1184" s="159"/>
      <c r="BE1184" s="159"/>
    </row>
    <row r="1185" spans="14:57"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59"/>
      <c r="Z1185" s="159"/>
      <c r="AA1185" s="159"/>
      <c r="AB1185" s="159"/>
      <c r="AC1185" s="159"/>
      <c r="AD1185" s="159"/>
      <c r="AE1185" s="159"/>
      <c r="AF1185" s="159"/>
      <c r="AG1185" s="159"/>
      <c r="AH1185" s="159"/>
      <c r="AI1185" s="159"/>
      <c r="AJ1185" s="159"/>
      <c r="AK1185" s="159"/>
      <c r="AL1185" s="159"/>
      <c r="AM1185" s="159"/>
      <c r="AN1185" s="159"/>
      <c r="AO1185" s="159"/>
      <c r="AP1185" s="159"/>
      <c r="AQ1185" s="159"/>
      <c r="AR1185" s="159"/>
      <c r="AS1185" s="159"/>
      <c r="AT1185" s="159"/>
      <c r="AU1185" s="159"/>
      <c r="AV1185" s="159"/>
      <c r="AW1185" s="159"/>
      <c r="AX1185" s="159"/>
      <c r="AY1185" s="159"/>
      <c r="AZ1185" s="159"/>
      <c r="BA1185" s="159"/>
      <c r="BB1185" s="159"/>
      <c r="BC1185" s="159"/>
      <c r="BD1185" s="159"/>
      <c r="BE1185" s="159"/>
    </row>
    <row r="1186" spans="14:57"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59"/>
      <c r="Z1186" s="159"/>
      <c r="AA1186" s="159"/>
      <c r="AB1186" s="159"/>
      <c r="AC1186" s="159"/>
      <c r="AD1186" s="159"/>
      <c r="AE1186" s="159"/>
      <c r="AF1186" s="159"/>
      <c r="AG1186" s="159"/>
      <c r="AH1186" s="159"/>
      <c r="AI1186" s="159"/>
      <c r="AJ1186" s="159"/>
      <c r="AK1186" s="159"/>
      <c r="AL1186" s="159"/>
      <c r="AM1186" s="159"/>
      <c r="AN1186" s="159"/>
      <c r="AO1186" s="159"/>
      <c r="AP1186" s="159"/>
      <c r="AQ1186" s="159"/>
      <c r="AR1186" s="159"/>
      <c r="AS1186" s="159"/>
      <c r="AT1186" s="159"/>
      <c r="AU1186" s="159"/>
      <c r="AV1186" s="159"/>
      <c r="AW1186" s="159"/>
      <c r="AX1186" s="159"/>
      <c r="AY1186" s="159"/>
      <c r="AZ1186" s="159"/>
      <c r="BA1186" s="159"/>
      <c r="BB1186" s="159"/>
      <c r="BC1186" s="159"/>
      <c r="BD1186" s="159"/>
      <c r="BE1186" s="159"/>
    </row>
    <row r="1187" spans="14:57"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59"/>
      <c r="Z1187" s="159"/>
      <c r="AA1187" s="159"/>
      <c r="AB1187" s="159"/>
      <c r="AC1187" s="159"/>
      <c r="AD1187" s="159"/>
      <c r="AE1187" s="159"/>
      <c r="AF1187" s="159"/>
      <c r="AG1187" s="159"/>
      <c r="AH1187" s="159"/>
      <c r="AI1187" s="159"/>
      <c r="AJ1187" s="159"/>
      <c r="AK1187" s="159"/>
      <c r="AL1187" s="159"/>
      <c r="AM1187" s="159"/>
      <c r="AN1187" s="159"/>
      <c r="AO1187" s="159"/>
      <c r="AP1187" s="159"/>
      <c r="AQ1187" s="159"/>
      <c r="AR1187" s="159"/>
      <c r="AS1187" s="159"/>
      <c r="AT1187" s="159"/>
      <c r="AU1187" s="159"/>
      <c r="AV1187" s="159"/>
      <c r="AW1187" s="159"/>
      <c r="AX1187" s="159"/>
      <c r="AY1187" s="159"/>
      <c r="AZ1187" s="159"/>
      <c r="BA1187" s="159"/>
      <c r="BB1187" s="159"/>
      <c r="BC1187" s="159"/>
      <c r="BD1187" s="159"/>
      <c r="BE1187" s="159"/>
    </row>
    <row r="1188" spans="14:57"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59"/>
      <c r="Z1188" s="159"/>
      <c r="AA1188" s="159"/>
      <c r="AB1188" s="159"/>
      <c r="AC1188" s="159"/>
      <c r="AD1188" s="159"/>
      <c r="AE1188" s="159"/>
      <c r="AF1188" s="159"/>
      <c r="AG1188" s="159"/>
      <c r="AH1188" s="159"/>
      <c r="AI1188" s="159"/>
      <c r="AJ1188" s="159"/>
      <c r="AK1188" s="159"/>
      <c r="AL1188" s="159"/>
      <c r="AM1188" s="159"/>
      <c r="AN1188" s="159"/>
      <c r="AO1188" s="159"/>
      <c r="AP1188" s="159"/>
      <c r="AQ1188" s="159"/>
      <c r="AR1188" s="159"/>
      <c r="AS1188" s="159"/>
      <c r="AT1188" s="159"/>
      <c r="AU1188" s="159"/>
      <c r="AV1188" s="159"/>
      <c r="AW1188" s="159"/>
      <c r="AX1188" s="159"/>
      <c r="AY1188" s="159"/>
      <c r="AZ1188" s="159"/>
      <c r="BA1188" s="159"/>
      <c r="BB1188" s="159"/>
      <c r="BC1188" s="159"/>
      <c r="BD1188" s="159"/>
      <c r="BE1188" s="159"/>
    </row>
    <row r="1189" spans="14:57"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59"/>
      <c r="Z1189" s="159"/>
      <c r="AA1189" s="159"/>
      <c r="AB1189" s="159"/>
      <c r="AC1189" s="159"/>
      <c r="AD1189" s="159"/>
      <c r="AE1189" s="159"/>
      <c r="AF1189" s="159"/>
      <c r="AG1189" s="159"/>
      <c r="AH1189" s="159"/>
      <c r="AI1189" s="159"/>
      <c r="AJ1189" s="159"/>
      <c r="AK1189" s="159"/>
      <c r="AL1189" s="159"/>
      <c r="AM1189" s="159"/>
      <c r="AN1189" s="159"/>
      <c r="AO1189" s="159"/>
      <c r="AP1189" s="159"/>
      <c r="AQ1189" s="159"/>
      <c r="AR1189" s="159"/>
      <c r="AS1189" s="159"/>
      <c r="AT1189" s="159"/>
      <c r="AU1189" s="159"/>
      <c r="AV1189" s="159"/>
      <c r="AW1189" s="159"/>
      <c r="AX1189" s="159"/>
      <c r="AY1189" s="159"/>
      <c r="AZ1189" s="159"/>
      <c r="BA1189" s="159"/>
      <c r="BB1189" s="159"/>
      <c r="BC1189" s="159"/>
      <c r="BD1189" s="159"/>
      <c r="BE1189" s="159"/>
    </row>
    <row r="1190" spans="14:57"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59"/>
      <c r="Z1190" s="159"/>
      <c r="AA1190" s="159"/>
      <c r="AB1190" s="159"/>
      <c r="AC1190" s="159"/>
      <c r="AD1190" s="159"/>
      <c r="AE1190" s="159"/>
      <c r="AF1190" s="159"/>
      <c r="AG1190" s="159"/>
      <c r="AH1190" s="159"/>
      <c r="AI1190" s="159"/>
      <c r="AJ1190" s="159"/>
      <c r="AK1190" s="159"/>
      <c r="AL1190" s="159"/>
      <c r="AM1190" s="159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159"/>
      <c r="AX1190" s="159"/>
      <c r="AY1190" s="159"/>
      <c r="AZ1190" s="159"/>
      <c r="BA1190" s="159"/>
      <c r="BB1190" s="159"/>
      <c r="BC1190" s="159"/>
      <c r="BD1190" s="159"/>
      <c r="BE1190" s="159"/>
    </row>
    <row r="1191" spans="14:57"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  <c r="AH1191" s="159"/>
      <c r="AI1191" s="159"/>
      <c r="AJ1191" s="159"/>
      <c r="AK1191" s="159"/>
      <c r="AL1191" s="159"/>
      <c r="AM1191" s="159"/>
      <c r="AN1191" s="159"/>
      <c r="AO1191" s="159"/>
      <c r="AP1191" s="159"/>
      <c r="AQ1191" s="159"/>
      <c r="AR1191" s="159"/>
      <c r="AS1191" s="159"/>
      <c r="AT1191" s="159"/>
      <c r="AU1191" s="159"/>
      <c r="AV1191" s="159"/>
      <c r="AW1191" s="159"/>
      <c r="AX1191" s="159"/>
      <c r="AY1191" s="159"/>
      <c r="AZ1191" s="159"/>
      <c r="BA1191" s="159"/>
      <c r="BB1191" s="159"/>
      <c r="BC1191" s="159"/>
      <c r="BD1191" s="159"/>
      <c r="BE1191" s="159"/>
    </row>
    <row r="1192" spans="14:57"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  <c r="AH1192" s="159"/>
      <c r="AI1192" s="159"/>
      <c r="AJ1192" s="159"/>
      <c r="AK1192" s="159"/>
      <c r="AL1192" s="159"/>
      <c r="AM1192" s="159"/>
      <c r="AN1192" s="159"/>
      <c r="AO1192" s="159"/>
      <c r="AP1192" s="159"/>
      <c r="AQ1192" s="159"/>
      <c r="AR1192" s="159"/>
      <c r="AS1192" s="159"/>
      <c r="AT1192" s="159"/>
      <c r="AU1192" s="159"/>
      <c r="AV1192" s="159"/>
      <c r="AW1192" s="159"/>
      <c r="AX1192" s="159"/>
      <c r="AY1192" s="159"/>
      <c r="AZ1192" s="159"/>
      <c r="BA1192" s="159"/>
      <c r="BB1192" s="159"/>
      <c r="BC1192" s="159"/>
      <c r="BD1192" s="159"/>
      <c r="BE1192" s="159"/>
    </row>
    <row r="1193" spans="14:57"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59"/>
      <c r="Z1193" s="159"/>
      <c r="AA1193" s="159"/>
      <c r="AB1193" s="159"/>
      <c r="AC1193" s="159"/>
      <c r="AD1193" s="159"/>
      <c r="AE1193" s="159"/>
      <c r="AF1193" s="159"/>
      <c r="AG1193" s="159"/>
      <c r="AH1193" s="159"/>
      <c r="AI1193" s="159"/>
      <c r="AJ1193" s="159"/>
      <c r="AK1193" s="159"/>
      <c r="AL1193" s="159"/>
      <c r="AM1193" s="159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159"/>
      <c r="AX1193" s="159"/>
      <c r="AY1193" s="159"/>
      <c r="AZ1193" s="159"/>
      <c r="BA1193" s="159"/>
      <c r="BB1193" s="159"/>
      <c r="BC1193" s="159"/>
      <c r="BD1193" s="159"/>
      <c r="BE1193" s="159"/>
    </row>
    <row r="1194" spans="14:57"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59"/>
      <c r="Z1194" s="159"/>
      <c r="AA1194" s="159"/>
      <c r="AB1194" s="159"/>
      <c r="AC1194" s="159"/>
      <c r="AD1194" s="159"/>
      <c r="AE1194" s="159"/>
      <c r="AF1194" s="159"/>
      <c r="AG1194" s="159"/>
      <c r="AH1194" s="159"/>
      <c r="AI1194" s="159"/>
      <c r="AJ1194" s="159"/>
      <c r="AK1194" s="159"/>
      <c r="AL1194" s="159"/>
      <c r="AM1194" s="159"/>
      <c r="AN1194" s="159"/>
      <c r="AO1194" s="159"/>
      <c r="AP1194" s="159"/>
      <c r="AQ1194" s="159"/>
      <c r="AR1194" s="159"/>
      <c r="AS1194" s="159"/>
      <c r="AT1194" s="159"/>
      <c r="AU1194" s="159"/>
      <c r="AV1194" s="159"/>
      <c r="AW1194" s="159"/>
      <c r="AX1194" s="159"/>
      <c r="AY1194" s="159"/>
      <c r="AZ1194" s="159"/>
      <c r="BA1194" s="159"/>
      <c r="BB1194" s="159"/>
      <c r="BC1194" s="159"/>
      <c r="BD1194" s="159"/>
      <c r="BE1194" s="159"/>
    </row>
    <row r="1195" spans="14:57"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</row>
    <row r="1196" spans="14:57"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9"/>
      <c r="Z1196" s="159"/>
      <c r="AA1196" s="159"/>
      <c r="AB1196" s="159"/>
      <c r="AC1196" s="159"/>
      <c r="AD1196" s="159"/>
      <c r="AE1196" s="159"/>
      <c r="AF1196" s="159"/>
      <c r="AG1196" s="159"/>
      <c r="AH1196" s="159"/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59"/>
      <c r="BB1196" s="159"/>
      <c r="BC1196" s="159"/>
      <c r="BD1196" s="159"/>
      <c r="BE1196" s="159"/>
    </row>
    <row r="1197" spans="14:57"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59"/>
      <c r="Z1197" s="159"/>
      <c r="AA1197" s="159"/>
      <c r="AB1197" s="159"/>
      <c r="AC1197" s="159"/>
      <c r="AD1197" s="159"/>
      <c r="AE1197" s="159"/>
      <c r="AF1197" s="159"/>
      <c r="AG1197" s="159"/>
      <c r="AH1197" s="159"/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159"/>
      <c r="AX1197" s="159"/>
      <c r="AY1197" s="159"/>
      <c r="AZ1197" s="159"/>
      <c r="BA1197" s="159"/>
      <c r="BB1197" s="159"/>
      <c r="BC1197" s="159"/>
      <c r="BD1197" s="159"/>
      <c r="BE1197" s="159"/>
    </row>
    <row r="1198" spans="14:57"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59"/>
      <c r="Z1198" s="159"/>
      <c r="AA1198" s="159"/>
      <c r="AB1198" s="159"/>
      <c r="AC1198" s="159"/>
      <c r="AD1198" s="159"/>
      <c r="AE1198" s="159"/>
      <c r="AF1198" s="159"/>
      <c r="AG1198" s="159"/>
      <c r="AH1198" s="159"/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159"/>
      <c r="AX1198" s="159"/>
      <c r="AY1198" s="159"/>
      <c r="AZ1198" s="159"/>
      <c r="BA1198" s="159"/>
      <c r="BB1198" s="159"/>
      <c r="BC1198" s="159"/>
      <c r="BD1198" s="159"/>
      <c r="BE1198" s="159"/>
    </row>
    <row r="1199" spans="14:57"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59"/>
      <c r="Z1199" s="159"/>
      <c r="AA1199" s="159"/>
      <c r="AB1199" s="159"/>
      <c r="AC1199" s="159"/>
      <c r="AD1199" s="159"/>
      <c r="AE1199" s="159"/>
      <c r="AF1199" s="159"/>
      <c r="AG1199" s="159"/>
      <c r="AH1199" s="159"/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159"/>
      <c r="AX1199" s="159"/>
      <c r="AY1199" s="159"/>
      <c r="AZ1199" s="159"/>
      <c r="BA1199" s="159"/>
      <c r="BB1199" s="159"/>
      <c r="BC1199" s="159"/>
      <c r="BD1199" s="159"/>
      <c r="BE1199" s="159"/>
    </row>
    <row r="1200" spans="14:57"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59"/>
      <c r="Z1200" s="159"/>
      <c r="AA1200" s="159"/>
      <c r="AB1200" s="159"/>
      <c r="AC1200" s="159"/>
      <c r="AD1200" s="159"/>
      <c r="AE1200" s="159"/>
      <c r="AF1200" s="159"/>
      <c r="AG1200" s="159"/>
      <c r="AH1200" s="159"/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159"/>
      <c r="AX1200" s="159"/>
      <c r="AY1200" s="159"/>
      <c r="AZ1200" s="159"/>
      <c r="BA1200" s="159"/>
      <c r="BB1200" s="159"/>
      <c r="BC1200" s="159"/>
      <c r="BD1200" s="159"/>
      <c r="BE1200" s="159"/>
    </row>
    <row r="1201" spans="14:57"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59"/>
      <c r="Z1201" s="159"/>
      <c r="AA1201" s="159"/>
      <c r="AB1201" s="159"/>
      <c r="AC1201" s="159"/>
      <c r="AD1201" s="159"/>
      <c r="AE1201" s="159"/>
      <c r="AF1201" s="159"/>
      <c r="AG1201" s="159"/>
      <c r="AH1201" s="159"/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159"/>
      <c r="AX1201" s="159"/>
      <c r="AY1201" s="159"/>
      <c r="AZ1201" s="159"/>
      <c r="BA1201" s="159"/>
      <c r="BB1201" s="159"/>
      <c r="BC1201" s="159"/>
      <c r="BD1201" s="159"/>
      <c r="BE1201" s="159"/>
    </row>
    <row r="1202" spans="14:57"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59"/>
      <c r="Z1202" s="159"/>
      <c r="AA1202" s="159"/>
      <c r="AB1202" s="159"/>
      <c r="AC1202" s="159"/>
      <c r="AD1202" s="159"/>
      <c r="AE1202" s="159"/>
      <c r="AF1202" s="159"/>
      <c r="AG1202" s="159"/>
      <c r="AH1202" s="159"/>
      <c r="AI1202" s="159"/>
      <c r="AJ1202" s="159"/>
      <c r="AK1202" s="159"/>
      <c r="AL1202" s="159"/>
      <c r="AM1202" s="159"/>
      <c r="AN1202" s="159"/>
      <c r="AO1202" s="159"/>
      <c r="AP1202" s="159"/>
      <c r="AQ1202" s="159"/>
      <c r="AR1202" s="159"/>
      <c r="AS1202" s="159"/>
      <c r="AT1202" s="159"/>
      <c r="AU1202" s="159"/>
      <c r="AV1202" s="159"/>
      <c r="AW1202" s="159"/>
      <c r="AX1202" s="159"/>
      <c r="AY1202" s="159"/>
      <c r="AZ1202" s="159"/>
      <c r="BA1202" s="159"/>
      <c r="BB1202" s="159"/>
      <c r="BC1202" s="159"/>
      <c r="BD1202" s="159"/>
      <c r="BE1202" s="159"/>
    </row>
    <row r="1203" spans="14:57"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59"/>
      <c r="Z1203" s="159"/>
      <c r="AA1203" s="159"/>
      <c r="AB1203" s="159"/>
      <c r="AC1203" s="159"/>
      <c r="AD1203" s="159"/>
      <c r="AE1203" s="159"/>
      <c r="AF1203" s="159"/>
      <c r="AG1203" s="159"/>
      <c r="AH1203" s="159"/>
      <c r="AI1203" s="159"/>
      <c r="AJ1203" s="159"/>
      <c r="AK1203" s="159"/>
      <c r="AL1203" s="159"/>
      <c r="AM1203" s="159"/>
      <c r="AN1203" s="159"/>
      <c r="AO1203" s="159"/>
      <c r="AP1203" s="159"/>
      <c r="AQ1203" s="159"/>
      <c r="AR1203" s="159"/>
      <c r="AS1203" s="159"/>
      <c r="AT1203" s="159"/>
      <c r="AU1203" s="159"/>
      <c r="AV1203" s="159"/>
      <c r="AW1203" s="159"/>
      <c r="AX1203" s="159"/>
      <c r="AY1203" s="159"/>
      <c r="AZ1203" s="159"/>
      <c r="BA1203" s="159"/>
      <c r="BB1203" s="159"/>
      <c r="BC1203" s="159"/>
      <c r="BD1203" s="159"/>
      <c r="BE1203" s="159"/>
    </row>
    <row r="1204" spans="14:57"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59"/>
      <c r="Z1204" s="159"/>
      <c r="AA1204" s="159"/>
      <c r="AB1204" s="159"/>
      <c r="AC1204" s="159"/>
      <c r="AD1204" s="159"/>
      <c r="AE1204" s="159"/>
      <c r="AF1204" s="159"/>
      <c r="AG1204" s="159"/>
      <c r="AH1204" s="159"/>
      <c r="AI1204" s="159"/>
      <c r="AJ1204" s="159"/>
      <c r="AK1204" s="159"/>
      <c r="AL1204" s="159"/>
      <c r="AM1204" s="159"/>
      <c r="AN1204" s="159"/>
      <c r="AO1204" s="159"/>
      <c r="AP1204" s="159"/>
      <c r="AQ1204" s="159"/>
      <c r="AR1204" s="159"/>
      <c r="AS1204" s="159"/>
      <c r="AT1204" s="159"/>
      <c r="AU1204" s="159"/>
      <c r="AV1204" s="159"/>
      <c r="AW1204" s="159"/>
      <c r="AX1204" s="159"/>
      <c r="AY1204" s="159"/>
      <c r="AZ1204" s="159"/>
      <c r="BA1204" s="159"/>
      <c r="BB1204" s="159"/>
      <c r="BC1204" s="159"/>
      <c r="BD1204" s="159"/>
      <c r="BE1204" s="159"/>
    </row>
    <row r="1205" spans="14:57"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59"/>
      <c r="Z1205" s="159"/>
      <c r="AA1205" s="159"/>
      <c r="AB1205" s="159"/>
      <c r="AC1205" s="159"/>
      <c r="AD1205" s="159"/>
      <c r="AE1205" s="159"/>
      <c r="AF1205" s="159"/>
      <c r="AG1205" s="159"/>
      <c r="AH1205" s="159"/>
      <c r="AI1205" s="159"/>
      <c r="AJ1205" s="159"/>
      <c r="AK1205" s="159"/>
      <c r="AL1205" s="159"/>
      <c r="AM1205" s="159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159"/>
      <c r="AX1205" s="159"/>
      <c r="AY1205" s="159"/>
      <c r="AZ1205" s="159"/>
      <c r="BA1205" s="159"/>
      <c r="BB1205" s="159"/>
      <c r="BC1205" s="159"/>
      <c r="BD1205" s="159"/>
      <c r="BE1205" s="159"/>
    </row>
    <row r="1206" spans="14:57"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59"/>
      <c r="Z1206" s="159"/>
      <c r="AA1206" s="159"/>
      <c r="AB1206" s="159"/>
      <c r="AC1206" s="159"/>
      <c r="AD1206" s="159"/>
      <c r="AE1206" s="159"/>
      <c r="AF1206" s="159"/>
      <c r="AG1206" s="159"/>
      <c r="AH1206" s="159"/>
      <c r="AI1206" s="159"/>
      <c r="AJ1206" s="159"/>
      <c r="AK1206" s="159"/>
      <c r="AL1206" s="159"/>
      <c r="AM1206" s="159"/>
      <c r="AN1206" s="159"/>
      <c r="AO1206" s="159"/>
      <c r="AP1206" s="159"/>
      <c r="AQ1206" s="159"/>
      <c r="AR1206" s="159"/>
      <c r="AS1206" s="159"/>
      <c r="AT1206" s="159"/>
      <c r="AU1206" s="159"/>
      <c r="AV1206" s="159"/>
      <c r="AW1206" s="159"/>
      <c r="AX1206" s="159"/>
      <c r="AY1206" s="159"/>
      <c r="AZ1206" s="159"/>
      <c r="BA1206" s="159"/>
      <c r="BB1206" s="159"/>
      <c r="BC1206" s="159"/>
      <c r="BD1206" s="159"/>
      <c r="BE1206" s="159"/>
    </row>
    <row r="1207" spans="14:57"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59"/>
      <c r="Z1207" s="159"/>
      <c r="AA1207" s="159"/>
      <c r="AB1207" s="159"/>
      <c r="AC1207" s="159"/>
      <c r="AD1207" s="159"/>
      <c r="AE1207" s="159"/>
      <c r="AF1207" s="159"/>
      <c r="AG1207" s="159"/>
      <c r="AH1207" s="159"/>
      <c r="AI1207" s="159"/>
      <c r="AJ1207" s="159"/>
      <c r="AK1207" s="159"/>
      <c r="AL1207" s="159"/>
      <c r="AM1207" s="159"/>
      <c r="AN1207" s="159"/>
      <c r="AO1207" s="159"/>
      <c r="AP1207" s="159"/>
      <c r="AQ1207" s="159"/>
      <c r="AR1207" s="159"/>
      <c r="AS1207" s="159"/>
      <c r="AT1207" s="159"/>
      <c r="AU1207" s="159"/>
      <c r="AV1207" s="159"/>
      <c r="AW1207" s="159"/>
      <c r="AX1207" s="159"/>
      <c r="AY1207" s="159"/>
      <c r="AZ1207" s="159"/>
      <c r="BA1207" s="159"/>
      <c r="BB1207" s="159"/>
      <c r="BC1207" s="159"/>
      <c r="BD1207" s="159"/>
      <c r="BE1207" s="159"/>
    </row>
    <row r="1208" spans="14:57"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59"/>
      <c r="Z1208" s="159"/>
      <c r="AA1208" s="159"/>
      <c r="AB1208" s="159"/>
      <c r="AC1208" s="159"/>
      <c r="AD1208" s="159"/>
      <c r="AE1208" s="159"/>
      <c r="AF1208" s="159"/>
      <c r="AG1208" s="159"/>
      <c r="AH1208" s="159"/>
      <c r="AI1208" s="159"/>
      <c r="AJ1208" s="159"/>
      <c r="AK1208" s="159"/>
      <c r="AL1208" s="159"/>
      <c r="AM1208" s="159"/>
      <c r="AN1208" s="159"/>
      <c r="AO1208" s="159"/>
      <c r="AP1208" s="159"/>
      <c r="AQ1208" s="159"/>
      <c r="AR1208" s="159"/>
      <c r="AS1208" s="159"/>
      <c r="AT1208" s="159"/>
      <c r="AU1208" s="159"/>
      <c r="AV1208" s="159"/>
      <c r="AW1208" s="159"/>
      <c r="AX1208" s="159"/>
      <c r="AY1208" s="159"/>
      <c r="AZ1208" s="159"/>
      <c r="BA1208" s="159"/>
      <c r="BB1208" s="159"/>
      <c r="BC1208" s="159"/>
      <c r="BD1208" s="159"/>
      <c r="BE1208" s="159"/>
    </row>
    <row r="1209" spans="14:57"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59"/>
      <c r="Z1209" s="159"/>
      <c r="AA1209" s="159"/>
      <c r="AB1209" s="159"/>
      <c r="AC1209" s="159"/>
      <c r="AD1209" s="159"/>
      <c r="AE1209" s="159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</row>
    <row r="1210" spans="14:57"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59"/>
      <c r="Z1210" s="159"/>
      <c r="AA1210" s="159"/>
      <c r="AB1210" s="159"/>
      <c r="AC1210" s="159"/>
      <c r="AD1210" s="159"/>
      <c r="AE1210" s="159"/>
      <c r="AF1210" s="159"/>
      <c r="AG1210" s="159"/>
      <c r="AH1210" s="159"/>
      <c r="AI1210" s="159"/>
      <c r="AJ1210" s="159"/>
      <c r="AK1210" s="159"/>
      <c r="AL1210" s="159"/>
      <c r="AM1210" s="159"/>
      <c r="AN1210" s="159"/>
      <c r="AO1210" s="159"/>
      <c r="AP1210" s="159"/>
      <c r="AQ1210" s="159"/>
      <c r="AR1210" s="159"/>
      <c r="AS1210" s="159"/>
      <c r="AT1210" s="159"/>
      <c r="AU1210" s="159"/>
      <c r="AV1210" s="159"/>
      <c r="AW1210" s="159"/>
      <c r="AX1210" s="159"/>
      <c r="AY1210" s="159"/>
      <c r="AZ1210" s="159"/>
      <c r="BA1210" s="159"/>
      <c r="BB1210" s="159"/>
      <c r="BC1210" s="159"/>
      <c r="BD1210" s="159"/>
      <c r="BE1210" s="159"/>
    </row>
    <row r="1211" spans="14:57"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59"/>
      <c r="Z1211" s="159"/>
      <c r="AA1211" s="159"/>
      <c r="AB1211" s="159"/>
      <c r="AC1211" s="159"/>
      <c r="AD1211" s="159"/>
      <c r="AE1211" s="159"/>
      <c r="AF1211" s="159"/>
      <c r="AG1211" s="159"/>
      <c r="AH1211" s="159"/>
      <c r="AI1211" s="159"/>
      <c r="AJ1211" s="159"/>
      <c r="AK1211" s="159"/>
      <c r="AL1211" s="159"/>
      <c r="AM1211" s="159"/>
      <c r="AN1211" s="159"/>
      <c r="AO1211" s="159"/>
      <c r="AP1211" s="159"/>
      <c r="AQ1211" s="159"/>
      <c r="AR1211" s="159"/>
      <c r="AS1211" s="159"/>
      <c r="AT1211" s="159"/>
      <c r="AU1211" s="159"/>
      <c r="AV1211" s="159"/>
      <c r="AW1211" s="159"/>
      <c r="AX1211" s="159"/>
      <c r="AY1211" s="159"/>
      <c r="AZ1211" s="159"/>
      <c r="BA1211" s="159"/>
      <c r="BB1211" s="159"/>
      <c r="BC1211" s="159"/>
      <c r="BD1211" s="159"/>
      <c r="BE1211" s="159"/>
    </row>
    <row r="1212" spans="14:57"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59"/>
      <c r="Z1212" s="159"/>
      <c r="AA1212" s="159"/>
      <c r="AB1212" s="159"/>
      <c r="AC1212" s="159"/>
      <c r="AD1212" s="159"/>
      <c r="AE1212" s="159"/>
      <c r="AF1212" s="159"/>
      <c r="AG1212" s="159"/>
      <c r="AH1212" s="159"/>
      <c r="AI1212" s="159"/>
      <c r="AJ1212" s="159"/>
      <c r="AK1212" s="159"/>
      <c r="AL1212" s="159"/>
      <c r="AM1212" s="159"/>
      <c r="AN1212" s="159"/>
      <c r="AO1212" s="159"/>
      <c r="AP1212" s="159"/>
      <c r="AQ1212" s="159"/>
      <c r="AR1212" s="159"/>
      <c r="AS1212" s="159"/>
      <c r="AT1212" s="159"/>
      <c r="AU1212" s="159"/>
      <c r="AV1212" s="159"/>
      <c r="AW1212" s="159"/>
      <c r="AX1212" s="159"/>
      <c r="AY1212" s="159"/>
      <c r="AZ1212" s="159"/>
      <c r="BA1212" s="159"/>
      <c r="BB1212" s="159"/>
      <c r="BC1212" s="159"/>
      <c r="BD1212" s="159"/>
      <c r="BE1212" s="159"/>
    </row>
    <row r="1213" spans="14:57"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</row>
    <row r="1214" spans="14:57"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9"/>
      <c r="Z1214" s="159"/>
      <c r="AA1214" s="159"/>
      <c r="AB1214" s="159"/>
      <c r="AC1214" s="159"/>
      <c r="AD1214" s="159"/>
      <c r="AE1214" s="159"/>
      <c r="AF1214" s="159"/>
      <c r="AG1214" s="159"/>
      <c r="AH1214" s="159"/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159"/>
      <c r="AX1214" s="159"/>
      <c r="AY1214" s="159"/>
      <c r="AZ1214" s="159"/>
      <c r="BA1214" s="159"/>
      <c r="BB1214" s="159"/>
      <c r="BC1214" s="159"/>
      <c r="BD1214" s="159"/>
      <c r="BE1214" s="159"/>
    </row>
    <row r="1215" spans="14:57"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59"/>
      <c r="Z1215" s="159"/>
      <c r="AA1215" s="159"/>
      <c r="AB1215" s="159"/>
      <c r="AC1215" s="159"/>
      <c r="AD1215" s="159"/>
      <c r="AE1215" s="159"/>
      <c r="AF1215" s="159"/>
      <c r="AG1215" s="159"/>
      <c r="AH1215" s="159"/>
      <c r="AI1215" s="159"/>
      <c r="AJ1215" s="159"/>
      <c r="AK1215" s="159"/>
      <c r="AL1215" s="159"/>
      <c r="AM1215" s="159"/>
      <c r="AN1215" s="159"/>
      <c r="AO1215" s="159"/>
      <c r="AP1215" s="159"/>
      <c r="AQ1215" s="159"/>
      <c r="AR1215" s="159"/>
      <c r="AS1215" s="159"/>
      <c r="AT1215" s="159"/>
      <c r="AU1215" s="159"/>
      <c r="AV1215" s="159"/>
      <c r="AW1215" s="159"/>
      <c r="AX1215" s="159"/>
      <c r="AY1215" s="159"/>
      <c r="AZ1215" s="159"/>
      <c r="BA1215" s="159"/>
      <c r="BB1215" s="159"/>
      <c r="BC1215" s="159"/>
      <c r="BD1215" s="159"/>
      <c r="BE1215" s="159"/>
    </row>
    <row r="1216" spans="14:57"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59"/>
      <c r="Z1216" s="159"/>
      <c r="AA1216" s="159"/>
      <c r="AB1216" s="159"/>
      <c r="AC1216" s="159"/>
      <c r="AD1216" s="159"/>
      <c r="AE1216" s="159"/>
      <c r="AF1216" s="159"/>
      <c r="AG1216" s="159"/>
      <c r="AH1216" s="159"/>
      <c r="AI1216" s="159"/>
      <c r="AJ1216" s="159"/>
      <c r="AK1216" s="159"/>
      <c r="AL1216" s="159"/>
      <c r="AM1216" s="159"/>
      <c r="AN1216" s="159"/>
      <c r="AO1216" s="159"/>
      <c r="AP1216" s="159"/>
      <c r="AQ1216" s="159"/>
      <c r="AR1216" s="159"/>
      <c r="AS1216" s="159"/>
      <c r="AT1216" s="159"/>
      <c r="AU1216" s="159"/>
      <c r="AV1216" s="159"/>
      <c r="AW1216" s="159"/>
      <c r="AX1216" s="159"/>
      <c r="AY1216" s="159"/>
      <c r="AZ1216" s="159"/>
      <c r="BA1216" s="159"/>
      <c r="BB1216" s="159"/>
      <c r="BC1216" s="159"/>
      <c r="BD1216" s="159"/>
      <c r="BE1216" s="159"/>
    </row>
    <row r="1217" spans="14:57"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59"/>
      <c r="Z1217" s="159"/>
      <c r="AA1217" s="159"/>
      <c r="AB1217" s="159"/>
      <c r="AC1217" s="159"/>
      <c r="AD1217" s="159"/>
      <c r="AE1217" s="159"/>
      <c r="AF1217" s="159"/>
      <c r="AG1217" s="159"/>
      <c r="AH1217" s="159"/>
      <c r="AI1217" s="159"/>
      <c r="AJ1217" s="159"/>
      <c r="AK1217" s="159"/>
      <c r="AL1217" s="159"/>
      <c r="AM1217" s="159"/>
      <c r="AN1217" s="159"/>
      <c r="AO1217" s="159"/>
      <c r="AP1217" s="159"/>
      <c r="AQ1217" s="159"/>
      <c r="AR1217" s="159"/>
      <c r="AS1217" s="159"/>
      <c r="AT1217" s="159"/>
      <c r="AU1217" s="159"/>
      <c r="AV1217" s="159"/>
      <c r="AW1217" s="159"/>
      <c r="AX1217" s="159"/>
      <c r="AY1217" s="159"/>
      <c r="AZ1217" s="159"/>
      <c r="BA1217" s="159"/>
      <c r="BB1217" s="159"/>
      <c r="BC1217" s="159"/>
      <c r="BD1217" s="159"/>
      <c r="BE1217" s="159"/>
    </row>
    <row r="1218" spans="14:57"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59"/>
      <c r="Z1218" s="159"/>
      <c r="AA1218" s="159"/>
      <c r="AB1218" s="159"/>
      <c r="AC1218" s="159"/>
      <c r="AD1218" s="159"/>
      <c r="AE1218" s="159"/>
      <c r="AF1218" s="159"/>
      <c r="AG1218" s="159"/>
      <c r="AH1218" s="159"/>
      <c r="AI1218" s="159"/>
      <c r="AJ1218" s="159"/>
      <c r="AK1218" s="159"/>
      <c r="AL1218" s="159"/>
      <c r="AM1218" s="159"/>
      <c r="AN1218" s="159"/>
      <c r="AO1218" s="159"/>
      <c r="AP1218" s="159"/>
      <c r="AQ1218" s="159"/>
      <c r="AR1218" s="159"/>
      <c r="AS1218" s="159"/>
      <c r="AT1218" s="159"/>
      <c r="AU1218" s="159"/>
      <c r="AV1218" s="159"/>
      <c r="AW1218" s="159"/>
      <c r="AX1218" s="159"/>
      <c r="AY1218" s="159"/>
      <c r="AZ1218" s="159"/>
      <c r="BA1218" s="159"/>
      <c r="BB1218" s="159"/>
      <c r="BC1218" s="159"/>
      <c r="BD1218" s="159"/>
      <c r="BE1218" s="159"/>
    </row>
    <row r="1219" spans="14:57"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  <c r="AH1219" s="159"/>
      <c r="AI1219" s="159"/>
      <c r="AJ1219" s="159"/>
      <c r="AK1219" s="159"/>
      <c r="AL1219" s="159"/>
      <c r="AM1219" s="159"/>
      <c r="AN1219" s="159"/>
      <c r="AO1219" s="159"/>
      <c r="AP1219" s="159"/>
      <c r="AQ1219" s="159"/>
      <c r="AR1219" s="159"/>
      <c r="AS1219" s="159"/>
      <c r="AT1219" s="159"/>
      <c r="AU1219" s="159"/>
      <c r="AV1219" s="159"/>
      <c r="AW1219" s="159"/>
      <c r="AX1219" s="159"/>
      <c r="AY1219" s="159"/>
      <c r="AZ1219" s="159"/>
      <c r="BA1219" s="159"/>
      <c r="BB1219" s="159"/>
      <c r="BC1219" s="159"/>
      <c r="BD1219" s="159"/>
      <c r="BE1219" s="159"/>
    </row>
    <row r="1220" spans="14:57"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59"/>
      <c r="Z1220" s="159"/>
      <c r="AA1220" s="159"/>
      <c r="AB1220" s="159"/>
      <c r="AC1220" s="159"/>
      <c r="AD1220" s="159"/>
      <c r="AE1220" s="159"/>
      <c r="AF1220" s="159"/>
      <c r="AG1220" s="159"/>
      <c r="AH1220" s="159"/>
      <c r="AI1220" s="159"/>
      <c r="AJ1220" s="159"/>
      <c r="AK1220" s="159"/>
      <c r="AL1220" s="159"/>
      <c r="AM1220" s="159"/>
      <c r="AN1220" s="159"/>
      <c r="AO1220" s="159"/>
      <c r="AP1220" s="159"/>
      <c r="AQ1220" s="159"/>
      <c r="AR1220" s="159"/>
      <c r="AS1220" s="159"/>
      <c r="AT1220" s="159"/>
      <c r="AU1220" s="159"/>
      <c r="AV1220" s="159"/>
      <c r="AW1220" s="159"/>
      <c r="AX1220" s="159"/>
      <c r="AY1220" s="159"/>
      <c r="AZ1220" s="159"/>
      <c r="BA1220" s="159"/>
      <c r="BB1220" s="159"/>
      <c r="BC1220" s="159"/>
      <c r="BD1220" s="159"/>
      <c r="BE1220" s="159"/>
    </row>
    <row r="1221" spans="14:57"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59"/>
      <c r="Z1221" s="159"/>
      <c r="AA1221" s="159"/>
      <c r="AB1221" s="159"/>
      <c r="AC1221" s="159"/>
      <c r="AD1221" s="159"/>
      <c r="AE1221" s="159"/>
      <c r="AF1221" s="159"/>
      <c r="AG1221" s="159"/>
      <c r="AH1221" s="159"/>
      <c r="AI1221" s="159"/>
      <c r="AJ1221" s="159"/>
      <c r="AK1221" s="159"/>
      <c r="AL1221" s="159"/>
      <c r="AM1221" s="159"/>
      <c r="AN1221" s="159"/>
      <c r="AO1221" s="159"/>
      <c r="AP1221" s="159"/>
      <c r="AQ1221" s="159"/>
      <c r="AR1221" s="159"/>
      <c r="AS1221" s="159"/>
      <c r="AT1221" s="159"/>
      <c r="AU1221" s="159"/>
      <c r="AV1221" s="159"/>
      <c r="AW1221" s="159"/>
      <c r="AX1221" s="159"/>
      <c r="AY1221" s="159"/>
      <c r="AZ1221" s="159"/>
      <c r="BA1221" s="159"/>
      <c r="BB1221" s="159"/>
      <c r="BC1221" s="159"/>
      <c r="BD1221" s="159"/>
      <c r="BE1221" s="159"/>
    </row>
    <row r="1222" spans="14:57"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59"/>
      <c r="Z1222" s="159"/>
      <c r="AA1222" s="159"/>
      <c r="AB1222" s="159"/>
      <c r="AC1222" s="159"/>
      <c r="AD1222" s="159"/>
      <c r="AE1222" s="159"/>
      <c r="AF1222" s="159"/>
      <c r="AG1222" s="159"/>
      <c r="AH1222" s="159"/>
      <c r="AI1222" s="159"/>
      <c r="AJ1222" s="159"/>
      <c r="AK1222" s="159"/>
      <c r="AL1222" s="159"/>
      <c r="AM1222" s="159"/>
      <c r="AN1222" s="159"/>
      <c r="AO1222" s="159"/>
      <c r="AP1222" s="159"/>
      <c r="AQ1222" s="159"/>
      <c r="AR1222" s="159"/>
      <c r="AS1222" s="159"/>
      <c r="AT1222" s="159"/>
      <c r="AU1222" s="159"/>
      <c r="AV1222" s="159"/>
      <c r="AW1222" s="159"/>
      <c r="AX1222" s="159"/>
      <c r="AY1222" s="159"/>
      <c r="AZ1222" s="159"/>
      <c r="BA1222" s="159"/>
      <c r="BB1222" s="159"/>
      <c r="BC1222" s="159"/>
      <c r="BD1222" s="159"/>
      <c r="BE1222" s="159"/>
    </row>
    <row r="1223" spans="14:57"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59"/>
      <c r="Z1223" s="159"/>
      <c r="AA1223" s="159"/>
      <c r="AB1223" s="159"/>
      <c r="AC1223" s="159"/>
      <c r="AD1223" s="159"/>
      <c r="AE1223" s="159"/>
      <c r="AF1223" s="159"/>
      <c r="AG1223" s="159"/>
      <c r="AH1223" s="159"/>
      <c r="AI1223" s="159"/>
      <c r="AJ1223" s="159"/>
      <c r="AK1223" s="159"/>
      <c r="AL1223" s="159"/>
      <c r="AM1223" s="159"/>
      <c r="AN1223" s="159"/>
      <c r="AO1223" s="159"/>
      <c r="AP1223" s="159"/>
      <c r="AQ1223" s="159"/>
      <c r="AR1223" s="159"/>
      <c r="AS1223" s="159"/>
      <c r="AT1223" s="159"/>
      <c r="AU1223" s="159"/>
      <c r="AV1223" s="159"/>
      <c r="AW1223" s="159"/>
      <c r="AX1223" s="159"/>
      <c r="AY1223" s="159"/>
      <c r="AZ1223" s="159"/>
      <c r="BA1223" s="159"/>
      <c r="BB1223" s="159"/>
      <c r="BC1223" s="159"/>
      <c r="BD1223" s="159"/>
      <c r="BE1223" s="159"/>
    </row>
    <row r="1224" spans="14:57"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59"/>
      <c r="Z1224" s="159"/>
      <c r="AA1224" s="159"/>
      <c r="AB1224" s="159"/>
      <c r="AC1224" s="159"/>
      <c r="AD1224" s="159"/>
      <c r="AE1224" s="159"/>
      <c r="AF1224" s="159"/>
      <c r="AG1224" s="159"/>
      <c r="AH1224" s="159"/>
      <c r="AI1224" s="159"/>
      <c r="AJ1224" s="159"/>
      <c r="AK1224" s="159"/>
      <c r="AL1224" s="159"/>
      <c r="AM1224" s="159"/>
      <c r="AN1224" s="159"/>
      <c r="AO1224" s="159"/>
      <c r="AP1224" s="159"/>
      <c r="AQ1224" s="159"/>
      <c r="AR1224" s="159"/>
      <c r="AS1224" s="159"/>
      <c r="AT1224" s="159"/>
      <c r="AU1224" s="159"/>
      <c r="AV1224" s="159"/>
      <c r="AW1224" s="159"/>
      <c r="AX1224" s="159"/>
      <c r="AY1224" s="159"/>
      <c r="AZ1224" s="159"/>
      <c r="BA1224" s="159"/>
      <c r="BB1224" s="159"/>
      <c r="BC1224" s="159"/>
      <c r="BD1224" s="159"/>
      <c r="BE1224" s="159"/>
    </row>
    <row r="1225" spans="14:57"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59"/>
      <c r="Z1225" s="159"/>
      <c r="AA1225" s="159"/>
      <c r="AB1225" s="159"/>
      <c r="AC1225" s="159"/>
      <c r="AD1225" s="159"/>
      <c r="AE1225" s="159"/>
      <c r="AF1225" s="159"/>
      <c r="AG1225" s="159"/>
      <c r="AH1225" s="159"/>
      <c r="AI1225" s="159"/>
      <c r="AJ1225" s="159"/>
      <c r="AK1225" s="159"/>
      <c r="AL1225" s="159"/>
      <c r="AM1225" s="159"/>
      <c r="AN1225" s="159"/>
      <c r="AO1225" s="159"/>
      <c r="AP1225" s="159"/>
      <c r="AQ1225" s="159"/>
      <c r="AR1225" s="159"/>
      <c r="AS1225" s="159"/>
      <c r="AT1225" s="159"/>
      <c r="AU1225" s="159"/>
      <c r="AV1225" s="159"/>
      <c r="AW1225" s="159"/>
      <c r="AX1225" s="159"/>
      <c r="AY1225" s="159"/>
      <c r="AZ1225" s="159"/>
      <c r="BA1225" s="159"/>
      <c r="BB1225" s="159"/>
      <c r="BC1225" s="159"/>
      <c r="BD1225" s="159"/>
      <c r="BE1225" s="159"/>
    </row>
    <row r="1226" spans="14:57"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59"/>
      <c r="Z1226" s="159"/>
      <c r="AA1226" s="159"/>
      <c r="AB1226" s="159"/>
      <c r="AC1226" s="159"/>
      <c r="AD1226" s="159"/>
      <c r="AE1226" s="159"/>
      <c r="AF1226" s="159"/>
      <c r="AG1226" s="159"/>
      <c r="AH1226" s="159"/>
      <c r="AI1226" s="159"/>
      <c r="AJ1226" s="159"/>
      <c r="AK1226" s="159"/>
      <c r="AL1226" s="159"/>
      <c r="AM1226" s="159"/>
      <c r="AN1226" s="159"/>
      <c r="AO1226" s="159"/>
      <c r="AP1226" s="159"/>
      <c r="AQ1226" s="159"/>
      <c r="AR1226" s="159"/>
      <c r="AS1226" s="159"/>
      <c r="AT1226" s="159"/>
      <c r="AU1226" s="159"/>
      <c r="AV1226" s="159"/>
      <c r="AW1226" s="159"/>
      <c r="AX1226" s="159"/>
      <c r="AY1226" s="159"/>
      <c r="AZ1226" s="159"/>
      <c r="BA1226" s="159"/>
      <c r="BB1226" s="159"/>
      <c r="BC1226" s="159"/>
      <c r="BD1226" s="159"/>
      <c r="BE1226" s="159"/>
    </row>
    <row r="1227" spans="14:57"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59"/>
      <c r="Z1227" s="159"/>
      <c r="AA1227" s="159"/>
      <c r="AB1227" s="159"/>
      <c r="AC1227" s="159"/>
      <c r="AD1227" s="159"/>
      <c r="AE1227" s="159"/>
      <c r="AF1227" s="159"/>
      <c r="AG1227" s="159"/>
      <c r="AH1227" s="159"/>
      <c r="AI1227" s="159"/>
      <c r="AJ1227" s="159"/>
      <c r="AK1227" s="159"/>
      <c r="AL1227" s="159"/>
      <c r="AM1227" s="159"/>
      <c r="AN1227" s="159"/>
      <c r="AO1227" s="159"/>
      <c r="AP1227" s="159"/>
      <c r="AQ1227" s="159"/>
      <c r="AR1227" s="159"/>
      <c r="AS1227" s="159"/>
      <c r="AT1227" s="159"/>
      <c r="AU1227" s="159"/>
      <c r="AV1227" s="159"/>
      <c r="AW1227" s="159"/>
      <c r="AX1227" s="159"/>
      <c r="AY1227" s="159"/>
      <c r="AZ1227" s="159"/>
      <c r="BA1227" s="159"/>
      <c r="BB1227" s="159"/>
      <c r="BC1227" s="159"/>
      <c r="BD1227" s="159"/>
      <c r="BE1227" s="159"/>
    </row>
    <row r="1228" spans="14:57"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59"/>
      <c r="Z1228" s="159"/>
      <c r="AA1228" s="159"/>
      <c r="AB1228" s="159"/>
      <c r="AC1228" s="159"/>
      <c r="AD1228" s="159"/>
      <c r="AE1228" s="159"/>
      <c r="AF1228" s="159"/>
      <c r="AG1228" s="159"/>
      <c r="AH1228" s="159"/>
      <c r="AI1228" s="159"/>
      <c r="AJ1228" s="159"/>
      <c r="AK1228" s="159"/>
      <c r="AL1228" s="159"/>
      <c r="AM1228" s="159"/>
      <c r="AN1228" s="159"/>
      <c r="AO1228" s="159"/>
      <c r="AP1228" s="159"/>
      <c r="AQ1228" s="159"/>
      <c r="AR1228" s="159"/>
      <c r="AS1228" s="159"/>
      <c r="AT1228" s="159"/>
      <c r="AU1228" s="159"/>
      <c r="AV1228" s="159"/>
      <c r="AW1228" s="159"/>
      <c r="AX1228" s="159"/>
      <c r="AY1228" s="159"/>
      <c r="AZ1228" s="159"/>
      <c r="BA1228" s="159"/>
      <c r="BB1228" s="159"/>
      <c r="BC1228" s="159"/>
      <c r="BD1228" s="159"/>
      <c r="BE1228" s="159"/>
    </row>
    <row r="1229" spans="14:57"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59"/>
      <c r="Z1229" s="159"/>
      <c r="AA1229" s="159"/>
      <c r="AB1229" s="159"/>
      <c r="AC1229" s="159"/>
      <c r="AD1229" s="159"/>
      <c r="AE1229" s="159"/>
      <c r="AF1229" s="159"/>
      <c r="AG1229" s="159"/>
      <c r="AH1229" s="159"/>
      <c r="AI1229" s="159"/>
      <c r="AJ1229" s="159"/>
      <c r="AK1229" s="159"/>
      <c r="AL1229" s="159"/>
      <c r="AM1229" s="159"/>
      <c r="AN1229" s="159"/>
      <c r="AO1229" s="159"/>
      <c r="AP1229" s="159"/>
      <c r="AQ1229" s="159"/>
      <c r="AR1229" s="159"/>
      <c r="AS1229" s="159"/>
      <c r="AT1229" s="159"/>
      <c r="AU1229" s="159"/>
      <c r="AV1229" s="159"/>
      <c r="AW1229" s="159"/>
      <c r="AX1229" s="159"/>
      <c r="AY1229" s="159"/>
      <c r="AZ1229" s="159"/>
      <c r="BA1229" s="159"/>
      <c r="BB1229" s="159"/>
      <c r="BC1229" s="159"/>
      <c r="BD1229" s="159"/>
      <c r="BE1229" s="159"/>
    </row>
    <row r="1230" spans="14:57"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59"/>
      <c r="Z1230" s="159"/>
      <c r="AA1230" s="159"/>
      <c r="AB1230" s="159"/>
      <c r="AC1230" s="159"/>
      <c r="AD1230" s="159"/>
      <c r="AE1230" s="159"/>
      <c r="AF1230" s="159"/>
      <c r="AG1230" s="159"/>
      <c r="AH1230" s="159"/>
      <c r="AI1230" s="159"/>
      <c r="AJ1230" s="159"/>
      <c r="AK1230" s="159"/>
      <c r="AL1230" s="159"/>
      <c r="AM1230" s="159"/>
      <c r="AN1230" s="159"/>
      <c r="AO1230" s="159"/>
      <c r="AP1230" s="159"/>
      <c r="AQ1230" s="159"/>
      <c r="AR1230" s="159"/>
      <c r="AS1230" s="159"/>
      <c r="AT1230" s="159"/>
      <c r="AU1230" s="159"/>
      <c r="AV1230" s="159"/>
      <c r="AW1230" s="159"/>
      <c r="AX1230" s="159"/>
      <c r="AY1230" s="159"/>
      <c r="AZ1230" s="159"/>
      <c r="BA1230" s="159"/>
      <c r="BB1230" s="159"/>
      <c r="BC1230" s="159"/>
      <c r="BD1230" s="159"/>
      <c r="BE1230" s="159"/>
    </row>
    <row r="1231" spans="14:57"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  <c r="AH1231" s="159"/>
      <c r="AI1231" s="159"/>
      <c r="AJ1231" s="159"/>
      <c r="AK1231" s="159"/>
      <c r="AL1231" s="159"/>
      <c r="AM1231" s="159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159"/>
      <c r="AX1231" s="159"/>
      <c r="AY1231" s="159"/>
      <c r="AZ1231" s="159"/>
      <c r="BA1231" s="159"/>
      <c r="BB1231" s="159"/>
      <c r="BC1231" s="159"/>
      <c r="BD1231" s="159"/>
      <c r="BE1231" s="159"/>
    </row>
    <row r="1232" spans="14:57"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  <c r="AH1232" s="159"/>
      <c r="AI1232" s="159"/>
      <c r="AJ1232" s="159"/>
      <c r="AK1232" s="159"/>
      <c r="AL1232" s="159"/>
      <c r="AM1232" s="159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159"/>
      <c r="AX1232" s="159"/>
      <c r="AY1232" s="159"/>
      <c r="AZ1232" s="159"/>
      <c r="BA1232" s="159"/>
      <c r="BB1232" s="159"/>
      <c r="BC1232" s="159"/>
      <c r="BD1232" s="159"/>
      <c r="BE1232" s="159"/>
    </row>
    <row r="1233" spans="14:57"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59"/>
      <c r="Z1233" s="159"/>
      <c r="AA1233" s="159"/>
      <c r="AB1233" s="159"/>
      <c r="AC1233" s="159"/>
      <c r="AD1233" s="159"/>
      <c r="AE1233" s="159"/>
      <c r="AF1233" s="159"/>
      <c r="AG1233" s="159"/>
      <c r="AH1233" s="159"/>
      <c r="AI1233" s="159"/>
      <c r="AJ1233" s="159"/>
      <c r="AK1233" s="159"/>
      <c r="AL1233" s="159"/>
      <c r="AM1233" s="159"/>
      <c r="AN1233" s="159"/>
      <c r="AO1233" s="159"/>
      <c r="AP1233" s="159"/>
      <c r="AQ1233" s="159"/>
      <c r="AR1233" s="159"/>
      <c r="AS1233" s="159"/>
      <c r="AT1233" s="159"/>
      <c r="AU1233" s="159"/>
      <c r="AV1233" s="159"/>
      <c r="AW1233" s="159"/>
      <c r="AX1233" s="159"/>
      <c r="AY1233" s="159"/>
      <c r="AZ1233" s="159"/>
      <c r="BA1233" s="159"/>
      <c r="BB1233" s="159"/>
      <c r="BC1233" s="159"/>
      <c r="BD1233" s="159"/>
      <c r="BE1233" s="159"/>
    </row>
    <row r="1234" spans="14:57"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59"/>
      <c r="Z1234" s="159"/>
      <c r="AA1234" s="159"/>
      <c r="AB1234" s="159"/>
      <c r="AC1234" s="159"/>
      <c r="AD1234" s="159"/>
      <c r="AE1234" s="159"/>
      <c r="AF1234" s="159"/>
      <c r="AG1234" s="159"/>
      <c r="AH1234" s="159"/>
      <c r="AI1234" s="159"/>
      <c r="AJ1234" s="159"/>
      <c r="AK1234" s="159"/>
      <c r="AL1234" s="159"/>
      <c r="AM1234" s="159"/>
      <c r="AN1234" s="159"/>
      <c r="AO1234" s="159"/>
      <c r="AP1234" s="159"/>
      <c r="AQ1234" s="159"/>
      <c r="AR1234" s="159"/>
      <c r="AS1234" s="159"/>
      <c r="AT1234" s="159"/>
      <c r="AU1234" s="159"/>
      <c r="AV1234" s="159"/>
      <c r="AW1234" s="159"/>
      <c r="AX1234" s="159"/>
      <c r="AY1234" s="159"/>
      <c r="AZ1234" s="159"/>
      <c r="BA1234" s="159"/>
      <c r="BB1234" s="159"/>
      <c r="BC1234" s="159"/>
      <c r="BD1234" s="159"/>
      <c r="BE1234" s="159"/>
    </row>
    <row r="1235" spans="14:57"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59"/>
      <c r="Z1235" s="159"/>
      <c r="AA1235" s="159"/>
      <c r="AB1235" s="159"/>
      <c r="AC1235" s="159"/>
      <c r="AD1235" s="159"/>
      <c r="AE1235" s="159"/>
      <c r="AF1235" s="159"/>
      <c r="AG1235" s="159"/>
      <c r="AH1235" s="159"/>
      <c r="AI1235" s="159"/>
      <c r="AJ1235" s="159"/>
      <c r="AK1235" s="159"/>
      <c r="AL1235" s="159"/>
      <c r="AM1235" s="159"/>
      <c r="AN1235" s="159"/>
      <c r="AO1235" s="159"/>
      <c r="AP1235" s="159"/>
      <c r="AQ1235" s="159"/>
      <c r="AR1235" s="159"/>
      <c r="AS1235" s="159"/>
      <c r="AT1235" s="159"/>
      <c r="AU1235" s="159"/>
      <c r="AV1235" s="159"/>
      <c r="AW1235" s="159"/>
      <c r="AX1235" s="159"/>
      <c r="AY1235" s="159"/>
      <c r="AZ1235" s="159"/>
      <c r="BA1235" s="159"/>
      <c r="BB1235" s="159"/>
      <c r="BC1235" s="159"/>
      <c r="BD1235" s="159"/>
      <c r="BE1235" s="159"/>
    </row>
    <row r="1236" spans="14:57"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59"/>
      <c r="Z1236" s="159"/>
      <c r="AA1236" s="159"/>
      <c r="AB1236" s="159"/>
      <c r="AC1236" s="159"/>
      <c r="AD1236" s="159"/>
      <c r="AE1236" s="159"/>
      <c r="AF1236" s="159"/>
      <c r="AG1236" s="159"/>
      <c r="AH1236" s="159"/>
      <c r="AI1236" s="159"/>
      <c r="AJ1236" s="159"/>
      <c r="AK1236" s="159"/>
      <c r="AL1236" s="159"/>
      <c r="AM1236" s="159"/>
      <c r="AN1236" s="159"/>
      <c r="AO1236" s="159"/>
      <c r="AP1236" s="159"/>
      <c r="AQ1236" s="159"/>
      <c r="AR1236" s="159"/>
      <c r="AS1236" s="159"/>
      <c r="AT1236" s="159"/>
      <c r="AU1236" s="159"/>
      <c r="AV1236" s="159"/>
      <c r="AW1236" s="159"/>
      <c r="AX1236" s="159"/>
      <c r="AY1236" s="159"/>
      <c r="AZ1236" s="159"/>
      <c r="BA1236" s="159"/>
      <c r="BB1236" s="159"/>
      <c r="BC1236" s="159"/>
      <c r="BD1236" s="159"/>
      <c r="BE1236" s="159"/>
    </row>
    <row r="1237" spans="14:57"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59"/>
      <c r="Z1237" s="159"/>
      <c r="AA1237" s="159"/>
      <c r="AB1237" s="159"/>
      <c r="AC1237" s="159"/>
      <c r="AD1237" s="159"/>
      <c r="AE1237" s="159"/>
      <c r="AF1237" s="159"/>
      <c r="AG1237" s="159"/>
      <c r="AH1237" s="159"/>
      <c r="AI1237" s="159"/>
      <c r="AJ1237" s="159"/>
      <c r="AK1237" s="159"/>
      <c r="AL1237" s="159"/>
      <c r="AM1237" s="159"/>
      <c r="AN1237" s="159"/>
      <c r="AO1237" s="159"/>
      <c r="AP1237" s="159"/>
      <c r="AQ1237" s="159"/>
      <c r="AR1237" s="159"/>
      <c r="AS1237" s="159"/>
      <c r="AT1237" s="159"/>
      <c r="AU1237" s="159"/>
      <c r="AV1237" s="159"/>
      <c r="AW1237" s="159"/>
      <c r="AX1237" s="159"/>
      <c r="AY1237" s="159"/>
      <c r="AZ1237" s="159"/>
      <c r="BA1237" s="159"/>
      <c r="BB1237" s="159"/>
      <c r="BC1237" s="159"/>
      <c r="BD1237" s="159"/>
      <c r="BE1237" s="159"/>
    </row>
    <row r="1238" spans="14:57"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59"/>
      <c r="Z1238" s="159"/>
      <c r="AA1238" s="159"/>
      <c r="AB1238" s="159"/>
      <c r="AC1238" s="159"/>
      <c r="AD1238" s="159"/>
      <c r="AE1238" s="159"/>
      <c r="AF1238" s="159"/>
      <c r="AG1238" s="159"/>
      <c r="AH1238" s="159"/>
      <c r="AI1238" s="159"/>
      <c r="AJ1238" s="159"/>
      <c r="AK1238" s="159"/>
      <c r="AL1238" s="159"/>
      <c r="AM1238" s="159"/>
      <c r="AN1238" s="159"/>
      <c r="AO1238" s="159"/>
      <c r="AP1238" s="159"/>
      <c r="AQ1238" s="159"/>
      <c r="AR1238" s="159"/>
      <c r="AS1238" s="159"/>
      <c r="AT1238" s="159"/>
      <c r="AU1238" s="159"/>
      <c r="AV1238" s="159"/>
      <c r="AW1238" s="159"/>
      <c r="AX1238" s="159"/>
      <c r="AY1238" s="159"/>
      <c r="AZ1238" s="159"/>
      <c r="BA1238" s="159"/>
      <c r="BB1238" s="159"/>
      <c r="BC1238" s="159"/>
      <c r="BD1238" s="159"/>
      <c r="BE1238" s="159"/>
    </row>
    <row r="1239" spans="14:57"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59"/>
      <c r="Z1239" s="159"/>
      <c r="AA1239" s="159"/>
      <c r="AB1239" s="159"/>
      <c r="AC1239" s="159"/>
      <c r="AD1239" s="159"/>
      <c r="AE1239" s="159"/>
      <c r="AF1239" s="159"/>
      <c r="AG1239" s="159"/>
      <c r="AH1239" s="159"/>
      <c r="AI1239" s="159"/>
      <c r="AJ1239" s="159"/>
      <c r="AK1239" s="159"/>
      <c r="AL1239" s="159"/>
      <c r="AM1239" s="159"/>
      <c r="AN1239" s="159"/>
      <c r="AO1239" s="159"/>
      <c r="AP1239" s="159"/>
      <c r="AQ1239" s="159"/>
      <c r="AR1239" s="159"/>
      <c r="AS1239" s="159"/>
      <c r="AT1239" s="159"/>
      <c r="AU1239" s="159"/>
      <c r="AV1239" s="159"/>
      <c r="AW1239" s="159"/>
      <c r="AX1239" s="159"/>
      <c r="AY1239" s="159"/>
      <c r="AZ1239" s="159"/>
      <c r="BA1239" s="159"/>
      <c r="BB1239" s="159"/>
      <c r="BC1239" s="159"/>
      <c r="BD1239" s="159"/>
      <c r="BE1239" s="159"/>
    </row>
    <row r="1240" spans="14:57"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59"/>
      <c r="Z1240" s="159"/>
      <c r="AA1240" s="159"/>
      <c r="AB1240" s="159"/>
      <c r="AC1240" s="159"/>
      <c r="AD1240" s="159"/>
      <c r="AE1240" s="159"/>
      <c r="AF1240" s="159"/>
      <c r="AG1240" s="159"/>
      <c r="AH1240" s="159"/>
      <c r="AI1240" s="159"/>
      <c r="AJ1240" s="159"/>
      <c r="AK1240" s="159"/>
      <c r="AL1240" s="159"/>
      <c r="AM1240" s="159"/>
      <c r="AN1240" s="159"/>
      <c r="AO1240" s="159"/>
      <c r="AP1240" s="159"/>
      <c r="AQ1240" s="159"/>
      <c r="AR1240" s="159"/>
      <c r="AS1240" s="159"/>
      <c r="AT1240" s="159"/>
      <c r="AU1240" s="159"/>
      <c r="AV1240" s="159"/>
      <c r="AW1240" s="159"/>
      <c r="AX1240" s="159"/>
      <c r="AY1240" s="159"/>
      <c r="AZ1240" s="159"/>
      <c r="BA1240" s="159"/>
      <c r="BB1240" s="159"/>
      <c r="BC1240" s="159"/>
      <c r="BD1240" s="159"/>
      <c r="BE1240" s="159"/>
    </row>
    <row r="1241" spans="14:57"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59"/>
      <c r="Z1241" s="159"/>
      <c r="AA1241" s="159"/>
      <c r="AB1241" s="159"/>
      <c r="AC1241" s="159"/>
      <c r="AD1241" s="159"/>
      <c r="AE1241" s="159"/>
      <c r="AF1241" s="159"/>
      <c r="AG1241" s="159"/>
      <c r="AH1241" s="159"/>
      <c r="AI1241" s="159"/>
      <c r="AJ1241" s="159"/>
      <c r="AK1241" s="159"/>
      <c r="AL1241" s="159"/>
      <c r="AM1241" s="159"/>
      <c r="AN1241" s="159"/>
      <c r="AO1241" s="159"/>
      <c r="AP1241" s="159"/>
      <c r="AQ1241" s="159"/>
      <c r="AR1241" s="159"/>
      <c r="AS1241" s="159"/>
      <c r="AT1241" s="159"/>
      <c r="AU1241" s="159"/>
      <c r="AV1241" s="159"/>
      <c r="AW1241" s="159"/>
      <c r="AX1241" s="159"/>
      <c r="AY1241" s="159"/>
      <c r="AZ1241" s="159"/>
      <c r="BA1241" s="159"/>
      <c r="BB1241" s="159"/>
      <c r="BC1241" s="159"/>
      <c r="BD1241" s="159"/>
      <c r="BE1241" s="159"/>
    </row>
    <row r="1242" spans="14:57"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59"/>
      <c r="Z1242" s="159"/>
      <c r="AA1242" s="159"/>
      <c r="AB1242" s="159"/>
      <c r="AC1242" s="159"/>
      <c r="AD1242" s="159"/>
      <c r="AE1242" s="159"/>
      <c r="AF1242" s="159"/>
      <c r="AG1242" s="159"/>
      <c r="AH1242" s="159"/>
      <c r="AI1242" s="159"/>
      <c r="AJ1242" s="159"/>
      <c r="AK1242" s="159"/>
      <c r="AL1242" s="159"/>
      <c r="AM1242" s="159"/>
      <c r="AN1242" s="159"/>
      <c r="AO1242" s="159"/>
      <c r="AP1242" s="159"/>
      <c r="AQ1242" s="159"/>
      <c r="AR1242" s="159"/>
      <c r="AS1242" s="159"/>
      <c r="AT1242" s="159"/>
      <c r="AU1242" s="159"/>
      <c r="AV1242" s="159"/>
      <c r="AW1242" s="159"/>
      <c r="AX1242" s="159"/>
      <c r="AY1242" s="159"/>
      <c r="AZ1242" s="159"/>
      <c r="BA1242" s="159"/>
      <c r="BB1242" s="159"/>
      <c r="BC1242" s="159"/>
      <c r="BD1242" s="159"/>
      <c r="BE1242" s="159"/>
    </row>
    <row r="1243" spans="14:57"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59"/>
      <c r="Z1243" s="159"/>
      <c r="AA1243" s="159"/>
      <c r="AB1243" s="159"/>
      <c r="AC1243" s="159"/>
      <c r="AD1243" s="159"/>
      <c r="AE1243" s="159"/>
      <c r="AF1243" s="159"/>
      <c r="AG1243" s="159"/>
      <c r="AH1243" s="159"/>
      <c r="AI1243" s="159"/>
      <c r="AJ1243" s="159"/>
      <c r="AK1243" s="159"/>
      <c r="AL1243" s="159"/>
      <c r="AM1243" s="159"/>
      <c r="AN1243" s="159"/>
      <c r="AO1243" s="159"/>
      <c r="AP1243" s="159"/>
      <c r="AQ1243" s="159"/>
      <c r="AR1243" s="159"/>
      <c r="AS1243" s="159"/>
      <c r="AT1243" s="159"/>
      <c r="AU1243" s="159"/>
      <c r="AV1243" s="159"/>
      <c r="AW1243" s="159"/>
      <c r="AX1243" s="159"/>
      <c r="AY1243" s="159"/>
      <c r="AZ1243" s="159"/>
      <c r="BA1243" s="159"/>
      <c r="BB1243" s="159"/>
      <c r="BC1243" s="159"/>
      <c r="BD1243" s="159"/>
      <c r="BE1243" s="159"/>
    </row>
    <row r="1244" spans="14:57"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59"/>
      <c r="Z1244" s="159"/>
      <c r="AA1244" s="159"/>
      <c r="AB1244" s="159"/>
      <c r="AC1244" s="159"/>
      <c r="AD1244" s="159"/>
      <c r="AE1244" s="159"/>
      <c r="AF1244" s="159"/>
      <c r="AG1244" s="159"/>
      <c r="AH1244" s="159"/>
      <c r="AI1244" s="159"/>
      <c r="AJ1244" s="159"/>
      <c r="AK1244" s="159"/>
      <c r="AL1244" s="159"/>
      <c r="AM1244" s="159"/>
      <c r="AN1244" s="159"/>
      <c r="AO1244" s="159"/>
      <c r="AP1244" s="159"/>
      <c r="AQ1244" s="159"/>
      <c r="AR1244" s="159"/>
      <c r="AS1244" s="159"/>
      <c r="AT1244" s="159"/>
      <c r="AU1244" s="159"/>
      <c r="AV1244" s="159"/>
      <c r="AW1244" s="159"/>
      <c r="AX1244" s="159"/>
      <c r="AY1244" s="159"/>
      <c r="AZ1244" s="159"/>
      <c r="BA1244" s="159"/>
      <c r="BB1244" s="159"/>
      <c r="BC1244" s="159"/>
      <c r="BD1244" s="159"/>
      <c r="BE1244" s="159"/>
    </row>
    <row r="1245" spans="14:57"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59"/>
      <c r="Z1245" s="159"/>
      <c r="AA1245" s="159"/>
      <c r="AB1245" s="159"/>
      <c r="AC1245" s="159"/>
      <c r="AD1245" s="159"/>
      <c r="AE1245" s="159"/>
      <c r="AF1245" s="159"/>
      <c r="AG1245" s="159"/>
      <c r="AH1245" s="159"/>
      <c r="AI1245" s="159"/>
      <c r="AJ1245" s="159"/>
      <c r="AK1245" s="159"/>
      <c r="AL1245" s="159"/>
      <c r="AM1245" s="159"/>
      <c r="AN1245" s="159"/>
      <c r="AO1245" s="159"/>
      <c r="AP1245" s="159"/>
      <c r="AQ1245" s="159"/>
      <c r="AR1245" s="159"/>
      <c r="AS1245" s="159"/>
      <c r="AT1245" s="159"/>
      <c r="AU1245" s="159"/>
      <c r="AV1245" s="159"/>
      <c r="AW1245" s="159"/>
      <c r="AX1245" s="159"/>
      <c r="AY1245" s="159"/>
      <c r="AZ1245" s="159"/>
      <c r="BA1245" s="159"/>
      <c r="BB1245" s="159"/>
      <c r="BC1245" s="159"/>
      <c r="BD1245" s="159"/>
      <c r="BE1245" s="159"/>
    </row>
    <row r="1246" spans="14:57"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59"/>
      <c r="Z1246" s="159"/>
      <c r="AA1246" s="159"/>
      <c r="AB1246" s="159"/>
      <c r="AC1246" s="159"/>
      <c r="AD1246" s="159"/>
      <c r="AE1246" s="159"/>
      <c r="AF1246" s="159"/>
      <c r="AG1246" s="159"/>
      <c r="AH1246" s="159"/>
      <c r="AI1246" s="159"/>
      <c r="AJ1246" s="159"/>
      <c r="AK1246" s="159"/>
      <c r="AL1246" s="159"/>
      <c r="AM1246" s="159"/>
      <c r="AN1246" s="159"/>
      <c r="AO1246" s="159"/>
      <c r="AP1246" s="159"/>
      <c r="AQ1246" s="159"/>
      <c r="AR1246" s="159"/>
      <c r="AS1246" s="159"/>
      <c r="AT1246" s="159"/>
      <c r="AU1246" s="159"/>
      <c r="AV1246" s="159"/>
      <c r="AW1246" s="159"/>
      <c r="AX1246" s="159"/>
      <c r="AY1246" s="159"/>
      <c r="AZ1246" s="159"/>
      <c r="BA1246" s="159"/>
      <c r="BB1246" s="159"/>
      <c r="BC1246" s="159"/>
      <c r="BD1246" s="159"/>
      <c r="BE1246" s="159"/>
    </row>
    <row r="1247" spans="14:57"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59"/>
      <c r="Z1247" s="159"/>
      <c r="AA1247" s="159"/>
      <c r="AB1247" s="159"/>
      <c r="AC1247" s="159"/>
      <c r="AD1247" s="159"/>
      <c r="AE1247" s="159"/>
      <c r="AF1247" s="159"/>
      <c r="AG1247" s="159"/>
      <c r="AH1247" s="159"/>
      <c r="AI1247" s="159"/>
      <c r="AJ1247" s="159"/>
      <c r="AK1247" s="159"/>
      <c r="AL1247" s="159"/>
      <c r="AM1247" s="159"/>
      <c r="AN1247" s="159"/>
      <c r="AO1247" s="159"/>
      <c r="AP1247" s="159"/>
      <c r="AQ1247" s="159"/>
      <c r="AR1247" s="159"/>
      <c r="AS1247" s="159"/>
      <c r="AT1247" s="159"/>
      <c r="AU1247" s="159"/>
      <c r="AV1247" s="159"/>
      <c r="AW1247" s="159"/>
      <c r="AX1247" s="159"/>
      <c r="AY1247" s="159"/>
      <c r="AZ1247" s="159"/>
      <c r="BA1247" s="159"/>
      <c r="BB1247" s="159"/>
      <c r="BC1247" s="159"/>
      <c r="BD1247" s="159"/>
      <c r="BE1247" s="159"/>
    </row>
    <row r="1248" spans="14:57"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59"/>
      <c r="Z1248" s="159"/>
      <c r="AA1248" s="159"/>
      <c r="AB1248" s="159"/>
      <c r="AC1248" s="159"/>
      <c r="AD1248" s="159"/>
      <c r="AE1248" s="159"/>
      <c r="AF1248" s="159"/>
      <c r="AG1248" s="159"/>
      <c r="AH1248" s="159"/>
      <c r="AI1248" s="159"/>
      <c r="AJ1248" s="159"/>
      <c r="AK1248" s="159"/>
      <c r="AL1248" s="159"/>
      <c r="AM1248" s="159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159"/>
      <c r="AX1248" s="159"/>
      <c r="AY1248" s="159"/>
      <c r="AZ1248" s="159"/>
      <c r="BA1248" s="159"/>
      <c r="BB1248" s="159"/>
      <c r="BC1248" s="159"/>
      <c r="BD1248" s="159"/>
      <c r="BE1248" s="159"/>
    </row>
    <row r="1249" spans="14:57"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59"/>
      <c r="Z1249" s="159"/>
      <c r="AA1249" s="159"/>
      <c r="AB1249" s="159"/>
      <c r="AC1249" s="159"/>
      <c r="AD1249" s="159"/>
      <c r="AE1249" s="159"/>
      <c r="AF1249" s="159"/>
      <c r="AG1249" s="159"/>
      <c r="AH1249" s="159"/>
      <c r="AI1249" s="159"/>
      <c r="AJ1249" s="159"/>
      <c r="AK1249" s="159"/>
      <c r="AL1249" s="159"/>
      <c r="AM1249" s="159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159"/>
      <c r="AX1249" s="159"/>
      <c r="AY1249" s="159"/>
      <c r="AZ1249" s="159"/>
      <c r="BA1249" s="159"/>
      <c r="BB1249" s="159"/>
      <c r="BC1249" s="159"/>
      <c r="BD1249" s="159"/>
      <c r="BE1249" s="159"/>
    </row>
    <row r="1250" spans="14:57"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59"/>
      <c r="Z1250" s="159"/>
      <c r="AA1250" s="159"/>
      <c r="AB1250" s="159"/>
      <c r="AC1250" s="159"/>
      <c r="AD1250" s="159"/>
      <c r="AE1250" s="159"/>
      <c r="AF1250" s="159"/>
      <c r="AG1250" s="159"/>
      <c r="AH1250" s="159"/>
      <c r="AI1250" s="159"/>
      <c r="AJ1250" s="159"/>
      <c r="AK1250" s="159"/>
      <c r="AL1250" s="159"/>
      <c r="AM1250" s="159"/>
      <c r="AN1250" s="159"/>
      <c r="AO1250" s="159"/>
      <c r="AP1250" s="159"/>
      <c r="AQ1250" s="159"/>
      <c r="AR1250" s="159"/>
      <c r="AS1250" s="159"/>
      <c r="AT1250" s="159"/>
      <c r="AU1250" s="159"/>
      <c r="AV1250" s="159"/>
      <c r="AW1250" s="159"/>
      <c r="AX1250" s="159"/>
      <c r="AY1250" s="159"/>
      <c r="AZ1250" s="159"/>
      <c r="BA1250" s="159"/>
      <c r="BB1250" s="159"/>
      <c r="BC1250" s="159"/>
      <c r="BD1250" s="159"/>
      <c r="BE1250" s="159"/>
    </row>
    <row r="1251" spans="14:57"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59"/>
      <c r="Z1251" s="159"/>
      <c r="AA1251" s="159"/>
      <c r="AB1251" s="159"/>
      <c r="AC1251" s="159"/>
      <c r="AD1251" s="159"/>
      <c r="AE1251" s="159"/>
      <c r="AF1251" s="159"/>
      <c r="AG1251" s="159"/>
      <c r="AH1251" s="159"/>
      <c r="AI1251" s="159"/>
      <c r="AJ1251" s="159"/>
      <c r="AK1251" s="159"/>
      <c r="AL1251" s="159"/>
      <c r="AM1251" s="159"/>
      <c r="AN1251" s="159"/>
      <c r="AO1251" s="159"/>
      <c r="AP1251" s="159"/>
      <c r="AQ1251" s="159"/>
      <c r="AR1251" s="159"/>
      <c r="AS1251" s="159"/>
      <c r="AT1251" s="159"/>
      <c r="AU1251" s="159"/>
      <c r="AV1251" s="159"/>
      <c r="AW1251" s="159"/>
      <c r="AX1251" s="159"/>
      <c r="AY1251" s="159"/>
      <c r="AZ1251" s="159"/>
      <c r="BA1251" s="159"/>
      <c r="BB1251" s="159"/>
      <c r="BC1251" s="159"/>
      <c r="BD1251" s="159"/>
      <c r="BE1251" s="159"/>
    </row>
    <row r="1252" spans="14:57"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59"/>
      <c r="Z1252" s="159"/>
      <c r="AA1252" s="159"/>
      <c r="AB1252" s="159"/>
      <c r="AC1252" s="159"/>
      <c r="AD1252" s="159"/>
      <c r="AE1252" s="159"/>
      <c r="AF1252" s="159"/>
      <c r="AG1252" s="159"/>
      <c r="AH1252" s="159"/>
      <c r="AI1252" s="159"/>
      <c r="AJ1252" s="159"/>
      <c r="AK1252" s="159"/>
      <c r="AL1252" s="159"/>
      <c r="AM1252" s="159"/>
      <c r="AN1252" s="159"/>
      <c r="AO1252" s="159"/>
      <c r="AP1252" s="159"/>
      <c r="AQ1252" s="159"/>
      <c r="AR1252" s="159"/>
      <c r="AS1252" s="159"/>
      <c r="AT1252" s="159"/>
      <c r="AU1252" s="159"/>
      <c r="AV1252" s="159"/>
      <c r="AW1252" s="159"/>
      <c r="AX1252" s="159"/>
      <c r="AY1252" s="159"/>
      <c r="AZ1252" s="159"/>
      <c r="BA1252" s="159"/>
      <c r="BB1252" s="159"/>
      <c r="BC1252" s="159"/>
      <c r="BD1252" s="159"/>
      <c r="BE1252" s="159"/>
    </row>
    <row r="1253" spans="14:57"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59"/>
      <c r="Z1253" s="159"/>
      <c r="AA1253" s="159"/>
      <c r="AB1253" s="159"/>
      <c r="AC1253" s="159"/>
      <c r="AD1253" s="159"/>
      <c r="AE1253" s="159"/>
      <c r="AF1253" s="159"/>
      <c r="AG1253" s="159"/>
      <c r="AH1253" s="159"/>
      <c r="AI1253" s="159"/>
      <c r="AJ1253" s="159"/>
      <c r="AK1253" s="159"/>
      <c r="AL1253" s="159"/>
      <c r="AM1253" s="159"/>
      <c r="AN1253" s="159"/>
      <c r="AO1253" s="159"/>
      <c r="AP1253" s="159"/>
      <c r="AQ1253" s="159"/>
      <c r="AR1253" s="159"/>
      <c r="AS1253" s="159"/>
      <c r="AT1253" s="159"/>
      <c r="AU1253" s="159"/>
      <c r="AV1253" s="159"/>
      <c r="AW1253" s="159"/>
      <c r="AX1253" s="159"/>
      <c r="AY1253" s="159"/>
      <c r="AZ1253" s="159"/>
      <c r="BA1253" s="159"/>
      <c r="BB1253" s="159"/>
      <c r="BC1253" s="159"/>
      <c r="BD1253" s="159"/>
      <c r="BE1253" s="159"/>
    </row>
    <row r="1254" spans="14:57"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59"/>
      <c r="Z1254" s="159"/>
      <c r="AA1254" s="159"/>
      <c r="AB1254" s="159"/>
      <c r="AC1254" s="159"/>
      <c r="AD1254" s="159"/>
      <c r="AE1254" s="159"/>
      <c r="AF1254" s="159"/>
      <c r="AG1254" s="159"/>
      <c r="AH1254" s="159"/>
      <c r="AI1254" s="159"/>
      <c r="AJ1254" s="159"/>
      <c r="AK1254" s="159"/>
      <c r="AL1254" s="159"/>
      <c r="AM1254" s="159"/>
      <c r="AN1254" s="159"/>
      <c r="AO1254" s="159"/>
      <c r="AP1254" s="159"/>
      <c r="AQ1254" s="159"/>
      <c r="AR1254" s="159"/>
      <c r="AS1254" s="159"/>
      <c r="AT1254" s="159"/>
      <c r="AU1254" s="159"/>
      <c r="AV1254" s="159"/>
      <c r="AW1254" s="159"/>
      <c r="AX1254" s="159"/>
      <c r="AY1254" s="159"/>
      <c r="AZ1254" s="159"/>
      <c r="BA1254" s="159"/>
      <c r="BB1254" s="159"/>
      <c r="BC1254" s="159"/>
      <c r="BD1254" s="159"/>
      <c r="BE1254" s="159"/>
    </row>
    <row r="1255" spans="14:57"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59"/>
      <c r="Z1255" s="159"/>
      <c r="AA1255" s="159"/>
      <c r="AB1255" s="159"/>
      <c r="AC1255" s="159"/>
      <c r="AD1255" s="159"/>
      <c r="AE1255" s="159"/>
      <c r="AF1255" s="159"/>
      <c r="AG1255" s="159"/>
      <c r="AH1255" s="159"/>
      <c r="AI1255" s="159"/>
      <c r="AJ1255" s="159"/>
      <c r="AK1255" s="159"/>
      <c r="AL1255" s="159"/>
      <c r="AM1255" s="159"/>
      <c r="AN1255" s="159"/>
      <c r="AO1255" s="159"/>
      <c r="AP1255" s="159"/>
      <c r="AQ1255" s="159"/>
      <c r="AR1255" s="159"/>
      <c r="AS1255" s="159"/>
      <c r="AT1255" s="159"/>
      <c r="AU1255" s="159"/>
      <c r="AV1255" s="159"/>
      <c r="AW1255" s="159"/>
      <c r="AX1255" s="159"/>
      <c r="AY1255" s="159"/>
      <c r="AZ1255" s="159"/>
      <c r="BA1255" s="159"/>
      <c r="BB1255" s="159"/>
      <c r="BC1255" s="159"/>
      <c r="BD1255" s="159"/>
      <c r="BE1255" s="159"/>
    </row>
    <row r="1256" spans="14:57"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59"/>
      <c r="Z1256" s="159"/>
      <c r="AA1256" s="159"/>
      <c r="AB1256" s="159"/>
      <c r="AC1256" s="159"/>
      <c r="AD1256" s="159"/>
      <c r="AE1256" s="159"/>
      <c r="AF1256" s="159"/>
      <c r="AG1256" s="159"/>
      <c r="AH1256" s="159"/>
      <c r="AI1256" s="159"/>
      <c r="AJ1256" s="159"/>
      <c r="AK1256" s="159"/>
      <c r="AL1256" s="159"/>
      <c r="AM1256" s="159"/>
      <c r="AN1256" s="159"/>
      <c r="AO1256" s="159"/>
      <c r="AP1256" s="159"/>
      <c r="AQ1256" s="159"/>
      <c r="AR1256" s="159"/>
      <c r="AS1256" s="159"/>
      <c r="AT1256" s="159"/>
      <c r="AU1256" s="159"/>
      <c r="AV1256" s="159"/>
      <c r="AW1256" s="159"/>
      <c r="AX1256" s="159"/>
      <c r="AY1256" s="159"/>
      <c r="AZ1256" s="159"/>
      <c r="BA1256" s="159"/>
      <c r="BB1256" s="159"/>
      <c r="BC1256" s="159"/>
      <c r="BD1256" s="159"/>
      <c r="BE1256" s="159"/>
    </row>
    <row r="1257" spans="14:57"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59"/>
      <c r="Z1257" s="159"/>
      <c r="AA1257" s="159"/>
      <c r="AB1257" s="159"/>
      <c r="AC1257" s="159"/>
      <c r="AD1257" s="159"/>
      <c r="AE1257" s="159"/>
      <c r="AF1257" s="159"/>
      <c r="AG1257" s="159"/>
      <c r="AH1257" s="159"/>
      <c r="AI1257" s="159"/>
      <c r="AJ1257" s="159"/>
      <c r="AK1257" s="159"/>
      <c r="AL1257" s="159"/>
      <c r="AM1257" s="159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159"/>
      <c r="AX1257" s="159"/>
      <c r="AY1257" s="159"/>
      <c r="AZ1257" s="159"/>
      <c r="BA1257" s="159"/>
      <c r="BB1257" s="159"/>
      <c r="BC1257" s="159"/>
      <c r="BD1257" s="159"/>
      <c r="BE1257" s="159"/>
    </row>
    <row r="1258" spans="14:57"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59"/>
      <c r="Z1258" s="159"/>
      <c r="AA1258" s="159"/>
      <c r="AB1258" s="159"/>
      <c r="AC1258" s="159"/>
      <c r="AD1258" s="159"/>
      <c r="AE1258" s="159"/>
      <c r="AF1258" s="159"/>
      <c r="AG1258" s="159"/>
      <c r="AH1258" s="159"/>
      <c r="AI1258" s="159"/>
      <c r="AJ1258" s="159"/>
      <c r="AK1258" s="159"/>
      <c r="AL1258" s="159"/>
      <c r="AM1258" s="159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159"/>
      <c r="AX1258" s="159"/>
      <c r="AY1258" s="159"/>
      <c r="AZ1258" s="159"/>
      <c r="BA1258" s="159"/>
      <c r="BB1258" s="159"/>
      <c r="BC1258" s="159"/>
      <c r="BD1258" s="159"/>
      <c r="BE1258" s="159"/>
    </row>
    <row r="1259" spans="14:57"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59"/>
      <c r="Z1259" s="159"/>
      <c r="AA1259" s="159"/>
      <c r="AB1259" s="159"/>
      <c r="AC1259" s="159"/>
      <c r="AD1259" s="159"/>
      <c r="AE1259" s="159"/>
      <c r="AF1259" s="159"/>
      <c r="AG1259" s="159"/>
      <c r="AH1259" s="159"/>
      <c r="AI1259" s="159"/>
      <c r="AJ1259" s="159"/>
      <c r="AK1259" s="159"/>
      <c r="AL1259" s="159"/>
      <c r="AM1259" s="159"/>
      <c r="AN1259" s="159"/>
      <c r="AO1259" s="159"/>
      <c r="AP1259" s="159"/>
      <c r="AQ1259" s="159"/>
      <c r="AR1259" s="159"/>
      <c r="AS1259" s="159"/>
      <c r="AT1259" s="159"/>
      <c r="AU1259" s="159"/>
      <c r="AV1259" s="159"/>
      <c r="AW1259" s="159"/>
      <c r="AX1259" s="159"/>
      <c r="AY1259" s="159"/>
      <c r="AZ1259" s="159"/>
      <c r="BA1259" s="159"/>
      <c r="BB1259" s="159"/>
      <c r="BC1259" s="159"/>
      <c r="BD1259" s="159"/>
      <c r="BE1259" s="159"/>
    </row>
    <row r="1260" spans="14:57"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  <c r="AH1260" s="159"/>
      <c r="AI1260" s="159"/>
      <c r="AJ1260" s="159"/>
      <c r="AK1260" s="159"/>
      <c r="AL1260" s="159"/>
      <c r="AM1260" s="159"/>
      <c r="AN1260" s="159"/>
      <c r="AO1260" s="159"/>
      <c r="AP1260" s="159"/>
      <c r="AQ1260" s="159"/>
      <c r="AR1260" s="159"/>
      <c r="AS1260" s="159"/>
      <c r="AT1260" s="159"/>
      <c r="AU1260" s="159"/>
      <c r="AV1260" s="159"/>
      <c r="AW1260" s="159"/>
      <c r="AX1260" s="159"/>
      <c r="AY1260" s="159"/>
      <c r="AZ1260" s="159"/>
      <c r="BA1260" s="159"/>
      <c r="BB1260" s="159"/>
      <c r="BC1260" s="159"/>
      <c r="BD1260" s="159"/>
      <c r="BE1260" s="159"/>
    </row>
    <row r="1261" spans="14:57"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59"/>
      <c r="Z1261" s="159"/>
      <c r="AA1261" s="159"/>
      <c r="AB1261" s="159"/>
      <c r="AC1261" s="159"/>
      <c r="AD1261" s="159"/>
      <c r="AE1261" s="159"/>
      <c r="AF1261" s="159"/>
      <c r="AG1261" s="159"/>
      <c r="AH1261" s="159"/>
      <c r="AI1261" s="159"/>
      <c r="AJ1261" s="159"/>
      <c r="AK1261" s="159"/>
      <c r="AL1261" s="159"/>
      <c r="AM1261" s="159"/>
      <c r="AN1261" s="159"/>
      <c r="AO1261" s="159"/>
      <c r="AP1261" s="159"/>
      <c r="AQ1261" s="159"/>
      <c r="AR1261" s="159"/>
      <c r="AS1261" s="159"/>
      <c r="AT1261" s="159"/>
      <c r="AU1261" s="159"/>
      <c r="AV1261" s="159"/>
      <c r="AW1261" s="159"/>
      <c r="AX1261" s="159"/>
      <c r="AY1261" s="159"/>
      <c r="AZ1261" s="159"/>
      <c r="BA1261" s="159"/>
      <c r="BB1261" s="159"/>
      <c r="BC1261" s="159"/>
      <c r="BD1261" s="159"/>
      <c r="BE1261" s="159"/>
    </row>
    <row r="1262" spans="14:57"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  <c r="AH1262" s="159"/>
      <c r="AI1262" s="159"/>
      <c r="AJ1262" s="159"/>
      <c r="AK1262" s="159"/>
      <c r="AL1262" s="159"/>
      <c r="AM1262" s="159"/>
      <c r="AN1262" s="159"/>
      <c r="AO1262" s="159"/>
      <c r="AP1262" s="159"/>
      <c r="AQ1262" s="159"/>
      <c r="AR1262" s="159"/>
      <c r="AS1262" s="159"/>
      <c r="AT1262" s="159"/>
      <c r="AU1262" s="159"/>
      <c r="AV1262" s="159"/>
      <c r="AW1262" s="159"/>
      <c r="AX1262" s="159"/>
      <c r="AY1262" s="159"/>
      <c r="AZ1262" s="159"/>
      <c r="BA1262" s="159"/>
      <c r="BB1262" s="159"/>
      <c r="BC1262" s="159"/>
      <c r="BD1262" s="159"/>
      <c r="BE1262" s="159"/>
    </row>
    <row r="1263" spans="14:57"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59"/>
      <c r="Z1263" s="159"/>
      <c r="AA1263" s="159"/>
      <c r="AB1263" s="159"/>
      <c r="AC1263" s="159"/>
      <c r="AD1263" s="159"/>
      <c r="AE1263" s="159"/>
      <c r="AF1263" s="159"/>
      <c r="AG1263" s="159"/>
      <c r="AH1263" s="159"/>
      <c r="AI1263" s="159"/>
      <c r="AJ1263" s="159"/>
      <c r="AK1263" s="159"/>
      <c r="AL1263" s="159"/>
      <c r="AM1263" s="159"/>
      <c r="AN1263" s="159"/>
      <c r="AO1263" s="159"/>
      <c r="AP1263" s="159"/>
      <c r="AQ1263" s="159"/>
      <c r="AR1263" s="159"/>
      <c r="AS1263" s="159"/>
      <c r="AT1263" s="159"/>
      <c r="AU1263" s="159"/>
      <c r="AV1263" s="159"/>
      <c r="AW1263" s="159"/>
      <c r="AX1263" s="159"/>
      <c r="AY1263" s="159"/>
      <c r="AZ1263" s="159"/>
      <c r="BA1263" s="159"/>
      <c r="BB1263" s="159"/>
      <c r="BC1263" s="159"/>
      <c r="BD1263" s="159"/>
      <c r="BE1263" s="159"/>
    </row>
    <row r="1264" spans="14:57"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59"/>
      <c r="Z1264" s="159"/>
      <c r="AA1264" s="159"/>
      <c r="AB1264" s="159"/>
      <c r="AC1264" s="159"/>
      <c r="AD1264" s="159"/>
      <c r="AE1264" s="159"/>
      <c r="AF1264" s="159"/>
      <c r="AG1264" s="159"/>
      <c r="AH1264" s="159"/>
      <c r="AI1264" s="159"/>
      <c r="AJ1264" s="159"/>
      <c r="AK1264" s="159"/>
      <c r="AL1264" s="159"/>
      <c r="AM1264" s="159"/>
      <c r="AN1264" s="159"/>
      <c r="AO1264" s="159"/>
      <c r="AP1264" s="159"/>
      <c r="AQ1264" s="159"/>
      <c r="AR1264" s="159"/>
      <c r="AS1264" s="159"/>
      <c r="AT1264" s="159"/>
      <c r="AU1264" s="159"/>
      <c r="AV1264" s="159"/>
      <c r="AW1264" s="159"/>
      <c r="AX1264" s="159"/>
      <c r="AY1264" s="159"/>
      <c r="AZ1264" s="159"/>
      <c r="BA1264" s="159"/>
      <c r="BB1264" s="159"/>
      <c r="BC1264" s="159"/>
      <c r="BD1264" s="159"/>
      <c r="BE1264" s="159"/>
    </row>
    <row r="1265" spans="14:57"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59"/>
      <c r="Z1265" s="159"/>
      <c r="AA1265" s="159"/>
      <c r="AB1265" s="159"/>
      <c r="AC1265" s="159"/>
      <c r="AD1265" s="159"/>
      <c r="AE1265" s="159"/>
      <c r="AF1265" s="159"/>
      <c r="AG1265" s="159"/>
      <c r="AH1265" s="159"/>
      <c r="AI1265" s="159"/>
      <c r="AJ1265" s="159"/>
      <c r="AK1265" s="159"/>
      <c r="AL1265" s="159"/>
      <c r="AM1265" s="159"/>
      <c r="AN1265" s="159"/>
      <c r="AO1265" s="159"/>
      <c r="AP1265" s="159"/>
      <c r="AQ1265" s="159"/>
      <c r="AR1265" s="159"/>
      <c r="AS1265" s="159"/>
      <c r="AT1265" s="159"/>
      <c r="AU1265" s="159"/>
      <c r="AV1265" s="159"/>
      <c r="AW1265" s="159"/>
      <c r="AX1265" s="159"/>
      <c r="AY1265" s="159"/>
      <c r="AZ1265" s="159"/>
      <c r="BA1265" s="159"/>
      <c r="BB1265" s="159"/>
      <c r="BC1265" s="159"/>
      <c r="BD1265" s="159"/>
      <c r="BE1265" s="159"/>
    </row>
    <row r="1266" spans="14:57"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59"/>
      <c r="Z1266" s="159"/>
      <c r="AA1266" s="159"/>
      <c r="AB1266" s="159"/>
      <c r="AC1266" s="159"/>
      <c r="AD1266" s="159"/>
      <c r="AE1266" s="159"/>
      <c r="AF1266" s="159"/>
      <c r="AG1266" s="159"/>
      <c r="AH1266" s="159"/>
      <c r="AI1266" s="159"/>
      <c r="AJ1266" s="159"/>
      <c r="AK1266" s="159"/>
      <c r="AL1266" s="159"/>
      <c r="AM1266" s="159"/>
      <c r="AN1266" s="159"/>
      <c r="AO1266" s="159"/>
      <c r="AP1266" s="159"/>
      <c r="AQ1266" s="159"/>
      <c r="AR1266" s="159"/>
      <c r="AS1266" s="159"/>
      <c r="AT1266" s="159"/>
      <c r="AU1266" s="159"/>
      <c r="AV1266" s="159"/>
      <c r="AW1266" s="159"/>
      <c r="AX1266" s="159"/>
      <c r="AY1266" s="159"/>
      <c r="AZ1266" s="159"/>
      <c r="BA1266" s="159"/>
      <c r="BB1266" s="159"/>
      <c r="BC1266" s="159"/>
      <c r="BD1266" s="159"/>
      <c r="BE1266" s="159"/>
    </row>
    <row r="1267" spans="14:57"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59"/>
      <c r="Z1267" s="159"/>
      <c r="AA1267" s="159"/>
      <c r="AB1267" s="159"/>
      <c r="AC1267" s="159"/>
      <c r="AD1267" s="159"/>
      <c r="AE1267" s="159"/>
      <c r="AF1267" s="159"/>
      <c r="AG1267" s="159"/>
      <c r="AH1267" s="159"/>
      <c r="AI1267" s="159"/>
      <c r="AJ1267" s="159"/>
      <c r="AK1267" s="159"/>
      <c r="AL1267" s="159"/>
      <c r="AM1267" s="159"/>
      <c r="AN1267" s="159"/>
      <c r="AO1267" s="159"/>
      <c r="AP1267" s="159"/>
      <c r="AQ1267" s="159"/>
      <c r="AR1267" s="159"/>
      <c r="AS1267" s="159"/>
      <c r="AT1267" s="159"/>
      <c r="AU1267" s="159"/>
      <c r="AV1267" s="159"/>
      <c r="AW1267" s="159"/>
      <c r="AX1267" s="159"/>
      <c r="AY1267" s="159"/>
      <c r="AZ1267" s="159"/>
      <c r="BA1267" s="159"/>
      <c r="BB1267" s="159"/>
      <c r="BC1267" s="159"/>
      <c r="BD1267" s="159"/>
      <c r="BE1267" s="159"/>
    </row>
    <row r="1268" spans="14:57"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59"/>
      <c r="Z1268" s="159"/>
      <c r="AA1268" s="159"/>
      <c r="AB1268" s="159"/>
      <c r="AC1268" s="159"/>
      <c r="AD1268" s="159"/>
      <c r="AE1268" s="159"/>
      <c r="AF1268" s="159"/>
      <c r="AG1268" s="159"/>
      <c r="AH1268" s="159"/>
      <c r="AI1268" s="159"/>
      <c r="AJ1268" s="159"/>
      <c r="AK1268" s="159"/>
      <c r="AL1268" s="159"/>
      <c r="AM1268" s="159"/>
      <c r="AN1268" s="159"/>
      <c r="AO1268" s="159"/>
      <c r="AP1268" s="159"/>
      <c r="AQ1268" s="159"/>
      <c r="AR1268" s="159"/>
      <c r="AS1268" s="159"/>
      <c r="AT1268" s="159"/>
      <c r="AU1268" s="159"/>
      <c r="AV1268" s="159"/>
      <c r="AW1268" s="159"/>
      <c r="AX1268" s="159"/>
      <c r="AY1268" s="159"/>
      <c r="AZ1268" s="159"/>
      <c r="BA1268" s="159"/>
      <c r="BB1268" s="159"/>
      <c r="BC1268" s="159"/>
      <c r="BD1268" s="159"/>
      <c r="BE1268" s="159"/>
    </row>
    <row r="1269" spans="14:57"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59"/>
      <c r="Z1269" s="159"/>
      <c r="AA1269" s="159"/>
      <c r="AB1269" s="159"/>
      <c r="AC1269" s="159"/>
      <c r="AD1269" s="159"/>
      <c r="AE1269" s="159"/>
      <c r="AF1269" s="159"/>
      <c r="AG1269" s="159"/>
      <c r="AH1269" s="159"/>
      <c r="AI1269" s="159"/>
      <c r="AJ1269" s="159"/>
      <c r="AK1269" s="159"/>
      <c r="AL1269" s="159"/>
      <c r="AM1269" s="159"/>
      <c r="AN1269" s="159"/>
      <c r="AO1269" s="159"/>
      <c r="AP1269" s="159"/>
      <c r="AQ1269" s="159"/>
      <c r="AR1269" s="159"/>
      <c r="AS1269" s="159"/>
      <c r="AT1269" s="159"/>
      <c r="AU1269" s="159"/>
      <c r="AV1269" s="159"/>
      <c r="AW1269" s="159"/>
      <c r="AX1269" s="159"/>
      <c r="AY1269" s="159"/>
      <c r="AZ1269" s="159"/>
      <c r="BA1269" s="159"/>
      <c r="BB1269" s="159"/>
      <c r="BC1269" s="159"/>
      <c r="BD1269" s="159"/>
      <c r="BE1269" s="159"/>
    </row>
    <row r="1270" spans="14:57"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59"/>
      <c r="Z1270" s="159"/>
      <c r="AA1270" s="159"/>
      <c r="AB1270" s="159"/>
      <c r="AC1270" s="159"/>
      <c r="AD1270" s="159"/>
      <c r="AE1270" s="159"/>
      <c r="AF1270" s="159"/>
      <c r="AG1270" s="159"/>
      <c r="AH1270" s="159"/>
      <c r="AI1270" s="159"/>
      <c r="AJ1270" s="159"/>
      <c r="AK1270" s="159"/>
      <c r="AL1270" s="159"/>
      <c r="AM1270" s="159"/>
      <c r="AN1270" s="159"/>
      <c r="AO1270" s="159"/>
      <c r="AP1270" s="159"/>
      <c r="AQ1270" s="159"/>
      <c r="AR1270" s="159"/>
      <c r="AS1270" s="159"/>
      <c r="AT1270" s="159"/>
      <c r="AU1270" s="159"/>
      <c r="AV1270" s="159"/>
      <c r="AW1270" s="159"/>
      <c r="AX1270" s="159"/>
      <c r="AY1270" s="159"/>
      <c r="AZ1270" s="159"/>
      <c r="BA1270" s="159"/>
      <c r="BB1270" s="159"/>
      <c r="BC1270" s="159"/>
      <c r="BD1270" s="159"/>
      <c r="BE1270" s="159"/>
    </row>
    <row r="1271" spans="14:57"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59"/>
      <c r="Z1271" s="159"/>
      <c r="AA1271" s="159"/>
      <c r="AB1271" s="159"/>
      <c r="AC1271" s="159"/>
      <c r="AD1271" s="159"/>
      <c r="AE1271" s="159"/>
      <c r="AF1271" s="159"/>
      <c r="AG1271" s="159"/>
      <c r="AH1271" s="159"/>
      <c r="AI1271" s="159"/>
      <c r="AJ1271" s="159"/>
      <c r="AK1271" s="159"/>
      <c r="AL1271" s="159"/>
      <c r="AM1271" s="159"/>
      <c r="AN1271" s="159"/>
      <c r="AO1271" s="159"/>
      <c r="AP1271" s="159"/>
      <c r="AQ1271" s="159"/>
      <c r="AR1271" s="159"/>
      <c r="AS1271" s="159"/>
      <c r="AT1271" s="159"/>
      <c r="AU1271" s="159"/>
      <c r="AV1271" s="159"/>
      <c r="AW1271" s="159"/>
      <c r="AX1271" s="159"/>
      <c r="AY1271" s="159"/>
      <c r="AZ1271" s="159"/>
      <c r="BA1271" s="159"/>
      <c r="BB1271" s="159"/>
      <c r="BC1271" s="159"/>
      <c r="BD1271" s="159"/>
      <c r="BE1271" s="159"/>
    </row>
    <row r="1272" spans="14:57"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59"/>
      <c r="Z1272" s="159"/>
      <c r="AA1272" s="159"/>
      <c r="AB1272" s="159"/>
      <c r="AC1272" s="159"/>
      <c r="AD1272" s="159"/>
      <c r="AE1272" s="159"/>
      <c r="AF1272" s="159"/>
      <c r="AG1272" s="159"/>
      <c r="AH1272" s="159"/>
      <c r="AI1272" s="159"/>
      <c r="AJ1272" s="159"/>
      <c r="AK1272" s="159"/>
      <c r="AL1272" s="159"/>
      <c r="AM1272" s="159"/>
      <c r="AN1272" s="159"/>
      <c r="AO1272" s="159"/>
      <c r="AP1272" s="159"/>
      <c r="AQ1272" s="159"/>
      <c r="AR1272" s="159"/>
      <c r="AS1272" s="159"/>
      <c r="AT1272" s="159"/>
      <c r="AU1272" s="159"/>
      <c r="AV1272" s="159"/>
      <c r="AW1272" s="159"/>
      <c r="AX1272" s="159"/>
      <c r="AY1272" s="159"/>
      <c r="AZ1272" s="159"/>
      <c r="BA1272" s="159"/>
      <c r="BB1272" s="159"/>
      <c r="BC1272" s="159"/>
      <c r="BD1272" s="159"/>
      <c r="BE1272" s="159"/>
    </row>
    <row r="1273" spans="14:57"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59"/>
      <c r="Z1273" s="159"/>
      <c r="AA1273" s="159"/>
      <c r="AB1273" s="159"/>
      <c r="AC1273" s="159"/>
      <c r="AD1273" s="159"/>
      <c r="AE1273" s="159"/>
      <c r="AF1273" s="159"/>
      <c r="AG1273" s="159"/>
      <c r="AH1273" s="159"/>
      <c r="AI1273" s="159"/>
      <c r="AJ1273" s="159"/>
      <c r="AK1273" s="159"/>
      <c r="AL1273" s="159"/>
      <c r="AM1273" s="159"/>
      <c r="AN1273" s="159"/>
      <c r="AO1273" s="159"/>
      <c r="AP1273" s="159"/>
      <c r="AQ1273" s="159"/>
      <c r="AR1273" s="159"/>
      <c r="AS1273" s="159"/>
      <c r="AT1273" s="159"/>
      <c r="AU1273" s="159"/>
      <c r="AV1273" s="159"/>
      <c r="AW1273" s="159"/>
      <c r="AX1273" s="159"/>
      <c r="AY1273" s="159"/>
      <c r="AZ1273" s="159"/>
      <c r="BA1273" s="159"/>
      <c r="BB1273" s="159"/>
      <c r="BC1273" s="159"/>
      <c r="BD1273" s="159"/>
      <c r="BE1273" s="159"/>
    </row>
    <row r="1274" spans="14:57"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  <c r="AH1274" s="159"/>
      <c r="AI1274" s="159"/>
      <c r="AJ1274" s="159"/>
      <c r="AK1274" s="159"/>
      <c r="AL1274" s="159"/>
      <c r="AM1274" s="159"/>
      <c r="AN1274" s="159"/>
      <c r="AO1274" s="159"/>
      <c r="AP1274" s="159"/>
      <c r="AQ1274" s="159"/>
      <c r="AR1274" s="159"/>
      <c r="AS1274" s="159"/>
      <c r="AT1274" s="159"/>
      <c r="AU1274" s="159"/>
      <c r="AV1274" s="159"/>
      <c r="AW1274" s="159"/>
      <c r="AX1274" s="159"/>
      <c r="AY1274" s="159"/>
      <c r="AZ1274" s="159"/>
      <c r="BA1274" s="159"/>
      <c r="BB1274" s="159"/>
      <c r="BC1274" s="159"/>
      <c r="BD1274" s="159"/>
      <c r="BE1274" s="159"/>
    </row>
    <row r="1275" spans="14:57"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59"/>
      <c r="Z1275" s="159"/>
      <c r="AA1275" s="159"/>
      <c r="AB1275" s="159"/>
      <c r="AC1275" s="159"/>
      <c r="AD1275" s="159"/>
      <c r="AE1275" s="159"/>
      <c r="AF1275" s="159"/>
      <c r="AG1275" s="159"/>
      <c r="AH1275" s="159"/>
      <c r="AI1275" s="159"/>
      <c r="AJ1275" s="159"/>
      <c r="AK1275" s="159"/>
      <c r="AL1275" s="159"/>
      <c r="AM1275" s="159"/>
      <c r="AN1275" s="159"/>
      <c r="AO1275" s="159"/>
      <c r="AP1275" s="159"/>
      <c r="AQ1275" s="159"/>
      <c r="AR1275" s="159"/>
      <c r="AS1275" s="159"/>
      <c r="AT1275" s="159"/>
      <c r="AU1275" s="159"/>
      <c r="AV1275" s="159"/>
      <c r="AW1275" s="159"/>
      <c r="AX1275" s="159"/>
      <c r="AY1275" s="159"/>
      <c r="AZ1275" s="159"/>
      <c r="BA1275" s="159"/>
      <c r="BB1275" s="159"/>
      <c r="BC1275" s="159"/>
      <c r="BD1275" s="159"/>
      <c r="BE1275" s="159"/>
    </row>
    <row r="1276" spans="14:57"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59"/>
      <c r="Z1276" s="159"/>
      <c r="AA1276" s="159"/>
      <c r="AB1276" s="159"/>
      <c r="AC1276" s="159"/>
      <c r="AD1276" s="159"/>
      <c r="AE1276" s="159"/>
      <c r="AF1276" s="159"/>
      <c r="AG1276" s="159"/>
      <c r="AH1276" s="159"/>
      <c r="AI1276" s="159"/>
      <c r="AJ1276" s="159"/>
      <c r="AK1276" s="159"/>
      <c r="AL1276" s="159"/>
      <c r="AM1276" s="159"/>
      <c r="AN1276" s="159"/>
      <c r="AO1276" s="159"/>
      <c r="AP1276" s="159"/>
      <c r="AQ1276" s="159"/>
      <c r="AR1276" s="159"/>
      <c r="AS1276" s="159"/>
      <c r="AT1276" s="159"/>
      <c r="AU1276" s="159"/>
      <c r="AV1276" s="159"/>
      <c r="AW1276" s="159"/>
      <c r="AX1276" s="159"/>
      <c r="AY1276" s="159"/>
      <c r="AZ1276" s="159"/>
      <c r="BA1276" s="159"/>
      <c r="BB1276" s="159"/>
      <c r="BC1276" s="159"/>
      <c r="BD1276" s="159"/>
      <c r="BE1276" s="159"/>
    </row>
    <row r="1277" spans="14:57"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59"/>
      <c r="Z1277" s="159"/>
      <c r="AA1277" s="159"/>
      <c r="AB1277" s="159"/>
      <c r="AC1277" s="159"/>
      <c r="AD1277" s="159"/>
      <c r="AE1277" s="159"/>
      <c r="AF1277" s="159"/>
      <c r="AG1277" s="159"/>
      <c r="AH1277" s="159"/>
      <c r="AI1277" s="159"/>
      <c r="AJ1277" s="159"/>
      <c r="AK1277" s="159"/>
      <c r="AL1277" s="159"/>
      <c r="AM1277" s="159"/>
      <c r="AN1277" s="159"/>
      <c r="AO1277" s="159"/>
      <c r="AP1277" s="159"/>
      <c r="AQ1277" s="159"/>
      <c r="AR1277" s="159"/>
      <c r="AS1277" s="159"/>
      <c r="AT1277" s="159"/>
      <c r="AU1277" s="159"/>
      <c r="AV1277" s="159"/>
      <c r="AW1277" s="159"/>
      <c r="AX1277" s="159"/>
      <c r="AY1277" s="159"/>
      <c r="AZ1277" s="159"/>
      <c r="BA1277" s="159"/>
      <c r="BB1277" s="159"/>
      <c r="BC1277" s="159"/>
      <c r="BD1277" s="159"/>
      <c r="BE1277" s="159"/>
    </row>
    <row r="1278" spans="14:57"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59"/>
      <c r="Z1278" s="159"/>
      <c r="AA1278" s="159"/>
      <c r="AB1278" s="159"/>
      <c r="AC1278" s="159"/>
      <c r="AD1278" s="159"/>
      <c r="AE1278" s="159"/>
      <c r="AF1278" s="159"/>
      <c r="AG1278" s="159"/>
      <c r="AH1278" s="159"/>
      <c r="AI1278" s="159"/>
      <c r="AJ1278" s="159"/>
      <c r="AK1278" s="159"/>
      <c r="AL1278" s="159"/>
      <c r="AM1278" s="159"/>
      <c r="AN1278" s="159"/>
      <c r="AO1278" s="159"/>
      <c r="AP1278" s="159"/>
      <c r="AQ1278" s="159"/>
      <c r="AR1278" s="159"/>
      <c r="AS1278" s="159"/>
      <c r="AT1278" s="159"/>
      <c r="AU1278" s="159"/>
      <c r="AV1278" s="159"/>
      <c r="AW1278" s="159"/>
      <c r="AX1278" s="159"/>
      <c r="AY1278" s="159"/>
      <c r="AZ1278" s="159"/>
      <c r="BA1278" s="159"/>
      <c r="BB1278" s="159"/>
      <c r="BC1278" s="159"/>
      <c r="BD1278" s="159"/>
      <c r="BE1278" s="159"/>
    </row>
    <row r="1279" spans="14:57"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59"/>
      <c r="Z1279" s="159"/>
      <c r="AA1279" s="159"/>
      <c r="AB1279" s="159"/>
      <c r="AC1279" s="159"/>
      <c r="AD1279" s="159"/>
      <c r="AE1279" s="159"/>
      <c r="AF1279" s="159"/>
      <c r="AG1279" s="159"/>
      <c r="AH1279" s="159"/>
      <c r="AI1279" s="159"/>
      <c r="AJ1279" s="159"/>
      <c r="AK1279" s="159"/>
      <c r="AL1279" s="159"/>
      <c r="AM1279" s="159"/>
      <c r="AN1279" s="159"/>
      <c r="AO1279" s="159"/>
      <c r="AP1279" s="159"/>
      <c r="AQ1279" s="159"/>
      <c r="AR1279" s="159"/>
      <c r="AS1279" s="159"/>
      <c r="AT1279" s="159"/>
      <c r="AU1279" s="159"/>
      <c r="AV1279" s="159"/>
      <c r="AW1279" s="159"/>
      <c r="AX1279" s="159"/>
      <c r="AY1279" s="159"/>
      <c r="AZ1279" s="159"/>
      <c r="BA1279" s="159"/>
      <c r="BB1279" s="159"/>
      <c r="BC1279" s="159"/>
      <c r="BD1279" s="159"/>
      <c r="BE1279" s="159"/>
    </row>
    <row r="1280" spans="14:57"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59"/>
      <c r="Z1280" s="159"/>
      <c r="AA1280" s="159"/>
      <c r="AB1280" s="159"/>
      <c r="AC1280" s="159"/>
      <c r="AD1280" s="159"/>
      <c r="AE1280" s="159"/>
      <c r="AF1280" s="159"/>
      <c r="AG1280" s="159"/>
      <c r="AH1280" s="159"/>
      <c r="AI1280" s="159"/>
      <c r="AJ1280" s="159"/>
      <c r="AK1280" s="159"/>
      <c r="AL1280" s="159"/>
      <c r="AM1280" s="159"/>
      <c r="AN1280" s="159"/>
      <c r="AO1280" s="159"/>
      <c r="AP1280" s="159"/>
      <c r="AQ1280" s="159"/>
      <c r="AR1280" s="159"/>
      <c r="AS1280" s="159"/>
      <c r="AT1280" s="159"/>
      <c r="AU1280" s="159"/>
      <c r="AV1280" s="159"/>
      <c r="AW1280" s="159"/>
      <c r="AX1280" s="159"/>
      <c r="AY1280" s="159"/>
      <c r="AZ1280" s="159"/>
      <c r="BA1280" s="159"/>
      <c r="BB1280" s="159"/>
      <c r="BC1280" s="159"/>
      <c r="BD1280" s="159"/>
      <c r="BE1280" s="159"/>
    </row>
    <row r="1281" spans="14:57"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59"/>
      <c r="Z1281" s="159"/>
      <c r="AA1281" s="159"/>
      <c r="AB1281" s="159"/>
      <c r="AC1281" s="159"/>
      <c r="AD1281" s="159"/>
      <c r="AE1281" s="159"/>
      <c r="AF1281" s="159"/>
      <c r="AG1281" s="159"/>
      <c r="AH1281" s="159"/>
      <c r="AI1281" s="159"/>
      <c r="AJ1281" s="159"/>
      <c r="AK1281" s="159"/>
      <c r="AL1281" s="159"/>
      <c r="AM1281" s="159"/>
      <c r="AN1281" s="159"/>
      <c r="AO1281" s="159"/>
      <c r="AP1281" s="159"/>
      <c r="AQ1281" s="159"/>
      <c r="AR1281" s="159"/>
      <c r="AS1281" s="159"/>
      <c r="AT1281" s="159"/>
      <c r="AU1281" s="159"/>
      <c r="AV1281" s="159"/>
      <c r="AW1281" s="159"/>
      <c r="AX1281" s="159"/>
      <c r="AY1281" s="159"/>
      <c r="AZ1281" s="159"/>
      <c r="BA1281" s="159"/>
      <c r="BB1281" s="159"/>
      <c r="BC1281" s="159"/>
      <c r="BD1281" s="159"/>
      <c r="BE1281" s="159"/>
    </row>
    <row r="1282" spans="14:57"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59"/>
      <c r="Z1282" s="159"/>
      <c r="AA1282" s="159"/>
      <c r="AB1282" s="159"/>
      <c r="AC1282" s="159"/>
      <c r="AD1282" s="159"/>
      <c r="AE1282" s="159"/>
      <c r="AF1282" s="159"/>
      <c r="AG1282" s="159"/>
      <c r="AH1282" s="159"/>
      <c r="AI1282" s="159"/>
      <c r="AJ1282" s="159"/>
      <c r="AK1282" s="159"/>
      <c r="AL1282" s="159"/>
      <c r="AM1282" s="159"/>
      <c r="AN1282" s="159"/>
      <c r="AO1282" s="159"/>
      <c r="AP1282" s="159"/>
      <c r="AQ1282" s="159"/>
      <c r="AR1282" s="159"/>
      <c r="AS1282" s="159"/>
      <c r="AT1282" s="159"/>
      <c r="AU1282" s="159"/>
      <c r="AV1282" s="159"/>
      <c r="AW1282" s="159"/>
      <c r="AX1282" s="159"/>
      <c r="AY1282" s="159"/>
      <c r="AZ1282" s="159"/>
      <c r="BA1282" s="159"/>
      <c r="BB1282" s="159"/>
      <c r="BC1282" s="159"/>
      <c r="BD1282" s="159"/>
      <c r="BE1282" s="159"/>
    </row>
    <row r="1283" spans="14:57"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59"/>
      <c r="Z1283" s="159"/>
      <c r="AA1283" s="159"/>
      <c r="AB1283" s="159"/>
      <c r="AC1283" s="159"/>
      <c r="AD1283" s="159"/>
      <c r="AE1283" s="159"/>
      <c r="AF1283" s="159"/>
      <c r="AG1283" s="159"/>
      <c r="AH1283" s="159"/>
      <c r="AI1283" s="159"/>
      <c r="AJ1283" s="159"/>
      <c r="AK1283" s="159"/>
      <c r="AL1283" s="159"/>
      <c r="AM1283" s="159"/>
      <c r="AN1283" s="159"/>
      <c r="AO1283" s="159"/>
      <c r="AP1283" s="159"/>
      <c r="AQ1283" s="159"/>
      <c r="AR1283" s="159"/>
      <c r="AS1283" s="159"/>
      <c r="AT1283" s="159"/>
      <c r="AU1283" s="159"/>
      <c r="AV1283" s="159"/>
      <c r="AW1283" s="159"/>
      <c r="AX1283" s="159"/>
      <c r="AY1283" s="159"/>
      <c r="AZ1283" s="159"/>
      <c r="BA1283" s="159"/>
      <c r="BB1283" s="159"/>
      <c r="BC1283" s="159"/>
      <c r="BD1283" s="159"/>
      <c r="BE1283" s="159"/>
    </row>
    <row r="1284" spans="14:57"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59"/>
      <c r="Z1284" s="159"/>
      <c r="AA1284" s="159"/>
      <c r="AB1284" s="159"/>
      <c r="AC1284" s="159"/>
      <c r="AD1284" s="159"/>
      <c r="AE1284" s="159"/>
      <c r="AF1284" s="159"/>
      <c r="AG1284" s="159"/>
      <c r="AH1284" s="159"/>
      <c r="AI1284" s="159"/>
      <c r="AJ1284" s="159"/>
      <c r="AK1284" s="159"/>
      <c r="AL1284" s="159"/>
      <c r="AM1284" s="159"/>
      <c r="AN1284" s="159"/>
      <c r="AO1284" s="159"/>
      <c r="AP1284" s="159"/>
      <c r="AQ1284" s="159"/>
      <c r="AR1284" s="159"/>
      <c r="AS1284" s="159"/>
      <c r="AT1284" s="159"/>
      <c r="AU1284" s="159"/>
      <c r="AV1284" s="159"/>
      <c r="AW1284" s="159"/>
      <c r="AX1284" s="159"/>
      <c r="AY1284" s="159"/>
      <c r="AZ1284" s="159"/>
      <c r="BA1284" s="159"/>
      <c r="BB1284" s="159"/>
      <c r="BC1284" s="159"/>
      <c r="BD1284" s="159"/>
      <c r="BE1284" s="159"/>
    </row>
    <row r="1285" spans="14:57"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59"/>
      <c r="Z1285" s="159"/>
      <c r="AA1285" s="159"/>
      <c r="AB1285" s="159"/>
      <c r="AC1285" s="159"/>
      <c r="AD1285" s="159"/>
      <c r="AE1285" s="159"/>
      <c r="AF1285" s="159"/>
      <c r="AG1285" s="159"/>
      <c r="AH1285" s="159"/>
      <c r="AI1285" s="159"/>
      <c r="AJ1285" s="159"/>
      <c r="AK1285" s="159"/>
      <c r="AL1285" s="159"/>
      <c r="AM1285" s="159"/>
      <c r="AN1285" s="159"/>
      <c r="AO1285" s="159"/>
      <c r="AP1285" s="159"/>
      <c r="AQ1285" s="159"/>
      <c r="AR1285" s="159"/>
      <c r="AS1285" s="159"/>
      <c r="AT1285" s="159"/>
      <c r="AU1285" s="159"/>
      <c r="AV1285" s="159"/>
      <c r="AW1285" s="159"/>
      <c r="AX1285" s="159"/>
      <c r="AY1285" s="159"/>
      <c r="AZ1285" s="159"/>
      <c r="BA1285" s="159"/>
      <c r="BB1285" s="159"/>
      <c r="BC1285" s="159"/>
      <c r="BD1285" s="159"/>
      <c r="BE1285" s="159"/>
    </row>
    <row r="1286" spans="14:57"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59"/>
      <c r="Z1286" s="159"/>
      <c r="AA1286" s="159"/>
      <c r="AB1286" s="159"/>
      <c r="AC1286" s="159"/>
      <c r="AD1286" s="159"/>
      <c r="AE1286" s="159"/>
      <c r="AF1286" s="159"/>
      <c r="AG1286" s="159"/>
      <c r="AH1286" s="159"/>
      <c r="AI1286" s="159"/>
      <c r="AJ1286" s="159"/>
      <c r="AK1286" s="159"/>
      <c r="AL1286" s="159"/>
      <c r="AM1286" s="159"/>
      <c r="AN1286" s="159"/>
      <c r="AO1286" s="159"/>
      <c r="AP1286" s="159"/>
      <c r="AQ1286" s="159"/>
      <c r="AR1286" s="159"/>
      <c r="AS1286" s="159"/>
      <c r="AT1286" s="159"/>
      <c r="AU1286" s="159"/>
      <c r="AV1286" s="159"/>
      <c r="AW1286" s="159"/>
      <c r="AX1286" s="159"/>
      <c r="AY1286" s="159"/>
      <c r="AZ1286" s="159"/>
      <c r="BA1286" s="159"/>
      <c r="BB1286" s="159"/>
      <c r="BC1286" s="159"/>
      <c r="BD1286" s="159"/>
      <c r="BE1286" s="159"/>
    </row>
    <row r="1287" spans="14:57"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59"/>
      <c r="Z1287" s="159"/>
      <c r="AA1287" s="159"/>
      <c r="AB1287" s="159"/>
      <c r="AC1287" s="159"/>
      <c r="AD1287" s="159"/>
      <c r="AE1287" s="159"/>
      <c r="AF1287" s="159"/>
      <c r="AG1287" s="159"/>
      <c r="AH1287" s="159"/>
      <c r="AI1287" s="159"/>
      <c r="AJ1287" s="159"/>
      <c r="AK1287" s="159"/>
      <c r="AL1287" s="159"/>
      <c r="AM1287" s="159"/>
      <c r="AN1287" s="159"/>
      <c r="AO1287" s="159"/>
      <c r="AP1287" s="159"/>
      <c r="AQ1287" s="159"/>
      <c r="AR1287" s="159"/>
      <c r="AS1287" s="159"/>
      <c r="AT1287" s="159"/>
      <c r="AU1287" s="159"/>
      <c r="AV1287" s="159"/>
      <c r="AW1287" s="159"/>
      <c r="AX1287" s="159"/>
      <c r="AY1287" s="159"/>
      <c r="AZ1287" s="159"/>
      <c r="BA1287" s="159"/>
      <c r="BB1287" s="159"/>
      <c r="BC1287" s="159"/>
      <c r="BD1287" s="159"/>
      <c r="BE1287" s="159"/>
    </row>
    <row r="1288" spans="14:57"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59"/>
      <c r="Z1288" s="159"/>
      <c r="AA1288" s="159"/>
      <c r="AB1288" s="159"/>
      <c r="AC1288" s="159"/>
      <c r="AD1288" s="159"/>
      <c r="AE1288" s="159"/>
      <c r="AF1288" s="159"/>
      <c r="AG1288" s="159"/>
      <c r="AH1288" s="159"/>
      <c r="AI1288" s="159"/>
      <c r="AJ1288" s="159"/>
      <c r="AK1288" s="159"/>
      <c r="AL1288" s="159"/>
      <c r="AM1288" s="159"/>
      <c r="AN1288" s="159"/>
      <c r="AO1288" s="159"/>
      <c r="AP1288" s="159"/>
      <c r="AQ1288" s="159"/>
      <c r="AR1288" s="159"/>
      <c r="AS1288" s="159"/>
      <c r="AT1288" s="159"/>
      <c r="AU1288" s="159"/>
      <c r="AV1288" s="159"/>
      <c r="AW1288" s="159"/>
      <c r="AX1288" s="159"/>
      <c r="AY1288" s="159"/>
      <c r="AZ1288" s="159"/>
      <c r="BA1288" s="159"/>
      <c r="BB1288" s="159"/>
      <c r="BC1288" s="159"/>
      <c r="BD1288" s="159"/>
      <c r="BE1288" s="159"/>
    </row>
    <row r="1289" spans="14:57"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59"/>
      <c r="Z1289" s="159"/>
      <c r="AA1289" s="159"/>
      <c r="AB1289" s="159"/>
      <c r="AC1289" s="159"/>
      <c r="AD1289" s="159"/>
      <c r="AE1289" s="159"/>
      <c r="AF1289" s="159"/>
      <c r="AG1289" s="159"/>
      <c r="AH1289" s="159"/>
      <c r="AI1289" s="159"/>
      <c r="AJ1289" s="159"/>
      <c r="AK1289" s="159"/>
      <c r="AL1289" s="159"/>
      <c r="AM1289" s="159"/>
      <c r="AN1289" s="159"/>
      <c r="AO1289" s="159"/>
      <c r="AP1289" s="159"/>
      <c r="AQ1289" s="159"/>
      <c r="AR1289" s="159"/>
      <c r="AS1289" s="159"/>
      <c r="AT1289" s="159"/>
      <c r="AU1289" s="159"/>
      <c r="AV1289" s="159"/>
      <c r="AW1289" s="159"/>
      <c r="AX1289" s="159"/>
      <c r="AY1289" s="159"/>
      <c r="AZ1289" s="159"/>
      <c r="BA1289" s="159"/>
      <c r="BB1289" s="159"/>
      <c r="BC1289" s="159"/>
      <c r="BD1289" s="159"/>
      <c r="BE1289" s="159"/>
    </row>
    <row r="1290" spans="14:57"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59"/>
      <c r="Z1290" s="159"/>
      <c r="AA1290" s="159"/>
      <c r="AB1290" s="159"/>
      <c r="AC1290" s="159"/>
      <c r="AD1290" s="159"/>
      <c r="AE1290" s="159"/>
      <c r="AF1290" s="159"/>
      <c r="AG1290" s="159"/>
      <c r="AH1290" s="159"/>
      <c r="AI1290" s="159"/>
      <c r="AJ1290" s="159"/>
      <c r="AK1290" s="159"/>
      <c r="AL1290" s="159"/>
      <c r="AM1290" s="159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159"/>
      <c r="AX1290" s="159"/>
      <c r="AY1290" s="159"/>
      <c r="AZ1290" s="159"/>
      <c r="BA1290" s="159"/>
      <c r="BB1290" s="159"/>
      <c r="BC1290" s="159"/>
      <c r="BD1290" s="159"/>
      <c r="BE1290" s="159"/>
    </row>
    <row r="1291" spans="14:57"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  <c r="AH1291" s="159"/>
      <c r="AI1291" s="159"/>
      <c r="AJ1291" s="159"/>
      <c r="AK1291" s="159"/>
      <c r="AL1291" s="159"/>
      <c r="AM1291" s="159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159"/>
      <c r="AX1291" s="159"/>
      <c r="AY1291" s="159"/>
      <c r="AZ1291" s="159"/>
      <c r="BA1291" s="159"/>
      <c r="BB1291" s="159"/>
      <c r="BC1291" s="159"/>
      <c r="BD1291" s="159"/>
      <c r="BE1291" s="159"/>
    </row>
    <row r="1292" spans="14:57"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59"/>
      <c r="Z1292" s="159"/>
      <c r="AA1292" s="159"/>
      <c r="AB1292" s="159"/>
      <c r="AC1292" s="159"/>
      <c r="AD1292" s="159"/>
      <c r="AE1292" s="159"/>
      <c r="AF1292" s="159"/>
      <c r="AG1292" s="159"/>
      <c r="AH1292" s="159"/>
      <c r="AI1292" s="159"/>
      <c r="AJ1292" s="159"/>
      <c r="AK1292" s="159"/>
      <c r="AL1292" s="159"/>
      <c r="AM1292" s="159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159"/>
      <c r="AX1292" s="159"/>
      <c r="AY1292" s="159"/>
      <c r="AZ1292" s="159"/>
      <c r="BA1292" s="159"/>
      <c r="BB1292" s="159"/>
      <c r="BC1292" s="159"/>
      <c r="BD1292" s="159"/>
      <c r="BE1292" s="159"/>
    </row>
    <row r="1293" spans="14:57"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59"/>
      <c r="Z1293" s="159"/>
      <c r="AA1293" s="159"/>
      <c r="AB1293" s="159"/>
      <c r="AC1293" s="159"/>
      <c r="AD1293" s="159"/>
      <c r="AE1293" s="159"/>
      <c r="AF1293" s="159"/>
      <c r="AG1293" s="159"/>
      <c r="AH1293" s="159"/>
      <c r="AI1293" s="159"/>
      <c r="AJ1293" s="159"/>
      <c r="AK1293" s="159"/>
      <c r="AL1293" s="159"/>
      <c r="AM1293" s="159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159"/>
      <c r="AX1293" s="159"/>
      <c r="AY1293" s="159"/>
      <c r="AZ1293" s="159"/>
      <c r="BA1293" s="159"/>
      <c r="BB1293" s="159"/>
      <c r="BC1293" s="159"/>
      <c r="BD1293" s="159"/>
      <c r="BE1293" s="159"/>
    </row>
    <row r="1294" spans="14:57"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59"/>
      <c r="Z1294" s="159"/>
      <c r="AA1294" s="159"/>
      <c r="AB1294" s="159"/>
      <c r="AC1294" s="159"/>
      <c r="AD1294" s="159"/>
      <c r="AE1294" s="159"/>
      <c r="AF1294" s="159"/>
      <c r="AG1294" s="159"/>
      <c r="AH1294" s="159"/>
      <c r="AI1294" s="159"/>
      <c r="AJ1294" s="159"/>
      <c r="AK1294" s="159"/>
      <c r="AL1294" s="159"/>
      <c r="AM1294" s="159"/>
      <c r="AN1294" s="159"/>
      <c r="AO1294" s="159"/>
      <c r="AP1294" s="159"/>
      <c r="AQ1294" s="159"/>
      <c r="AR1294" s="159"/>
      <c r="AS1294" s="159"/>
      <c r="AT1294" s="159"/>
      <c r="AU1294" s="159"/>
      <c r="AV1294" s="159"/>
      <c r="AW1294" s="159"/>
      <c r="AX1294" s="159"/>
      <c r="AY1294" s="159"/>
      <c r="AZ1294" s="159"/>
      <c r="BA1294" s="159"/>
      <c r="BB1294" s="159"/>
      <c r="BC1294" s="159"/>
      <c r="BD1294" s="159"/>
      <c r="BE1294" s="159"/>
    </row>
    <row r="1295" spans="14:57"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59"/>
      <c r="Z1295" s="159"/>
      <c r="AA1295" s="159"/>
      <c r="AB1295" s="159"/>
      <c r="AC1295" s="159"/>
      <c r="AD1295" s="159"/>
      <c r="AE1295" s="159"/>
      <c r="AF1295" s="159"/>
      <c r="AG1295" s="159"/>
      <c r="AH1295" s="159"/>
      <c r="AI1295" s="159"/>
      <c r="AJ1295" s="159"/>
      <c r="AK1295" s="159"/>
      <c r="AL1295" s="159"/>
      <c r="AM1295" s="159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159"/>
      <c r="AX1295" s="159"/>
      <c r="AY1295" s="159"/>
      <c r="AZ1295" s="159"/>
      <c r="BA1295" s="159"/>
      <c r="BB1295" s="159"/>
      <c r="BC1295" s="159"/>
      <c r="BD1295" s="159"/>
      <c r="BE1295" s="159"/>
    </row>
    <row r="1296" spans="14:57"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59"/>
      <c r="Z1296" s="159"/>
      <c r="AA1296" s="159"/>
      <c r="AB1296" s="159"/>
      <c r="AC1296" s="159"/>
      <c r="AD1296" s="159"/>
      <c r="AE1296" s="159"/>
      <c r="AF1296" s="159"/>
      <c r="AG1296" s="159"/>
      <c r="AH1296" s="159"/>
      <c r="AI1296" s="159"/>
      <c r="AJ1296" s="159"/>
      <c r="AK1296" s="159"/>
      <c r="AL1296" s="159"/>
      <c r="AM1296" s="159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159"/>
      <c r="AX1296" s="159"/>
      <c r="AY1296" s="159"/>
      <c r="AZ1296" s="159"/>
      <c r="BA1296" s="159"/>
      <c r="BB1296" s="159"/>
      <c r="BC1296" s="159"/>
      <c r="BD1296" s="159"/>
      <c r="BE1296" s="159"/>
    </row>
    <row r="1297" spans="14:57"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59"/>
      <c r="Z1297" s="159"/>
      <c r="AA1297" s="159"/>
      <c r="AB1297" s="159"/>
      <c r="AC1297" s="159"/>
      <c r="AD1297" s="159"/>
      <c r="AE1297" s="159"/>
      <c r="AF1297" s="159"/>
      <c r="AG1297" s="159"/>
      <c r="AH1297" s="159"/>
      <c r="AI1297" s="159"/>
      <c r="AJ1297" s="159"/>
      <c r="AK1297" s="159"/>
      <c r="AL1297" s="159"/>
      <c r="AM1297" s="159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159"/>
      <c r="AX1297" s="159"/>
      <c r="AY1297" s="159"/>
      <c r="AZ1297" s="159"/>
      <c r="BA1297" s="159"/>
      <c r="BB1297" s="159"/>
      <c r="BC1297" s="159"/>
      <c r="BD1297" s="159"/>
      <c r="BE1297" s="159"/>
    </row>
    <row r="1298" spans="14:57"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59"/>
      <c r="Z1298" s="159"/>
      <c r="AA1298" s="159"/>
      <c r="AB1298" s="159"/>
      <c r="AC1298" s="159"/>
      <c r="AD1298" s="159"/>
      <c r="AE1298" s="159"/>
      <c r="AF1298" s="159"/>
      <c r="AG1298" s="159"/>
      <c r="AH1298" s="159"/>
      <c r="AI1298" s="159"/>
      <c r="AJ1298" s="159"/>
      <c r="AK1298" s="159"/>
      <c r="AL1298" s="159"/>
      <c r="AM1298" s="159"/>
      <c r="AN1298" s="159"/>
      <c r="AO1298" s="159"/>
      <c r="AP1298" s="159"/>
      <c r="AQ1298" s="159"/>
      <c r="AR1298" s="159"/>
      <c r="AS1298" s="159"/>
      <c r="AT1298" s="159"/>
      <c r="AU1298" s="159"/>
      <c r="AV1298" s="159"/>
      <c r="AW1298" s="159"/>
      <c r="AX1298" s="159"/>
      <c r="AY1298" s="159"/>
      <c r="AZ1298" s="159"/>
      <c r="BA1298" s="159"/>
      <c r="BB1298" s="159"/>
      <c r="BC1298" s="159"/>
      <c r="BD1298" s="159"/>
      <c r="BE1298" s="159"/>
    </row>
    <row r="1299" spans="14:57"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59"/>
      <c r="Z1299" s="159"/>
      <c r="AA1299" s="159"/>
      <c r="AB1299" s="159"/>
      <c r="AC1299" s="159"/>
      <c r="AD1299" s="159"/>
      <c r="AE1299" s="159"/>
      <c r="AF1299" s="159"/>
      <c r="AG1299" s="159"/>
      <c r="AH1299" s="159"/>
      <c r="AI1299" s="159"/>
      <c r="AJ1299" s="159"/>
      <c r="AK1299" s="159"/>
      <c r="AL1299" s="159"/>
      <c r="AM1299" s="159"/>
      <c r="AN1299" s="159"/>
      <c r="AO1299" s="159"/>
      <c r="AP1299" s="159"/>
      <c r="AQ1299" s="159"/>
      <c r="AR1299" s="159"/>
      <c r="AS1299" s="159"/>
      <c r="AT1299" s="159"/>
      <c r="AU1299" s="159"/>
      <c r="AV1299" s="159"/>
      <c r="AW1299" s="159"/>
      <c r="AX1299" s="159"/>
      <c r="AY1299" s="159"/>
      <c r="AZ1299" s="159"/>
      <c r="BA1299" s="159"/>
      <c r="BB1299" s="159"/>
      <c r="BC1299" s="159"/>
      <c r="BD1299" s="159"/>
      <c r="BE1299" s="159"/>
    </row>
    <row r="1300" spans="14:57"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59"/>
      <c r="Z1300" s="159"/>
      <c r="AA1300" s="159"/>
      <c r="AB1300" s="159"/>
      <c r="AC1300" s="159"/>
      <c r="AD1300" s="159"/>
      <c r="AE1300" s="159"/>
      <c r="AF1300" s="159"/>
      <c r="AG1300" s="159"/>
      <c r="AH1300" s="159"/>
      <c r="AI1300" s="159"/>
      <c r="AJ1300" s="159"/>
      <c r="AK1300" s="159"/>
      <c r="AL1300" s="159"/>
      <c r="AM1300" s="159"/>
      <c r="AN1300" s="159"/>
      <c r="AO1300" s="159"/>
      <c r="AP1300" s="159"/>
      <c r="AQ1300" s="159"/>
      <c r="AR1300" s="159"/>
      <c r="AS1300" s="159"/>
      <c r="AT1300" s="159"/>
      <c r="AU1300" s="159"/>
      <c r="AV1300" s="159"/>
      <c r="AW1300" s="159"/>
      <c r="AX1300" s="159"/>
      <c r="AY1300" s="159"/>
      <c r="AZ1300" s="159"/>
      <c r="BA1300" s="159"/>
      <c r="BB1300" s="159"/>
      <c r="BC1300" s="159"/>
      <c r="BD1300" s="159"/>
      <c r="BE1300" s="159"/>
    </row>
    <row r="1301" spans="14:57">
      <c r="N1301" s="159"/>
      <c r="O1301" s="159"/>
      <c r="P1301" s="159"/>
      <c r="Q1301" s="159"/>
      <c r="R1301" s="159"/>
      <c r="S1301" s="159"/>
      <c r="T1301" s="159"/>
      <c r="U1301" s="159"/>
      <c r="V1301" s="159"/>
      <c r="W1301" s="159"/>
      <c r="X1301" s="159"/>
      <c r="Y1301" s="159"/>
      <c r="Z1301" s="159"/>
      <c r="AA1301" s="159"/>
      <c r="AB1301" s="159"/>
      <c r="AC1301" s="159"/>
      <c r="AD1301" s="159"/>
      <c r="AE1301" s="159"/>
      <c r="AF1301" s="159"/>
      <c r="AG1301" s="159"/>
      <c r="AH1301" s="159"/>
      <c r="AI1301" s="159"/>
      <c r="AJ1301" s="159"/>
      <c r="AK1301" s="159"/>
      <c r="AL1301" s="159"/>
      <c r="AM1301" s="159"/>
      <c r="AN1301" s="159"/>
      <c r="AO1301" s="159"/>
      <c r="AP1301" s="159"/>
      <c r="AQ1301" s="159"/>
      <c r="AR1301" s="159"/>
      <c r="AS1301" s="159"/>
      <c r="AT1301" s="159"/>
      <c r="AU1301" s="159"/>
      <c r="AV1301" s="159"/>
      <c r="AW1301" s="159"/>
      <c r="AX1301" s="159"/>
      <c r="AY1301" s="159"/>
      <c r="AZ1301" s="159"/>
      <c r="BA1301" s="159"/>
      <c r="BB1301" s="159"/>
      <c r="BC1301" s="159"/>
      <c r="BD1301" s="159"/>
      <c r="BE1301" s="159"/>
    </row>
    <row r="1302" spans="14:57">
      <c r="N1302" s="159"/>
      <c r="O1302" s="159"/>
      <c r="P1302" s="159"/>
      <c r="Q1302" s="159"/>
      <c r="R1302" s="159"/>
      <c r="S1302" s="159"/>
      <c r="T1302" s="159"/>
      <c r="U1302" s="159"/>
      <c r="V1302" s="159"/>
      <c r="W1302" s="159"/>
      <c r="X1302" s="159"/>
      <c r="Y1302" s="159"/>
      <c r="Z1302" s="159"/>
      <c r="AA1302" s="159"/>
      <c r="AB1302" s="159"/>
      <c r="AC1302" s="159"/>
      <c r="AD1302" s="159"/>
      <c r="AE1302" s="159"/>
      <c r="AF1302" s="159"/>
      <c r="AG1302" s="159"/>
      <c r="AH1302" s="159"/>
      <c r="AI1302" s="159"/>
      <c r="AJ1302" s="159"/>
      <c r="AK1302" s="159"/>
      <c r="AL1302" s="159"/>
      <c r="AM1302" s="159"/>
      <c r="AN1302" s="159"/>
      <c r="AO1302" s="159"/>
      <c r="AP1302" s="159"/>
      <c r="AQ1302" s="159"/>
      <c r="AR1302" s="159"/>
      <c r="AS1302" s="159"/>
      <c r="AT1302" s="159"/>
      <c r="AU1302" s="159"/>
      <c r="AV1302" s="159"/>
      <c r="AW1302" s="159"/>
      <c r="AX1302" s="159"/>
      <c r="AY1302" s="159"/>
      <c r="AZ1302" s="159"/>
      <c r="BA1302" s="159"/>
      <c r="BB1302" s="159"/>
      <c r="BC1302" s="159"/>
      <c r="BD1302" s="159"/>
      <c r="BE1302" s="159"/>
    </row>
    <row r="1303" spans="14:57"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59"/>
      <c r="Z1303" s="159"/>
      <c r="AA1303" s="159"/>
      <c r="AB1303" s="159"/>
      <c r="AC1303" s="159"/>
      <c r="AD1303" s="159"/>
      <c r="AE1303" s="159"/>
      <c r="AF1303" s="159"/>
      <c r="AG1303" s="159"/>
      <c r="AH1303" s="159"/>
      <c r="AI1303" s="159"/>
      <c r="AJ1303" s="159"/>
      <c r="AK1303" s="159"/>
      <c r="AL1303" s="159"/>
      <c r="AM1303" s="159"/>
      <c r="AN1303" s="159"/>
      <c r="AO1303" s="159"/>
      <c r="AP1303" s="159"/>
      <c r="AQ1303" s="159"/>
      <c r="AR1303" s="159"/>
      <c r="AS1303" s="159"/>
      <c r="AT1303" s="159"/>
      <c r="AU1303" s="159"/>
      <c r="AV1303" s="159"/>
      <c r="AW1303" s="159"/>
      <c r="AX1303" s="159"/>
      <c r="AY1303" s="159"/>
      <c r="AZ1303" s="159"/>
      <c r="BA1303" s="159"/>
      <c r="BB1303" s="159"/>
      <c r="BC1303" s="159"/>
      <c r="BD1303" s="159"/>
      <c r="BE1303" s="159"/>
    </row>
    <row r="1304" spans="14:57"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</row>
    <row r="1305" spans="14:57"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59"/>
      <c r="Z1305" s="159"/>
      <c r="AA1305" s="159"/>
      <c r="AB1305" s="159"/>
      <c r="AC1305" s="159"/>
      <c r="AD1305" s="159"/>
      <c r="AE1305" s="159"/>
      <c r="AF1305" s="159"/>
      <c r="AG1305" s="159"/>
      <c r="AH1305" s="159"/>
      <c r="AI1305" s="159"/>
      <c r="AJ1305" s="159"/>
      <c r="AK1305" s="159"/>
      <c r="AL1305" s="159"/>
      <c r="AM1305" s="159"/>
      <c r="AN1305" s="159"/>
      <c r="AO1305" s="159"/>
      <c r="AP1305" s="159"/>
      <c r="AQ1305" s="159"/>
      <c r="AR1305" s="159"/>
      <c r="AS1305" s="159"/>
      <c r="AT1305" s="159"/>
      <c r="AU1305" s="159"/>
      <c r="AV1305" s="159"/>
      <c r="AW1305" s="159"/>
      <c r="AX1305" s="159"/>
      <c r="AY1305" s="159"/>
      <c r="AZ1305" s="159"/>
      <c r="BA1305" s="159"/>
      <c r="BB1305" s="159"/>
      <c r="BC1305" s="159"/>
      <c r="BD1305" s="159"/>
      <c r="BE1305" s="159"/>
    </row>
    <row r="1306" spans="14:57"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59"/>
      <c r="Z1306" s="159"/>
      <c r="AA1306" s="159"/>
      <c r="AB1306" s="159"/>
      <c r="AC1306" s="159"/>
      <c r="AD1306" s="159"/>
      <c r="AE1306" s="159"/>
      <c r="AF1306" s="159"/>
      <c r="AG1306" s="159"/>
      <c r="AH1306" s="159"/>
      <c r="AI1306" s="159"/>
      <c r="AJ1306" s="159"/>
      <c r="AK1306" s="159"/>
      <c r="AL1306" s="159"/>
      <c r="AM1306" s="159"/>
      <c r="AN1306" s="159"/>
      <c r="AO1306" s="159"/>
      <c r="AP1306" s="159"/>
      <c r="AQ1306" s="159"/>
      <c r="AR1306" s="159"/>
      <c r="AS1306" s="159"/>
      <c r="AT1306" s="159"/>
      <c r="AU1306" s="159"/>
      <c r="AV1306" s="159"/>
      <c r="AW1306" s="159"/>
      <c r="AX1306" s="159"/>
      <c r="AY1306" s="159"/>
      <c r="AZ1306" s="159"/>
      <c r="BA1306" s="159"/>
      <c r="BB1306" s="159"/>
      <c r="BC1306" s="159"/>
      <c r="BD1306" s="159"/>
      <c r="BE1306" s="159"/>
    </row>
    <row r="1307" spans="14:57"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59"/>
      <c r="Z1307" s="159"/>
      <c r="AA1307" s="159"/>
      <c r="AB1307" s="159"/>
      <c r="AC1307" s="159"/>
      <c r="AD1307" s="159"/>
      <c r="AE1307" s="159"/>
      <c r="AF1307" s="159"/>
      <c r="AG1307" s="159"/>
      <c r="AH1307" s="159"/>
      <c r="AI1307" s="159"/>
      <c r="AJ1307" s="159"/>
      <c r="AK1307" s="159"/>
      <c r="AL1307" s="159"/>
      <c r="AM1307" s="159"/>
      <c r="AN1307" s="159"/>
      <c r="AO1307" s="159"/>
      <c r="AP1307" s="159"/>
      <c r="AQ1307" s="159"/>
      <c r="AR1307" s="159"/>
      <c r="AS1307" s="159"/>
      <c r="AT1307" s="159"/>
      <c r="AU1307" s="159"/>
      <c r="AV1307" s="159"/>
      <c r="AW1307" s="159"/>
      <c r="AX1307" s="159"/>
      <c r="AY1307" s="159"/>
      <c r="AZ1307" s="159"/>
      <c r="BA1307" s="159"/>
      <c r="BB1307" s="159"/>
      <c r="BC1307" s="159"/>
      <c r="BD1307" s="159"/>
      <c r="BE1307" s="159"/>
    </row>
    <row r="1308" spans="14:57"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59"/>
      <c r="Z1308" s="159"/>
      <c r="AA1308" s="159"/>
      <c r="AB1308" s="159"/>
      <c r="AC1308" s="159"/>
      <c r="AD1308" s="159"/>
      <c r="AE1308" s="159"/>
      <c r="AF1308" s="159"/>
      <c r="AG1308" s="159"/>
      <c r="AH1308" s="159"/>
      <c r="AI1308" s="159"/>
      <c r="AJ1308" s="159"/>
      <c r="AK1308" s="159"/>
      <c r="AL1308" s="159"/>
      <c r="AM1308" s="159"/>
      <c r="AN1308" s="159"/>
      <c r="AO1308" s="159"/>
      <c r="AP1308" s="159"/>
      <c r="AQ1308" s="159"/>
      <c r="AR1308" s="159"/>
      <c r="AS1308" s="159"/>
      <c r="AT1308" s="159"/>
      <c r="AU1308" s="159"/>
      <c r="AV1308" s="159"/>
      <c r="AW1308" s="159"/>
      <c r="AX1308" s="159"/>
      <c r="AY1308" s="159"/>
      <c r="AZ1308" s="159"/>
      <c r="BA1308" s="159"/>
      <c r="BB1308" s="159"/>
      <c r="BC1308" s="159"/>
      <c r="BD1308" s="159"/>
      <c r="BE1308" s="159"/>
    </row>
    <row r="1309" spans="14:57"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59"/>
      <c r="Z1309" s="159"/>
      <c r="AA1309" s="159"/>
      <c r="AB1309" s="159"/>
      <c r="AC1309" s="159"/>
      <c r="AD1309" s="159"/>
      <c r="AE1309" s="159"/>
      <c r="AF1309" s="159"/>
      <c r="AG1309" s="159"/>
      <c r="AH1309" s="159"/>
      <c r="AI1309" s="159"/>
      <c r="AJ1309" s="159"/>
      <c r="AK1309" s="159"/>
      <c r="AL1309" s="159"/>
      <c r="AM1309" s="159"/>
      <c r="AN1309" s="159"/>
      <c r="AO1309" s="159"/>
      <c r="AP1309" s="159"/>
      <c r="AQ1309" s="159"/>
      <c r="AR1309" s="159"/>
      <c r="AS1309" s="159"/>
      <c r="AT1309" s="159"/>
      <c r="AU1309" s="159"/>
      <c r="AV1309" s="159"/>
      <c r="AW1309" s="159"/>
      <c r="AX1309" s="159"/>
      <c r="AY1309" s="159"/>
      <c r="AZ1309" s="159"/>
      <c r="BA1309" s="159"/>
      <c r="BB1309" s="159"/>
      <c r="BC1309" s="159"/>
      <c r="BD1309" s="159"/>
      <c r="BE1309" s="159"/>
    </row>
    <row r="1310" spans="14:57"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59"/>
      <c r="Z1310" s="159"/>
      <c r="AA1310" s="159"/>
      <c r="AB1310" s="159"/>
      <c r="AC1310" s="159"/>
      <c r="AD1310" s="159"/>
      <c r="AE1310" s="159"/>
      <c r="AF1310" s="159"/>
      <c r="AG1310" s="159"/>
      <c r="AH1310" s="159"/>
      <c r="AI1310" s="159"/>
      <c r="AJ1310" s="159"/>
      <c r="AK1310" s="159"/>
      <c r="AL1310" s="159"/>
      <c r="AM1310" s="159"/>
      <c r="AN1310" s="159"/>
      <c r="AO1310" s="159"/>
      <c r="AP1310" s="159"/>
      <c r="AQ1310" s="159"/>
      <c r="AR1310" s="159"/>
      <c r="AS1310" s="159"/>
      <c r="AT1310" s="159"/>
      <c r="AU1310" s="159"/>
      <c r="AV1310" s="159"/>
      <c r="AW1310" s="159"/>
      <c r="AX1310" s="159"/>
      <c r="AY1310" s="159"/>
      <c r="AZ1310" s="159"/>
      <c r="BA1310" s="159"/>
      <c r="BB1310" s="159"/>
      <c r="BC1310" s="159"/>
      <c r="BD1310" s="159"/>
      <c r="BE1310" s="159"/>
    </row>
    <row r="1311" spans="14:57"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59"/>
      <c r="Z1311" s="159"/>
      <c r="AA1311" s="159"/>
      <c r="AB1311" s="159"/>
      <c r="AC1311" s="159"/>
      <c r="AD1311" s="159"/>
      <c r="AE1311" s="159"/>
      <c r="AF1311" s="159"/>
      <c r="AG1311" s="159"/>
      <c r="AH1311" s="159"/>
      <c r="AI1311" s="159"/>
      <c r="AJ1311" s="159"/>
      <c r="AK1311" s="159"/>
      <c r="AL1311" s="159"/>
      <c r="AM1311" s="159"/>
      <c r="AN1311" s="159"/>
      <c r="AO1311" s="159"/>
      <c r="AP1311" s="159"/>
      <c r="AQ1311" s="159"/>
      <c r="AR1311" s="159"/>
      <c r="AS1311" s="159"/>
      <c r="AT1311" s="159"/>
      <c r="AU1311" s="159"/>
      <c r="AV1311" s="159"/>
      <c r="AW1311" s="159"/>
      <c r="AX1311" s="159"/>
      <c r="AY1311" s="159"/>
      <c r="AZ1311" s="159"/>
      <c r="BA1311" s="159"/>
      <c r="BB1311" s="159"/>
      <c r="BC1311" s="159"/>
      <c r="BD1311" s="159"/>
      <c r="BE1311" s="159"/>
    </row>
    <row r="1312" spans="14:57"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59"/>
      <c r="Z1312" s="159"/>
      <c r="AA1312" s="159"/>
      <c r="AB1312" s="159"/>
      <c r="AC1312" s="159"/>
      <c r="AD1312" s="159"/>
      <c r="AE1312" s="159"/>
      <c r="AF1312" s="159"/>
      <c r="AG1312" s="159"/>
      <c r="AH1312" s="159"/>
      <c r="AI1312" s="159"/>
      <c r="AJ1312" s="159"/>
      <c r="AK1312" s="159"/>
      <c r="AL1312" s="159"/>
      <c r="AM1312" s="159"/>
      <c r="AN1312" s="159"/>
      <c r="AO1312" s="159"/>
      <c r="AP1312" s="159"/>
      <c r="AQ1312" s="159"/>
      <c r="AR1312" s="159"/>
      <c r="AS1312" s="159"/>
      <c r="AT1312" s="159"/>
      <c r="AU1312" s="159"/>
      <c r="AV1312" s="159"/>
      <c r="AW1312" s="159"/>
      <c r="AX1312" s="159"/>
      <c r="AY1312" s="159"/>
      <c r="AZ1312" s="159"/>
      <c r="BA1312" s="159"/>
      <c r="BB1312" s="159"/>
      <c r="BC1312" s="159"/>
      <c r="BD1312" s="159"/>
      <c r="BE1312" s="159"/>
    </row>
    <row r="1313" spans="14:57"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59"/>
      <c r="Z1313" s="159"/>
      <c r="AA1313" s="159"/>
      <c r="AB1313" s="159"/>
      <c r="AC1313" s="159"/>
      <c r="AD1313" s="159"/>
      <c r="AE1313" s="159"/>
      <c r="AF1313" s="159"/>
      <c r="AG1313" s="159"/>
      <c r="AH1313" s="159"/>
      <c r="AI1313" s="159"/>
      <c r="AJ1313" s="159"/>
      <c r="AK1313" s="159"/>
      <c r="AL1313" s="159"/>
      <c r="AM1313" s="159"/>
      <c r="AN1313" s="159"/>
      <c r="AO1313" s="159"/>
      <c r="AP1313" s="159"/>
      <c r="AQ1313" s="159"/>
      <c r="AR1313" s="159"/>
      <c r="AS1313" s="159"/>
      <c r="AT1313" s="159"/>
      <c r="AU1313" s="159"/>
      <c r="AV1313" s="159"/>
      <c r="AW1313" s="159"/>
      <c r="AX1313" s="159"/>
      <c r="AY1313" s="159"/>
      <c r="AZ1313" s="159"/>
      <c r="BA1313" s="159"/>
      <c r="BB1313" s="159"/>
      <c r="BC1313" s="159"/>
      <c r="BD1313" s="159"/>
      <c r="BE1313" s="159"/>
    </row>
    <row r="1314" spans="14:57"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59"/>
      <c r="Z1314" s="159"/>
      <c r="AA1314" s="159"/>
      <c r="AB1314" s="159"/>
      <c r="AC1314" s="159"/>
      <c r="AD1314" s="159"/>
      <c r="AE1314" s="159"/>
      <c r="AF1314" s="159"/>
      <c r="AG1314" s="159"/>
      <c r="AH1314" s="159"/>
      <c r="AI1314" s="159"/>
      <c r="AJ1314" s="159"/>
      <c r="AK1314" s="159"/>
      <c r="AL1314" s="159"/>
      <c r="AM1314" s="159"/>
      <c r="AN1314" s="159"/>
      <c r="AO1314" s="159"/>
      <c r="AP1314" s="159"/>
      <c r="AQ1314" s="159"/>
      <c r="AR1314" s="159"/>
      <c r="AS1314" s="159"/>
      <c r="AT1314" s="159"/>
      <c r="AU1314" s="159"/>
      <c r="AV1314" s="159"/>
      <c r="AW1314" s="159"/>
      <c r="AX1314" s="159"/>
      <c r="AY1314" s="159"/>
      <c r="AZ1314" s="159"/>
      <c r="BA1314" s="159"/>
      <c r="BB1314" s="159"/>
      <c r="BC1314" s="159"/>
      <c r="BD1314" s="159"/>
      <c r="BE1314" s="159"/>
    </row>
    <row r="1315" spans="14:57"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59"/>
      <c r="Z1315" s="159"/>
      <c r="AA1315" s="159"/>
      <c r="AB1315" s="159"/>
      <c r="AC1315" s="159"/>
      <c r="AD1315" s="159"/>
      <c r="AE1315" s="159"/>
      <c r="AF1315" s="159"/>
      <c r="AG1315" s="159"/>
      <c r="AH1315" s="159"/>
      <c r="AI1315" s="159"/>
      <c r="AJ1315" s="159"/>
      <c r="AK1315" s="159"/>
      <c r="AL1315" s="159"/>
      <c r="AM1315" s="159"/>
      <c r="AN1315" s="159"/>
      <c r="AO1315" s="159"/>
      <c r="AP1315" s="159"/>
      <c r="AQ1315" s="159"/>
      <c r="AR1315" s="159"/>
      <c r="AS1315" s="159"/>
      <c r="AT1315" s="159"/>
      <c r="AU1315" s="159"/>
      <c r="AV1315" s="159"/>
      <c r="AW1315" s="159"/>
      <c r="AX1315" s="159"/>
      <c r="AY1315" s="159"/>
      <c r="AZ1315" s="159"/>
      <c r="BA1315" s="159"/>
      <c r="BB1315" s="159"/>
      <c r="BC1315" s="159"/>
      <c r="BD1315" s="159"/>
      <c r="BE1315" s="159"/>
    </row>
    <row r="1316" spans="14:57"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59"/>
      <c r="Z1316" s="159"/>
      <c r="AA1316" s="159"/>
      <c r="AB1316" s="159"/>
      <c r="AC1316" s="159"/>
      <c r="AD1316" s="159"/>
      <c r="AE1316" s="159"/>
      <c r="AF1316" s="159"/>
      <c r="AG1316" s="159"/>
      <c r="AH1316" s="159"/>
      <c r="AI1316" s="159"/>
      <c r="AJ1316" s="159"/>
      <c r="AK1316" s="159"/>
      <c r="AL1316" s="159"/>
      <c r="AM1316" s="159"/>
      <c r="AN1316" s="159"/>
      <c r="AO1316" s="159"/>
      <c r="AP1316" s="159"/>
      <c r="AQ1316" s="159"/>
      <c r="AR1316" s="159"/>
      <c r="AS1316" s="159"/>
      <c r="AT1316" s="159"/>
      <c r="AU1316" s="159"/>
      <c r="AV1316" s="159"/>
      <c r="AW1316" s="159"/>
      <c r="AX1316" s="159"/>
      <c r="AY1316" s="159"/>
      <c r="AZ1316" s="159"/>
      <c r="BA1316" s="159"/>
      <c r="BB1316" s="159"/>
      <c r="BC1316" s="159"/>
      <c r="BD1316" s="159"/>
      <c r="BE1316" s="159"/>
    </row>
    <row r="1317" spans="14:57"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9"/>
      <c r="Z1317" s="159"/>
      <c r="AA1317" s="159"/>
      <c r="AB1317" s="159"/>
      <c r="AC1317" s="159"/>
      <c r="AD1317" s="159"/>
      <c r="AE1317" s="159"/>
      <c r="AF1317" s="159"/>
      <c r="AG1317" s="159"/>
      <c r="AH1317" s="159"/>
      <c r="AI1317" s="159"/>
      <c r="AJ1317" s="159"/>
      <c r="AK1317" s="159"/>
      <c r="AL1317" s="159"/>
      <c r="AM1317" s="159"/>
      <c r="AN1317" s="159"/>
      <c r="AO1317" s="159"/>
      <c r="AP1317" s="159"/>
      <c r="AQ1317" s="159"/>
      <c r="AR1317" s="159"/>
      <c r="AS1317" s="159"/>
      <c r="AT1317" s="159"/>
      <c r="AU1317" s="159"/>
      <c r="AV1317" s="159"/>
      <c r="AW1317" s="159"/>
      <c r="AX1317" s="159"/>
      <c r="AY1317" s="159"/>
      <c r="AZ1317" s="159"/>
      <c r="BA1317" s="159"/>
      <c r="BB1317" s="159"/>
      <c r="BC1317" s="159"/>
      <c r="BD1317" s="159"/>
      <c r="BE1317" s="159"/>
    </row>
    <row r="1318" spans="14:57"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59"/>
      <c r="Z1318" s="159"/>
      <c r="AA1318" s="159"/>
      <c r="AB1318" s="159"/>
      <c r="AC1318" s="159"/>
      <c r="AD1318" s="159"/>
      <c r="AE1318" s="159"/>
      <c r="AF1318" s="159"/>
      <c r="AG1318" s="159"/>
      <c r="AH1318" s="159"/>
      <c r="AI1318" s="159"/>
      <c r="AJ1318" s="159"/>
      <c r="AK1318" s="159"/>
      <c r="AL1318" s="159"/>
      <c r="AM1318" s="159"/>
      <c r="AN1318" s="159"/>
      <c r="AO1318" s="159"/>
      <c r="AP1318" s="159"/>
      <c r="AQ1318" s="159"/>
      <c r="AR1318" s="159"/>
      <c r="AS1318" s="159"/>
      <c r="AT1318" s="159"/>
      <c r="AU1318" s="159"/>
      <c r="AV1318" s="159"/>
      <c r="AW1318" s="159"/>
      <c r="AX1318" s="159"/>
      <c r="AY1318" s="159"/>
      <c r="AZ1318" s="159"/>
      <c r="BA1318" s="159"/>
      <c r="BB1318" s="159"/>
      <c r="BC1318" s="159"/>
      <c r="BD1318" s="159"/>
      <c r="BE1318" s="159"/>
    </row>
    <row r="1319" spans="14:57"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59"/>
      <c r="Z1319" s="159"/>
      <c r="AA1319" s="159"/>
      <c r="AB1319" s="159"/>
      <c r="AC1319" s="159"/>
      <c r="AD1319" s="159"/>
      <c r="AE1319" s="159"/>
      <c r="AF1319" s="159"/>
      <c r="AG1319" s="159"/>
      <c r="AH1319" s="159"/>
      <c r="AI1319" s="159"/>
      <c r="AJ1319" s="159"/>
      <c r="AK1319" s="159"/>
      <c r="AL1319" s="159"/>
      <c r="AM1319" s="159"/>
      <c r="AN1319" s="159"/>
      <c r="AO1319" s="159"/>
      <c r="AP1319" s="159"/>
      <c r="AQ1319" s="159"/>
      <c r="AR1319" s="159"/>
      <c r="AS1319" s="159"/>
      <c r="AT1319" s="159"/>
      <c r="AU1319" s="159"/>
      <c r="AV1319" s="159"/>
      <c r="AW1319" s="159"/>
      <c r="AX1319" s="159"/>
      <c r="AY1319" s="159"/>
      <c r="AZ1319" s="159"/>
      <c r="BA1319" s="159"/>
      <c r="BB1319" s="159"/>
      <c r="BC1319" s="159"/>
      <c r="BD1319" s="159"/>
      <c r="BE1319" s="159"/>
    </row>
    <row r="1320" spans="14:57"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59"/>
      <c r="Z1320" s="159"/>
      <c r="AA1320" s="159"/>
      <c r="AB1320" s="159"/>
      <c r="AC1320" s="159"/>
      <c r="AD1320" s="159"/>
      <c r="AE1320" s="159"/>
      <c r="AF1320" s="159"/>
      <c r="AG1320" s="159"/>
      <c r="AH1320" s="159"/>
      <c r="AI1320" s="159"/>
      <c r="AJ1320" s="159"/>
      <c r="AK1320" s="159"/>
      <c r="AL1320" s="159"/>
      <c r="AM1320" s="159"/>
      <c r="AN1320" s="159"/>
      <c r="AO1320" s="159"/>
      <c r="AP1320" s="159"/>
      <c r="AQ1320" s="159"/>
      <c r="AR1320" s="159"/>
      <c r="AS1320" s="159"/>
      <c r="AT1320" s="159"/>
      <c r="AU1320" s="159"/>
      <c r="AV1320" s="159"/>
      <c r="AW1320" s="159"/>
      <c r="AX1320" s="159"/>
      <c r="AY1320" s="159"/>
      <c r="AZ1320" s="159"/>
      <c r="BA1320" s="159"/>
      <c r="BB1320" s="159"/>
      <c r="BC1320" s="159"/>
      <c r="BD1320" s="159"/>
      <c r="BE1320" s="159"/>
    </row>
    <row r="1321" spans="14:57"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59"/>
      <c r="Z1321" s="159"/>
      <c r="AA1321" s="159"/>
      <c r="AB1321" s="159"/>
      <c r="AC1321" s="159"/>
      <c r="AD1321" s="159"/>
      <c r="AE1321" s="159"/>
      <c r="AF1321" s="159"/>
      <c r="AG1321" s="159"/>
      <c r="AH1321" s="159"/>
      <c r="AI1321" s="159"/>
      <c r="AJ1321" s="159"/>
      <c r="AK1321" s="159"/>
      <c r="AL1321" s="159"/>
      <c r="AM1321" s="159"/>
      <c r="AN1321" s="159"/>
      <c r="AO1321" s="159"/>
      <c r="AP1321" s="159"/>
      <c r="AQ1321" s="159"/>
      <c r="AR1321" s="159"/>
      <c r="AS1321" s="159"/>
      <c r="AT1321" s="159"/>
      <c r="AU1321" s="159"/>
      <c r="AV1321" s="159"/>
      <c r="AW1321" s="159"/>
      <c r="AX1321" s="159"/>
      <c r="AY1321" s="159"/>
      <c r="AZ1321" s="159"/>
      <c r="BA1321" s="159"/>
      <c r="BB1321" s="159"/>
      <c r="BC1321" s="159"/>
      <c r="BD1321" s="159"/>
      <c r="BE1321" s="159"/>
    </row>
    <row r="1322" spans="14:57"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</row>
    <row r="1323" spans="14:57"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59"/>
      <c r="Z1323" s="159"/>
      <c r="AA1323" s="159"/>
      <c r="AB1323" s="159"/>
      <c r="AC1323" s="159"/>
      <c r="AD1323" s="159"/>
      <c r="AE1323" s="159"/>
      <c r="AF1323" s="159"/>
      <c r="AG1323" s="159"/>
      <c r="AH1323" s="159"/>
      <c r="AI1323" s="159"/>
      <c r="AJ1323" s="159"/>
      <c r="AK1323" s="159"/>
      <c r="AL1323" s="159"/>
      <c r="AM1323" s="159"/>
      <c r="AN1323" s="159"/>
      <c r="AO1323" s="159"/>
      <c r="AP1323" s="159"/>
      <c r="AQ1323" s="159"/>
      <c r="AR1323" s="159"/>
      <c r="AS1323" s="159"/>
      <c r="AT1323" s="159"/>
      <c r="AU1323" s="159"/>
      <c r="AV1323" s="159"/>
      <c r="AW1323" s="159"/>
      <c r="AX1323" s="159"/>
      <c r="AY1323" s="159"/>
      <c r="AZ1323" s="159"/>
      <c r="BA1323" s="159"/>
      <c r="BB1323" s="159"/>
      <c r="BC1323" s="159"/>
      <c r="BD1323" s="159"/>
      <c r="BE1323" s="159"/>
    </row>
    <row r="1324" spans="14:57"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59"/>
      <c r="Z1324" s="159"/>
      <c r="AA1324" s="159"/>
      <c r="AB1324" s="159"/>
      <c r="AC1324" s="159"/>
      <c r="AD1324" s="159"/>
      <c r="AE1324" s="159"/>
      <c r="AF1324" s="159"/>
      <c r="AG1324" s="159"/>
      <c r="AH1324" s="159"/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</row>
    <row r="1325" spans="14:57"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59"/>
      <c r="Z1325" s="159"/>
      <c r="AA1325" s="159"/>
      <c r="AB1325" s="159"/>
      <c r="AC1325" s="159"/>
      <c r="AD1325" s="159"/>
      <c r="AE1325" s="159"/>
      <c r="AF1325" s="159"/>
      <c r="AG1325" s="159"/>
      <c r="AH1325" s="159"/>
      <c r="AI1325" s="159"/>
      <c r="AJ1325" s="159"/>
      <c r="AK1325" s="159"/>
      <c r="AL1325" s="159"/>
      <c r="AM1325" s="159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159"/>
      <c r="AX1325" s="159"/>
      <c r="AY1325" s="159"/>
      <c r="AZ1325" s="159"/>
      <c r="BA1325" s="159"/>
      <c r="BB1325" s="159"/>
      <c r="BC1325" s="159"/>
      <c r="BD1325" s="159"/>
      <c r="BE1325" s="159"/>
    </row>
    <row r="1326" spans="14:57"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59"/>
      <c r="Z1326" s="159"/>
      <c r="AA1326" s="159"/>
      <c r="AB1326" s="159"/>
      <c r="AC1326" s="159"/>
      <c r="AD1326" s="159"/>
      <c r="AE1326" s="159"/>
      <c r="AF1326" s="159"/>
      <c r="AG1326" s="159"/>
      <c r="AH1326" s="159"/>
      <c r="AI1326" s="159"/>
      <c r="AJ1326" s="159"/>
      <c r="AK1326" s="159"/>
      <c r="AL1326" s="159"/>
      <c r="AM1326" s="159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159"/>
      <c r="AX1326" s="159"/>
      <c r="AY1326" s="159"/>
      <c r="AZ1326" s="159"/>
      <c r="BA1326" s="159"/>
      <c r="BB1326" s="159"/>
      <c r="BC1326" s="159"/>
      <c r="BD1326" s="159"/>
      <c r="BE1326" s="159"/>
    </row>
    <row r="1327" spans="14:57"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59"/>
      <c r="Z1327" s="159"/>
      <c r="AA1327" s="159"/>
      <c r="AB1327" s="159"/>
      <c r="AC1327" s="159"/>
      <c r="AD1327" s="159"/>
      <c r="AE1327" s="159"/>
      <c r="AF1327" s="159"/>
      <c r="AG1327" s="159"/>
      <c r="AH1327" s="159"/>
      <c r="AI1327" s="159"/>
      <c r="AJ1327" s="159"/>
      <c r="AK1327" s="159"/>
      <c r="AL1327" s="159"/>
      <c r="AM1327" s="159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159"/>
      <c r="AX1327" s="159"/>
      <c r="AY1327" s="159"/>
      <c r="AZ1327" s="159"/>
      <c r="BA1327" s="159"/>
      <c r="BB1327" s="159"/>
      <c r="BC1327" s="159"/>
      <c r="BD1327" s="159"/>
      <c r="BE1327" s="159"/>
    </row>
    <row r="1328" spans="14:57"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59"/>
      <c r="Z1328" s="159"/>
      <c r="AA1328" s="159"/>
      <c r="AB1328" s="159"/>
      <c r="AC1328" s="159"/>
      <c r="AD1328" s="159"/>
      <c r="AE1328" s="159"/>
      <c r="AF1328" s="159"/>
      <c r="AG1328" s="159"/>
      <c r="AH1328" s="159"/>
      <c r="AI1328" s="159"/>
      <c r="AJ1328" s="159"/>
      <c r="AK1328" s="159"/>
      <c r="AL1328" s="159"/>
      <c r="AM1328" s="159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159"/>
      <c r="AX1328" s="159"/>
      <c r="AY1328" s="159"/>
      <c r="AZ1328" s="159"/>
      <c r="BA1328" s="159"/>
      <c r="BB1328" s="159"/>
      <c r="BC1328" s="159"/>
      <c r="BD1328" s="159"/>
      <c r="BE1328" s="159"/>
    </row>
    <row r="1329" spans="14:57"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  <c r="AH1329" s="159"/>
      <c r="AI1329" s="159"/>
      <c r="AJ1329" s="159"/>
      <c r="AK1329" s="159"/>
      <c r="AL1329" s="159"/>
      <c r="AM1329" s="159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159"/>
      <c r="AX1329" s="159"/>
      <c r="AY1329" s="159"/>
      <c r="AZ1329" s="159"/>
      <c r="BA1329" s="159"/>
      <c r="BB1329" s="159"/>
      <c r="BC1329" s="159"/>
      <c r="BD1329" s="159"/>
      <c r="BE1329" s="159"/>
    </row>
    <row r="1330" spans="14:57"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59"/>
      <c r="Z1330" s="159"/>
      <c r="AA1330" s="159"/>
      <c r="AB1330" s="159"/>
      <c r="AC1330" s="159"/>
      <c r="AD1330" s="159"/>
      <c r="AE1330" s="159"/>
      <c r="AF1330" s="159"/>
      <c r="AG1330" s="159"/>
      <c r="AH1330" s="159"/>
      <c r="AI1330" s="159"/>
      <c r="AJ1330" s="159"/>
      <c r="AK1330" s="159"/>
      <c r="AL1330" s="159"/>
      <c r="AM1330" s="159"/>
      <c r="AN1330" s="159"/>
      <c r="AO1330" s="159"/>
      <c r="AP1330" s="159"/>
      <c r="AQ1330" s="159"/>
      <c r="AR1330" s="159"/>
      <c r="AS1330" s="159"/>
      <c r="AT1330" s="159"/>
      <c r="AU1330" s="159"/>
      <c r="AV1330" s="159"/>
      <c r="AW1330" s="159"/>
      <c r="AX1330" s="159"/>
      <c r="AY1330" s="159"/>
      <c r="AZ1330" s="159"/>
      <c r="BA1330" s="159"/>
      <c r="BB1330" s="159"/>
      <c r="BC1330" s="159"/>
      <c r="BD1330" s="159"/>
      <c r="BE1330" s="159"/>
    </row>
    <row r="1331" spans="14:57"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59"/>
      <c r="Z1331" s="159"/>
      <c r="AA1331" s="159"/>
      <c r="AB1331" s="159"/>
      <c r="AC1331" s="159"/>
      <c r="AD1331" s="159"/>
      <c r="AE1331" s="159"/>
      <c r="AF1331" s="159"/>
      <c r="AG1331" s="159"/>
      <c r="AH1331" s="159"/>
      <c r="AI1331" s="159"/>
      <c r="AJ1331" s="159"/>
      <c r="AK1331" s="159"/>
      <c r="AL1331" s="159"/>
      <c r="AM1331" s="159"/>
      <c r="AN1331" s="159"/>
      <c r="AO1331" s="159"/>
      <c r="AP1331" s="159"/>
      <c r="AQ1331" s="159"/>
      <c r="AR1331" s="159"/>
      <c r="AS1331" s="159"/>
      <c r="AT1331" s="159"/>
      <c r="AU1331" s="159"/>
      <c r="AV1331" s="159"/>
      <c r="AW1331" s="159"/>
      <c r="AX1331" s="159"/>
      <c r="AY1331" s="159"/>
      <c r="AZ1331" s="159"/>
      <c r="BA1331" s="159"/>
      <c r="BB1331" s="159"/>
      <c r="BC1331" s="159"/>
      <c r="BD1331" s="159"/>
      <c r="BE1331" s="159"/>
    </row>
    <row r="1332" spans="14:57"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59"/>
      <c r="Z1332" s="159"/>
      <c r="AA1332" s="159"/>
      <c r="AB1332" s="159"/>
      <c r="AC1332" s="159"/>
      <c r="AD1332" s="159"/>
      <c r="AE1332" s="159"/>
      <c r="AF1332" s="159"/>
      <c r="AG1332" s="159"/>
      <c r="AH1332" s="159"/>
      <c r="AI1332" s="159"/>
      <c r="AJ1332" s="159"/>
      <c r="AK1332" s="159"/>
      <c r="AL1332" s="159"/>
      <c r="AM1332" s="159"/>
      <c r="AN1332" s="159"/>
      <c r="AO1332" s="159"/>
      <c r="AP1332" s="159"/>
      <c r="AQ1332" s="159"/>
      <c r="AR1332" s="159"/>
      <c r="AS1332" s="159"/>
      <c r="AT1332" s="159"/>
      <c r="AU1332" s="159"/>
      <c r="AV1332" s="159"/>
      <c r="AW1332" s="159"/>
      <c r="AX1332" s="159"/>
      <c r="AY1332" s="159"/>
      <c r="AZ1332" s="159"/>
      <c r="BA1332" s="159"/>
      <c r="BB1332" s="159"/>
      <c r="BC1332" s="159"/>
      <c r="BD1332" s="159"/>
      <c r="BE1332" s="159"/>
    </row>
    <row r="1333" spans="14:57"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59"/>
      <c r="Z1333" s="159"/>
      <c r="AA1333" s="159"/>
      <c r="AB1333" s="159"/>
      <c r="AC1333" s="159"/>
      <c r="AD1333" s="159"/>
      <c r="AE1333" s="159"/>
      <c r="AF1333" s="159"/>
      <c r="AG1333" s="159"/>
      <c r="AH1333" s="159"/>
      <c r="AI1333" s="159"/>
      <c r="AJ1333" s="159"/>
      <c r="AK1333" s="159"/>
      <c r="AL1333" s="159"/>
      <c r="AM1333" s="159"/>
      <c r="AN1333" s="159"/>
      <c r="AO1333" s="159"/>
      <c r="AP1333" s="159"/>
      <c r="AQ1333" s="159"/>
      <c r="AR1333" s="159"/>
      <c r="AS1333" s="159"/>
      <c r="AT1333" s="159"/>
      <c r="AU1333" s="159"/>
      <c r="AV1333" s="159"/>
      <c r="AW1333" s="159"/>
      <c r="AX1333" s="159"/>
      <c r="AY1333" s="159"/>
      <c r="AZ1333" s="159"/>
      <c r="BA1333" s="159"/>
      <c r="BB1333" s="159"/>
      <c r="BC1333" s="159"/>
      <c r="BD1333" s="159"/>
      <c r="BE1333" s="159"/>
    </row>
    <row r="1334" spans="14:57"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59"/>
      <c r="Z1334" s="159"/>
      <c r="AA1334" s="159"/>
      <c r="AB1334" s="159"/>
      <c r="AC1334" s="159"/>
      <c r="AD1334" s="159"/>
      <c r="AE1334" s="159"/>
      <c r="AF1334" s="159"/>
      <c r="AG1334" s="159"/>
      <c r="AH1334" s="159"/>
      <c r="AI1334" s="159"/>
      <c r="AJ1334" s="159"/>
      <c r="AK1334" s="159"/>
      <c r="AL1334" s="159"/>
      <c r="AM1334" s="159"/>
      <c r="AN1334" s="159"/>
      <c r="AO1334" s="159"/>
      <c r="AP1334" s="159"/>
      <c r="AQ1334" s="159"/>
      <c r="AR1334" s="159"/>
      <c r="AS1334" s="159"/>
      <c r="AT1334" s="159"/>
      <c r="AU1334" s="159"/>
      <c r="AV1334" s="159"/>
      <c r="AW1334" s="159"/>
      <c r="AX1334" s="159"/>
      <c r="AY1334" s="159"/>
      <c r="AZ1334" s="159"/>
      <c r="BA1334" s="159"/>
      <c r="BB1334" s="159"/>
      <c r="BC1334" s="159"/>
      <c r="BD1334" s="159"/>
      <c r="BE1334" s="159"/>
    </row>
    <row r="1335" spans="14:57"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59"/>
      <c r="Z1335" s="159"/>
      <c r="AA1335" s="159"/>
      <c r="AB1335" s="159"/>
      <c r="AC1335" s="159"/>
      <c r="AD1335" s="159"/>
      <c r="AE1335" s="159"/>
      <c r="AF1335" s="159"/>
      <c r="AG1335" s="159"/>
      <c r="AH1335" s="159"/>
      <c r="AI1335" s="159"/>
      <c r="AJ1335" s="159"/>
      <c r="AK1335" s="159"/>
      <c r="AL1335" s="159"/>
      <c r="AM1335" s="159"/>
      <c r="AN1335" s="159"/>
      <c r="AO1335" s="159"/>
      <c r="AP1335" s="159"/>
      <c r="AQ1335" s="159"/>
      <c r="AR1335" s="159"/>
      <c r="AS1335" s="159"/>
      <c r="AT1335" s="159"/>
      <c r="AU1335" s="159"/>
      <c r="AV1335" s="159"/>
      <c r="AW1335" s="159"/>
      <c r="AX1335" s="159"/>
      <c r="AY1335" s="159"/>
      <c r="AZ1335" s="159"/>
      <c r="BA1335" s="159"/>
      <c r="BB1335" s="159"/>
      <c r="BC1335" s="159"/>
      <c r="BD1335" s="159"/>
      <c r="BE1335" s="159"/>
    </row>
    <row r="1336" spans="14:57"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59"/>
      <c r="Z1336" s="159"/>
      <c r="AA1336" s="159"/>
      <c r="AB1336" s="159"/>
      <c r="AC1336" s="159"/>
      <c r="AD1336" s="159"/>
      <c r="AE1336" s="159"/>
      <c r="AF1336" s="159"/>
      <c r="AG1336" s="159"/>
      <c r="AH1336" s="159"/>
      <c r="AI1336" s="159"/>
      <c r="AJ1336" s="159"/>
      <c r="AK1336" s="159"/>
      <c r="AL1336" s="159"/>
      <c r="AM1336" s="159"/>
      <c r="AN1336" s="159"/>
      <c r="AO1336" s="159"/>
      <c r="AP1336" s="159"/>
      <c r="AQ1336" s="159"/>
      <c r="AR1336" s="159"/>
      <c r="AS1336" s="159"/>
      <c r="AT1336" s="159"/>
      <c r="AU1336" s="159"/>
      <c r="AV1336" s="159"/>
      <c r="AW1336" s="159"/>
      <c r="AX1336" s="159"/>
      <c r="AY1336" s="159"/>
      <c r="AZ1336" s="159"/>
      <c r="BA1336" s="159"/>
      <c r="BB1336" s="159"/>
      <c r="BC1336" s="159"/>
      <c r="BD1336" s="159"/>
      <c r="BE1336" s="159"/>
    </row>
    <row r="1337" spans="14:57"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59"/>
      <c r="Z1337" s="159"/>
      <c r="AA1337" s="159"/>
      <c r="AB1337" s="159"/>
      <c r="AC1337" s="159"/>
      <c r="AD1337" s="159"/>
      <c r="AE1337" s="159"/>
      <c r="AF1337" s="159"/>
      <c r="AG1337" s="159"/>
      <c r="AH1337" s="159"/>
      <c r="AI1337" s="159"/>
      <c r="AJ1337" s="159"/>
      <c r="AK1337" s="159"/>
      <c r="AL1337" s="159"/>
      <c r="AM1337" s="159"/>
      <c r="AN1337" s="159"/>
      <c r="AO1337" s="159"/>
      <c r="AP1337" s="159"/>
      <c r="AQ1337" s="159"/>
      <c r="AR1337" s="159"/>
      <c r="AS1337" s="159"/>
      <c r="AT1337" s="159"/>
      <c r="AU1337" s="159"/>
      <c r="AV1337" s="159"/>
      <c r="AW1337" s="159"/>
      <c r="AX1337" s="159"/>
      <c r="AY1337" s="159"/>
      <c r="AZ1337" s="159"/>
      <c r="BA1337" s="159"/>
      <c r="BB1337" s="159"/>
      <c r="BC1337" s="159"/>
      <c r="BD1337" s="159"/>
      <c r="BE1337" s="159"/>
    </row>
    <row r="1338" spans="14:57"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59"/>
      <c r="Z1338" s="159"/>
      <c r="AA1338" s="159"/>
      <c r="AB1338" s="159"/>
      <c r="AC1338" s="159"/>
      <c r="AD1338" s="159"/>
      <c r="AE1338" s="159"/>
      <c r="AF1338" s="159"/>
      <c r="AG1338" s="159"/>
      <c r="AH1338" s="159"/>
      <c r="AI1338" s="159"/>
      <c r="AJ1338" s="159"/>
      <c r="AK1338" s="159"/>
      <c r="AL1338" s="159"/>
      <c r="AM1338" s="159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159"/>
      <c r="AX1338" s="159"/>
      <c r="AY1338" s="159"/>
      <c r="AZ1338" s="159"/>
      <c r="BA1338" s="159"/>
      <c r="BB1338" s="159"/>
      <c r="BC1338" s="159"/>
      <c r="BD1338" s="159"/>
      <c r="BE1338" s="159"/>
    </row>
    <row r="1339" spans="14:57"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59"/>
      <c r="Z1339" s="159"/>
      <c r="AA1339" s="159"/>
      <c r="AB1339" s="159"/>
      <c r="AC1339" s="159"/>
      <c r="AD1339" s="159"/>
      <c r="AE1339" s="159"/>
      <c r="AF1339" s="159"/>
      <c r="AG1339" s="159"/>
      <c r="AH1339" s="159"/>
      <c r="AI1339" s="159"/>
      <c r="AJ1339" s="159"/>
      <c r="AK1339" s="159"/>
      <c r="AL1339" s="159"/>
      <c r="AM1339" s="159"/>
      <c r="AN1339" s="159"/>
      <c r="AO1339" s="159"/>
      <c r="AP1339" s="159"/>
      <c r="AQ1339" s="159"/>
      <c r="AR1339" s="159"/>
      <c r="AS1339" s="159"/>
      <c r="AT1339" s="159"/>
      <c r="AU1339" s="159"/>
      <c r="AV1339" s="159"/>
      <c r="AW1339" s="159"/>
      <c r="AX1339" s="159"/>
      <c r="AY1339" s="159"/>
      <c r="AZ1339" s="159"/>
      <c r="BA1339" s="159"/>
      <c r="BB1339" s="159"/>
      <c r="BC1339" s="159"/>
      <c r="BD1339" s="159"/>
      <c r="BE1339" s="159"/>
    </row>
    <row r="1340" spans="14:57"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</row>
    <row r="1341" spans="14:57"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59"/>
      <c r="Z1341" s="159"/>
      <c r="AA1341" s="159"/>
      <c r="AB1341" s="159"/>
      <c r="AC1341" s="159"/>
      <c r="AD1341" s="159"/>
      <c r="AE1341" s="159"/>
      <c r="AF1341" s="159"/>
      <c r="AG1341" s="159"/>
      <c r="AH1341" s="159"/>
      <c r="AI1341" s="159"/>
      <c r="AJ1341" s="159"/>
      <c r="AK1341" s="159"/>
      <c r="AL1341" s="159"/>
      <c r="AM1341" s="159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159"/>
      <c r="AX1341" s="159"/>
      <c r="AY1341" s="159"/>
      <c r="AZ1341" s="159"/>
      <c r="BA1341" s="159"/>
      <c r="BB1341" s="159"/>
      <c r="BC1341" s="159"/>
      <c r="BD1341" s="159"/>
      <c r="BE1341" s="159"/>
    </row>
    <row r="1342" spans="14:57"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  <c r="AH1342" s="159"/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159"/>
      <c r="AX1342" s="159"/>
      <c r="AY1342" s="159"/>
      <c r="AZ1342" s="159"/>
      <c r="BA1342" s="159"/>
      <c r="BB1342" s="159"/>
      <c r="BC1342" s="159"/>
      <c r="BD1342" s="159"/>
      <c r="BE1342" s="159"/>
    </row>
    <row r="1343" spans="14:57"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  <c r="AH1343" s="159"/>
      <c r="AI1343" s="159"/>
      <c r="AJ1343" s="159"/>
      <c r="AK1343" s="159"/>
      <c r="AL1343" s="159"/>
      <c r="AM1343" s="159"/>
      <c r="AN1343" s="159"/>
      <c r="AO1343" s="159"/>
      <c r="AP1343" s="159"/>
      <c r="AQ1343" s="159"/>
      <c r="AR1343" s="159"/>
      <c r="AS1343" s="159"/>
      <c r="AT1343" s="159"/>
      <c r="AU1343" s="159"/>
      <c r="AV1343" s="159"/>
      <c r="AW1343" s="159"/>
      <c r="AX1343" s="159"/>
      <c r="AY1343" s="159"/>
      <c r="AZ1343" s="159"/>
      <c r="BA1343" s="159"/>
      <c r="BB1343" s="159"/>
      <c r="BC1343" s="159"/>
      <c r="BD1343" s="159"/>
      <c r="BE1343" s="159"/>
    </row>
    <row r="1344" spans="14:57"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59"/>
      <c r="Z1344" s="159"/>
      <c r="AA1344" s="159"/>
      <c r="AB1344" s="159"/>
      <c r="AC1344" s="159"/>
      <c r="AD1344" s="159"/>
      <c r="AE1344" s="159"/>
      <c r="AF1344" s="159"/>
      <c r="AG1344" s="159"/>
      <c r="AH1344" s="159"/>
      <c r="AI1344" s="159"/>
      <c r="AJ1344" s="159"/>
      <c r="AK1344" s="159"/>
      <c r="AL1344" s="159"/>
      <c r="AM1344" s="159"/>
      <c r="AN1344" s="159"/>
      <c r="AO1344" s="159"/>
      <c r="AP1344" s="159"/>
      <c r="AQ1344" s="159"/>
      <c r="AR1344" s="159"/>
      <c r="AS1344" s="159"/>
      <c r="AT1344" s="159"/>
      <c r="AU1344" s="159"/>
      <c r="AV1344" s="159"/>
      <c r="AW1344" s="159"/>
      <c r="AX1344" s="159"/>
      <c r="AY1344" s="159"/>
      <c r="AZ1344" s="159"/>
      <c r="BA1344" s="159"/>
      <c r="BB1344" s="159"/>
      <c r="BC1344" s="159"/>
      <c r="BD1344" s="159"/>
      <c r="BE1344" s="159"/>
    </row>
    <row r="1345" spans="14:57"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59"/>
      <c r="Z1345" s="159"/>
      <c r="AA1345" s="159"/>
      <c r="AB1345" s="159"/>
      <c r="AC1345" s="159"/>
      <c r="AD1345" s="159"/>
      <c r="AE1345" s="159"/>
      <c r="AF1345" s="159"/>
      <c r="AG1345" s="159"/>
      <c r="AH1345" s="159"/>
      <c r="AI1345" s="159"/>
      <c r="AJ1345" s="159"/>
      <c r="AK1345" s="159"/>
      <c r="AL1345" s="159"/>
      <c r="AM1345" s="159"/>
      <c r="AN1345" s="159"/>
      <c r="AO1345" s="159"/>
      <c r="AP1345" s="159"/>
      <c r="AQ1345" s="159"/>
      <c r="AR1345" s="159"/>
      <c r="AS1345" s="159"/>
      <c r="AT1345" s="159"/>
      <c r="AU1345" s="159"/>
      <c r="AV1345" s="159"/>
      <c r="AW1345" s="159"/>
      <c r="AX1345" s="159"/>
      <c r="AY1345" s="159"/>
      <c r="AZ1345" s="159"/>
      <c r="BA1345" s="159"/>
      <c r="BB1345" s="159"/>
      <c r="BC1345" s="159"/>
      <c r="BD1345" s="159"/>
      <c r="BE1345" s="159"/>
    </row>
    <row r="1346" spans="14:57"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59"/>
      <c r="Z1346" s="159"/>
      <c r="AA1346" s="159"/>
      <c r="AB1346" s="159"/>
      <c r="AC1346" s="159"/>
      <c r="AD1346" s="159"/>
      <c r="AE1346" s="159"/>
      <c r="AF1346" s="159"/>
      <c r="AG1346" s="159"/>
      <c r="AH1346" s="159"/>
      <c r="AI1346" s="159"/>
      <c r="AJ1346" s="159"/>
      <c r="AK1346" s="159"/>
      <c r="AL1346" s="159"/>
      <c r="AM1346" s="159"/>
      <c r="AN1346" s="159"/>
      <c r="AO1346" s="159"/>
      <c r="AP1346" s="159"/>
      <c r="AQ1346" s="159"/>
      <c r="AR1346" s="159"/>
      <c r="AS1346" s="159"/>
      <c r="AT1346" s="159"/>
      <c r="AU1346" s="159"/>
      <c r="AV1346" s="159"/>
      <c r="AW1346" s="159"/>
      <c r="AX1346" s="159"/>
      <c r="AY1346" s="159"/>
      <c r="AZ1346" s="159"/>
      <c r="BA1346" s="159"/>
      <c r="BB1346" s="159"/>
      <c r="BC1346" s="159"/>
      <c r="BD1346" s="159"/>
      <c r="BE1346" s="159"/>
    </row>
    <row r="1347" spans="14:57"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59"/>
      <c r="Z1347" s="159"/>
      <c r="AA1347" s="159"/>
      <c r="AB1347" s="159"/>
      <c r="AC1347" s="159"/>
      <c r="AD1347" s="159"/>
      <c r="AE1347" s="159"/>
      <c r="AF1347" s="159"/>
      <c r="AG1347" s="159"/>
      <c r="AH1347" s="159"/>
      <c r="AI1347" s="159"/>
      <c r="AJ1347" s="159"/>
      <c r="AK1347" s="159"/>
      <c r="AL1347" s="159"/>
      <c r="AM1347" s="159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159"/>
      <c r="AX1347" s="159"/>
      <c r="AY1347" s="159"/>
      <c r="AZ1347" s="159"/>
      <c r="BA1347" s="159"/>
      <c r="BB1347" s="159"/>
      <c r="BC1347" s="159"/>
      <c r="BD1347" s="159"/>
      <c r="BE1347" s="159"/>
    </row>
    <row r="1348" spans="14:57"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  <c r="AH1348" s="159"/>
      <c r="AI1348" s="159"/>
      <c r="AJ1348" s="159"/>
      <c r="AK1348" s="159"/>
      <c r="AL1348" s="159"/>
      <c r="AM1348" s="159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159"/>
      <c r="AX1348" s="159"/>
      <c r="AY1348" s="159"/>
      <c r="AZ1348" s="159"/>
      <c r="BA1348" s="159"/>
      <c r="BB1348" s="159"/>
      <c r="BC1348" s="159"/>
      <c r="BD1348" s="159"/>
      <c r="BE1348" s="159"/>
    </row>
    <row r="1349" spans="14:57"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59"/>
      <c r="Z1349" s="159"/>
      <c r="AA1349" s="159"/>
      <c r="AB1349" s="159"/>
      <c r="AC1349" s="159"/>
      <c r="AD1349" s="159"/>
      <c r="AE1349" s="159"/>
      <c r="AF1349" s="159"/>
      <c r="AG1349" s="159"/>
      <c r="AH1349" s="159"/>
      <c r="AI1349" s="159"/>
      <c r="AJ1349" s="159"/>
      <c r="AK1349" s="159"/>
      <c r="AL1349" s="159"/>
      <c r="AM1349" s="159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59"/>
      <c r="AX1349" s="159"/>
      <c r="AY1349" s="159"/>
      <c r="AZ1349" s="159"/>
      <c r="BA1349" s="159"/>
      <c r="BB1349" s="159"/>
      <c r="BC1349" s="159"/>
      <c r="BD1349" s="159"/>
      <c r="BE1349" s="159"/>
    </row>
    <row r="1350" spans="14:57"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59"/>
      <c r="Z1350" s="159"/>
      <c r="AA1350" s="159"/>
      <c r="AB1350" s="159"/>
      <c r="AC1350" s="159"/>
      <c r="AD1350" s="159"/>
      <c r="AE1350" s="159"/>
      <c r="AF1350" s="159"/>
      <c r="AG1350" s="159"/>
      <c r="AH1350" s="159"/>
      <c r="AI1350" s="159"/>
      <c r="AJ1350" s="159"/>
      <c r="AK1350" s="159"/>
      <c r="AL1350" s="159"/>
      <c r="AM1350" s="159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59"/>
      <c r="AY1350" s="159"/>
      <c r="AZ1350" s="159"/>
      <c r="BA1350" s="159"/>
      <c r="BB1350" s="159"/>
      <c r="BC1350" s="159"/>
      <c r="BD1350" s="159"/>
      <c r="BE1350" s="159"/>
    </row>
    <row r="1351" spans="14:57"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  <c r="AH1351" s="159"/>
      <c r="AI1351" s="159"/>
      <c r="AJ1351" s="159"/>
      <c r="AK1351" s="159"/>
      <c r="AL1351" s="159"/>
      <c r="AM1351" s="159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159"/>
      <c r="AX1351" s="159"/>
      <c r="AY1351" s="159"/>
      <c r="AZ1351" s="159"/>
      <c r="BA1351" s="159"/>
      <c r="BB1351" s="159"/>
      <c r="BC1351" s="159"/>
      <c r="BD1351" s="159"/>
      <c r="BE1351" s="159"/>
    </row>
    <row r="1352" spans="14:57">
      <c r="N1352" s="159"/>
      <c r="O1352" s="159"/>
      <c r="P1352" s="159"/>
      <c r="Q1352" s="159"/>
      <c r="R1352" s="159"/>
      <c r="S1352" s="159"/>
      <c r="T1352" s="159"/>
      <c r="U1352" s="159"/>
      <c r="V1352" s="159"/>
      <c r="W1352" s="159"/>
      <c r="X1352" s="159"/>
      <c r="Y1352" s="159"/>
      <c r="Z1352" s="159"/>
      <c r="AA1352" s="159"/>
      <c r="AB1352" s="159"/>
      <c r="AC1352" s="159"/>
      <c r="AD1352" s="159"/>
      <c r="AE1352" s="159"/>
      <c r="AF1352" s="159"/>
      <c r="AG1352" s="159"/>
      <c r="AH1352" s="159"/>
      <c r="AI1352" s="159"/>
      <c r="AJ1352" s="159"/>
      <c r="AK1352" s="159"/>
      <c r="AL1352" s="159"/>
      <c r="AM1352" s="159"/>
      <c r="AN1352" s="159"/>
      <c r="AO1352" s="159"/>
      <c r="AP1352" s="159"/>
      <c r="AQ1352" s="159"/>
      <c r="AR1352" s="159"/>
      <c r="AS1352" s="159"/>
      <c r="AT1352" s="159"/>
      <c r="AU1352" s="159"/>
      <c r="AV1352" s="159"/>
      <c r="AW1352" s="159"/>
      <c r="AX1352" s="159"/>
      <c r="AY1352" s="159"/>
      <c r="AZ1352" s="159"/>
      <c r="BA1352" s="159"/>
      <c r="BB1352" s="159"/>
      <c r="BC1352" s="159"/>
      <c r="BD1352" s="159"/>
      <c r="BE1352" s="159"/>
    </row>
    <row r="1353" spans="14:57"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59"/>
      <c r="Z1353" s="159"/>
      <c r="AA1353" s="159"/>
      <c r="AB1353" s="159"/>
      <c r="AC1353" s="159"/>
      <c r="AD1353" s="159"/>
      <c r="AE1353" s="159"/>
      <c r="AF1353" s="159"/>
      <c r="AG1353" s="159"/>
      <c r="AH1353" s="159"/>
      <c r="AI1353" s="159"/>
      <c r="AJ1353" s="159"/>
      <c r="AK1353" s="159"/>
      <c r="AL1353" s="159"/>
      <c r="AM1353" s="159"/>
      <c r="AN1353" s="159"/>
      <c r="AO1353" s="159"/>
      <c r="AP1353" s="159"/>
      <c r="AQ1353" s="159"/>
      <c r="AR1353" s="159"/>
      <c r="AS1353" s="159"/>
      <c r="AT1353" s="159"/>
      <c r="AU1353" s="159"/>
      <c r="AV1353" s="159"/>
      <c r="AW1353" s="159"/>
      <c r="AX1353" s="159"/>
      <c r="AY1353" s="159"/>
      <c r="AZ1353" s="159"/>
      <c r="BA1353" s="159"/>
      <c r="BB1353" s="159"/>
      <c r="BC1353" s="159"/>
      <c r="BD1353" s="159"/>
      <c r="BE1353" s="159"/>
    </row>
    <row r="1354" spans="14:57"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59"/>
      <c r="Z1354" s="159"/>
      <c r="AA1354" s="159"/>
      <c r="AB1354" s="159"/>
      <c r="AC1354" s="159"/>
      <c r="AD1354" s="159"/>
      <c r="AE1354" s="159"/>
      <c r="AF1354" s="159"/>
      <c r="AG1354" s="159"/>
      <c r="AH1354" s="159"/>
      <c r="AI1354" s="159"/>
      <c r="AJ1354" s="159"/>
      <c r="AK1354" s="159"/>
      <c r="AL1354" s="159"/>
      <c r="AM1354" s="159"/>
      <c r="AN1354" s="159"/>
      <c r="AO1354" s="159"/>
      <c r="AP1354" s="159"/>
      <c r="AQ1354" s="159"/>
      <c r="AR1354" s="159"/>
      <c r="AS1354" s="159"/>
      <c r="AT1354" s="159"/>
      <c r="AU1354" s="159"/>
      <c r="AV1354" s="159"/>
      <c r="AW1354" s="159"/>
      <c r="AX1354" s="159"/>
      <c r="AY1354" s="159"/>
      <c r="AZ1354" s="159"/>
      <c r="BA1354" s="159"/>
      <c r="BB1354" s="159"/>
      <c r="BC1354" s="159"/>
      <c r="BD1354" s="159"/>
      <c r="BE1354" s="159"/>
    </row>
    <row r="1355" spans="14:57"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59"/>
      <c r="Z1355" s="159"/>
      <c r="AA1355" s="159"/>
      <c r="AB1355" s="159"/>
      <c r="AC1355" s="159"/>
      <c r="AD1355" s="159"/>
      <c r="AE1355" s="159"/>
      <c r="AF1355" s="159"/>
      <c r="AG1355" s="159"/>
      <c r="AH1355" s="159"/>
      <c r="AI1355" s="159"/>
      <c r="AJ1355" s="159"/>
      <c r="AK1355" s="159"/>
      <c r="AL1355" s="159"/>
      <c r="AM1355" s="159"/>
      <c r="AN1355" s="159"/>
      <c r="AO1355" s="159"/>
      <c r="AP1355" s="159"/>
      <c r="AQ1355" s="159"/>
      <c r="AR1355" s="159"/>
      <c r="AS1355" s="159"/>
      <c r="AT1355" s="159"/>
      <c r="AU1355" s="159"/>
      <c r="AV1355" s="159"/>
      <c r="AW1355" s="159"/>
      <c r="AX1355" s="159"/>
      <c r="AY1355" s="159"/>
      <c r="AZ1355" s="159"/>
      <c r="BA1355" s="159"/>
      <c r="BB1355" s="159"/>
      <c r="BC1355" s="159"/>
      <c r="BD1355" s="159"/>
      <c r="BE1355" s="159"/>
    </row>
    <row r="1356" spans="14:57"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59"/>
      <c r="Z1356" s="159"/>
      <c r="AA1356" s="159"/>
      <c r="AB1356" s="159"/>
      <c r="AC1356" s="159"/>
      <c r="AD1356" s="159"/>
      <c r="AE1356" s="159"/>
      <c r="AF1356" s="159"/>
      <c r="AG1356" s="159"/>
      <c r="AH1356" s="159"/>
      <c r="AI1356" s="159"/>
      <c r="AJ1356" s="159"/>
      <c r="AK1356" s="159"/>
      <c r="AL1356" s="159"/>
      <c r="AM1356" s="159"/>
      <c r="AN1356" s="159"/>
      <c r="AO1356" s="159"/>
      <c r="AP1356" s="159"/>
      <c r="AQ1356" s="159"/>
      <c r="AR1356" s="159"/>
      <c r="AS1356" s="159"/>
      <c r="AT1356" s="159"/>
      <c r="AU1356" s="159"/>
      <c r="AV1356" s="159"/>
      <c r="AW1356" s="159"/>
      <c r="AX1356" s="159"/>
      <c r="AY1356" s="159"/>
      <c r="AZ1356" s="159"/>
      <c r="BA1356" s="159"/>
      <c r="BB1356" s="159"/>
      <c r="BC1356" s="159"/>
      <c r="BD1356" s="159"/>
      <c r="BE1356" s="159"/>
    </row>
    <row r="1357" spans="14:57">
      <c r="N1357" s="159"/>
      <c r="O1357" s="159"/>
      <c r="P1357" s="159"/>
      <c r="Q1357" s="159"/>
      <c r="R1357" s="159"/>
      <c r="S1357" s="159"/>
      <c r="T1357" s="159"/>
      <c r="U1357" s="159"/>
      <c r="V1357" s="159"/>
      <c r="W1357" s="159"/>
      <c r="X1357" s="159"/>
      <c r="Y1357" s="159"/>
      <c r="Z1357" s="159"/>
      <c r="AA1357" s="159"/>
      <c r="AB1357" s="159"/>
      <c r="AC1357" s="159"/>
      <c r="AD1357" s="159"/>
      <c r="AE1357" s="159"/>
      <c r="AF1357" s="159"/>
      <c r="AG1357" s="159"/>
      <c r="AH1357" s="159"/>
      <c r="AI1357" s="159"/>
      <c r="AJ1357" s="159"/>
      <c r="AK1357" s="159"/>
      <c r="AL1357" s="159"/>
      <c r="AM1357" s="159"/>
      <c r="AN1357" s="159"/>
      <c r="AO1357" s="159"/>
      <c r="AP1357" s="159"/>
      <c r="AQ1357" s="159"/>
      <c r="AR1357" s="159"/>
      <c r="AS1357" s="159"/>
      <c r="AT1357" s="159"/>
      <c r="AU1357" s="159"/>
      <c r="AV1357" s="159"/>
      <c r="AW1357" s="159"/>
      <c r="AX1357" s="159"/>
      <c r="AY1357" s="159"/>
      <c r="AZ1357" s="159"/>
      <c r="BA1357" s="159"/>
      <c r="BB1357" s="159"/>
      <c r="BC1357" s="159"/>
      <c r="BD1357" s="159"/>
      <c r="BE1357" s="159"/>
    </row>
    <row r="1358" spans="14:57"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59"/>
      <c r="Z1358" s="159"/>
      <c r="AA1358" s="159"/>
      <c r="AB1358" s="159"/>
      <c r="AC1358" s="159"/>
      <c r="AD1358" s="159"/>
      <c r="AE1358" s="159"/>
      <c r="AF1358" s="159"/>
      <c r="AG1358" s="159"/>
      <c r="AH1358" s="159"/>
      <c r="AI1358" s="159"/>
      <c r="AJ1358" s="159"/>
      <c r="AK1358" s="159"/>
      <c r="AL1358" s="159"/>
      <c r="AM1358" s="159"/>
      <c r="AN1358" s="159"/>
      <c r="AO1358" s="159"/>
      <c r="AP1358" s="159"/>
      <c r="AQ1358" s="159"/>
      <c r="AR1358" s="159"/>
      <c r="AS1358" s="159"/>
      <c r="AT1358" s="159"/>
      <c r="AU1358" s="159"/>
      <c r="AV1358" s="159"/>
      <c r="AW1358" s="159"/>
      <c r="AX1358" s="159"/>
      <c r="AY1358" s="159"/>
      <c r="AZ1358" s="159"/>
      <c r="BA1358" s="159"/>
      <c r="BB1358" s="159"/>
      <c r="BC1358" s="159"/>
      <c r="BD1358" s="159"/>
      <c r="BE1358" s="159"/>
    </row>
    <row r="1359" spans="14:57">
      <c r="N1359" s="159"/>
      <c r="O1359" s="159"/>
      <c r="P1359" s="159"/>
      <c r="Q1359" s="159"/>
      <c r="R1359" s="159"/>
      <c r="S1359" s="159"/>
      <c r="T1359" s="159"/>
      <c r="U1359" s="159"/>
      <c r="V1359" s="159"/>
      <c r="W1359" s="159"/>
      <c r="X1359" s="159"/>
      <c r="Y1359" s="159"/>
      <c r="Z1359" s="159"/>
      <c r="AA1359" s="159"/>
      <c r="AB1359" s="159"/>
      <c r="AC1359" s="159"/>
      <c r="AD1359" s="159"/>
      <c r="AE1359" s="159"/>
      <c r="AF1359" s="159"/>
      <c r="AG1359" s="159"/>
      <c r="AH1359" s="159"/>
      <c r="AI1359" s="159"/>
      <c r="AJ1359" s="159"/>
      <c r="AK1359" s="159"/>
      <c r="AL1359" s="159"/>
      <c r="AM1359" s="159"/>
      <c r="AN1359" s="159"/>
      <c r="AO1359" s="159"/>
      <c r="AP1359" s="159"/>
      <c r="AQ1359" s="159"/>
      <c r="AR1359" s="159"/>
      <c r="AS1359" s="159"/>
      <c r="AT1359" s="159"/>
      <c r="AU1359" s="159"/>
      <c r="AV1359" s="159"/>
      <c r="AW1359" s="159"/>
      <c r="AX1359" s="159"/>
      <c r="AY1359" s="159"/>
      <c r="AZ1359" s="159"/>
      <c r="BA1359" s="159"/>
      <c r="BB1359" s="159"/>
      <c r="BC1359" s="159"/>
      <c r="BD1359" s="159"/>
      <c r="BE1359" s="159"/>
    </row>
    <row r="1360" spans="14:57">
      <c r="N1360" s="159"/>
      <c r="O1360" s="159"/>
      <c r="P1360" s="159"/>
      <c r="Q1360" s="159"/>
      <c r="R1360" s="159"/>
      <c r="S1360" s="159"/>
      <c r="T1360" s="159"/>
      <c r="U1360" s="159"/>
      <c r="V1360" s="159"/>
      <c r="W1360" s="159"/>
      <c r="X1360" s="159"/>
      <c r="Y1360" s="159"/>
      <c r="Z1360" s="159"/>
      <c r="AA1360" s="159"/>
      <c r="AB1360" s="159"/>
      <c r="AC1360" s="159"/>
      <c r="AD1360" s="159"/>
      <c r="AE1360" s="159"/>
      <c r="AF1360" s="159"/>
      <c r="AG1360" s="159"/>
      <c r="AH1360" s="159"/>
      <c r="AI1360" s="159"/>
      <c r="AJ1360" s="159"/>
      <c r="AK1360" s="159"/>
      <c r="AL1360" s="159"/>
      <c r="AM1360" s="159"/>
      <c r="AN1360" s="159"/>
      <c r="AO1360" s="159"/>
      <c r="AP1360" s="159"/>
      <c r="AQ1360" s="159"/>
      <c r="AR1360" s="159"/>
      <c r="AS1360" s="159"/>
      <c r="AT1360" s="159"/>
      <c r="AU1360" s="159"/>
      <c r="AV1360" s="159"/>
      <c r="AW1360" s="159"/>
      <c r="AX1360" s="159"/>
      <c r="AY1360" s="159"/>
      <c r="AZ1360" s="159"/>
      <c r="BA1360" s="159"/>
      <c r="BB1360" s="159"/>
      <c r="BC1360" s="159"/>
      <c r="BD1360" s="159"/>
      <c r="BE1360" s="159"/>
    </row>
    <row r="1361" spans="14:57"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59"/>
      <c r="Z1361" s="159"/>
      <c r="AA1361" s="159"/>
      <c r="AB1361" s="159"/>
      <c r="AC1361" s="159"/>
      <c r="AD1361" s="159"/>
      <c r="AE1361" s="159"/>
      <c r="AF1361" s="159"/>
      <c r="AG1361" s="159"/>
      <c r="AH1361" s="159"/>
      <c r="AI1361" s="159"/>
      <c r="AJ1361" s="159"/>
      <c r="AK1361" s="159"/>
      <c r="AL1361" s="159"/>
      <c r="AM1361" s="159"/>
      <c r="AN1361" s="159"/>
      <c r="AO1361" s="159"/>
      <c r="AP1361" s="159"/>
      <c r="AQ1361" s="159"/>
      <c r="AR1361" s="159"/>
      <c r="AS1361" s="159"/>
      <c r="AT1361" s="159"/>
      <c r="AU1361" s="159"/>
      <c r="AV1361" s="159"/>
      <c r="AW1361" s="159"/>
      <c r="AX1361" s="159"/>
      <c r="AY1361" s="159"/>
      <c r="AZ1361" s="159"/>
      <c r="BA1361" s="159"/>
      <c r="BB1361" s="159"/>
      <c r="BC1361" s="159"/>
      <c r="BD1361" s="159"/>
      <c r="BE1361" s="159"/>
    </row>
    <row r="1362" spans="14:57"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59"/>
      <c r="Z1362" s="159"/>
      <c r="AA1362" s="159"/>
      <c r="AB1362" s="159"/>
      <c r="AC1362" s="159"/>
      <c r="AD1362" s="159"/>
      <c r="AE1362" s="159"/>
      <c r="AF1362" s="159"/>
      <c r="AG1362" s="159"/>
      <c r="AH1362" s="159"/>
      <c r="AI1362" s="159"/>
      <c r="AJ1362" s="159"/>
      <c r="AK1362" s="159"/>
      <c r="AL1362" s="159"/>
      <c r="AM1362" s="159"/>
      <c r="AN1362" s="159"/>
      <c r="AO1362" s="159"/>
      <c r="AP1362" s="159"/>
      <c r="AQ1362" s="159"/>
      <c r="AR1362" s="159"/>
      <c r="AS1362" s="159"/>
      <c r="AT1362" s="159"/>
      <c r="AU1362" s="159"/>
      <c r="AV1362" s="159"/>
      <c r="AW1362" s="159"/>
      <c r="AX1362" s="159"/>
      <c r="AY1362" s="159"/>
      <c r="AZ1362" s="159"/>
      <c r="BA1362" s="159"/>
      <c r="BB1362" s="159"/>
      <c r="BC1362" s="159"/>
      <c r="BD1362" s="159"/>
      <c r="BE1362" s="159"/>
    </row>
    <row r="1363" spans="14:57"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59"/>
      <c r="Z1363" s="159"/>
      <c r="AA1363" s="159"/>
      <c r="AB1363" s="159"/>
      <c r="AC1363" s="159"/>
      <c r="AD1363" s="159"/>
      <c r="AE1363" s="159"/>
      <c r="AF1363" s="159"/>
      <c r="AG1363" s="159"/>
      <c r="AH1363" s="159"/>
      <c r="AI1363" s="159"/>
      <c r="AJ1363" s="159"/>
      <c r="AK1363" s="159"/>
      <c r="AL1363" s="159"/>
      <c r="AM1363" s="159"/>
      <c r="AN1363" s="159"/>
      <c r="AO1363" s="159"/>
      <c r="AP1363" s="159"/>
      <c r="AQ1363" s="159"/>
      <c r="AR1363" s="159"/>
      <c r="AS1363" s="159"/>
      <c r="AT1363" s="159"/>
      <c r="AU1363" s="159"/>
      <c r="AV1363" s="159"/>
      <c r="AW1363" s="159"/>
      <c r="AX1363" s="159"/>
      <c r="AY1363" s="159"/>
      <c r="AZ1363" s="159"/>
      <c r="BA1363" s="159"/>
      <c r="BB1363" s="159"/>
      <c r="BC1363" s="159"/>
      <c r="BD1363" s="159"/>
      <c r="BE1363" s="159"/>
    </row>
    <row r="1364" spans="14:57"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59"/>
      <c r="Z1364" s="159"/>
      <c r="AA1364" s="159"/>
      <c r="AB1364" s="159"/>
      <c r="AC1364" s="159"/>
      <c r="AD1364" s="159"/>
      <c r="AE1364" s="159"/>
      <c r="AF1364" s="159"/>
      <c r="AG1364" s="159"/>
      <c r="AH1364" s="159"/>
      <c r="AI1364" s="159"/>
      <c r="AJ1364" s="159"/>
      <c r="AK1364" s="159"/>
      <c r="AL1364" s="159"/>
      <c r="AM1364" s="159"/>
      <c r="AN1364" s="159"/>
      <c r="AO1364" s="159"/>
      <c r="AP1364" s="159"/>
      <c r="AQ1364" s="159"/>
      <c r="AR1364" s="159"/>
      <c r="AS1364" s="159"/>
      <c r="AT1364" s="159"/>
      <c r="AU1364" s="159"/>
      <c r="AV1364" s="159"/>
      <c r="AW1364" s="159"/>
      <c r="AX1364" s="159"/>
      <c r="AY1364" s="159"/>
      <c r="AZ1364" s="159"/>
      <c r="BA1364" s="159"/>
      <c r="BB1364" s="159"/>
      <c r="BC1364" s="159"/>
      <c r="BD1364" s="159"/>
      <c r="BE1364" s="159"/>
    </row>
    <row r="1365" spans="14:57"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59"/>
      <c r="Z1365" s="159"/>
      <c r="AA1365" s="159"/>
      <c r="AB1365" s="159"/>
      <c r="AC1365" s="159"/>
      <c r="AD1365" s="159"/>
      <c r="AE1365" s="159"/>
      <c r="AF1365" s="159"/>
      <c r="AG1365" s="159"/>
      <c r="AH1365" s="159"/>
      <c r="AI1365" s="159"/>
      <c r="AJ1365" s="159"/>
      <c r="AK1365" s="159"/>
      <c r="AL1365" s="159"/>
      <c r="AM1365" s="159"/>
      <c r="AN1365" s="159"/>
      <c r="AO1365" s="159"/>
      <c r="AP1365" s="159"/>
      <c r="AQ1365" s="159"/>
      <c r="AR1365" s="159"/>
      <c r="AS1365" s="159"/>
      <c r="AT1365" s="159"/>
      <c r="AU1365" s="159"/>
      <c r="AV1365" s="159"/>
      <c r="AW1365" s="159"/>
      <c r="AX1365" s="159"/>
      <c r="AY1365" s="159"/>
      <c r="AZ1365" s="159"/>
      <c r="BA1365" s="159"/>
      <c r="BB1365" s="159"/>
      <c r="BC1365" s="159"/>
      <c r="BD1365" s="159"/>
      <c r="BE1365" s="159"/>
    </row>
    <row r="1366" spans="14:57"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59"/>
      <c r="Z1366" s="159"/>
      <c r="AA1366" s="159"/>
      <c r="AB1366" s="159"/>
      <c r="AC1366" s="159"/>
      <c r="AD1366" s="159"/>
      <c r="AE1366" s="159"/>
      <c r="AF1366" s="159"/>
      <c r="AG1366" s="159"/>
      <c r="AH1366" s="159"/>
      <c r="AI1366" s="159"/>
      <c r="AJ1366" s="159"/>
      <c r="AK1366" s="159"/>
      <c r="AL1366" s="159"/>
      <c r="AM1366" s="159"/>
      <c r="AN1366" s="159"/>
      <c r="AO1366" s="159"/>
      <c r="AP1366" s="159"/>
      <c r="AQ1366" s="159"/>
      <c r="AR1366" s="159"/>
      <c r="AS1366" s="159"/>
      <c r="AT1366" s="159"/>
      <c r="AU1366" s="159"/>
      <c r="AV1366" s="159"/>
      <c r="AW1366" s="159"/>
      <c r="AX1366" s="159"/>
      <c r="AY1366" s="159"/>
      <c r="AZ1366" s="159"/>
      <c r="BA1366" s="159"/>
      <c r="BB1366" s="159"/>
      <c r="BC1366" s="159"/>
      <c r="BD1366" s="159"/>
      <c r="BE1366" s="159"/>
    </row>
    <row r="1367" spans="14:57"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59"/>
      <c r="Z1367" s="159"/>
      <c r="AA1367" s="159"/>
      <c r="AB1367" s="159"/>
      <c r="AC1367" s="159"/>
      <c r="AD1367" s="159"/>
      <c r="AE1367" s="159"/>
      <c r="AF1367" s="159"/>
      <c r="AG1367" s="159"/>
      <c r="AH1367" s="159"/>
      <c r="AI1367" s="159"/>
      <c r="AJ1367" s="159"/>
      <c r="AK1367" s="159"/>
      <c r="AL1367" s="159"/>
      <c r="AM1367" s="159"/>
      <c r="AN1367" s="159"/>
      <c r="AO1367" s="159"/>
      <c r="AP1367" s="159"/>
      <c r="AQ1367" s="159"/>
      <c r="AR1367" s="159"/>
      <c r="AS1367" s="159"/>
      <c r="AT1367" s="159"/>
      <c r="AU1367" s="159"/>
      <c r="AV1367" s="159"/>
      <c r="AW1367" s="159"/>
      <c r="AX1367" s="159"/>
      <c r="AY1367" s="159"/>
      <c r="AZ1367" s="159"/>
      <c r="BA1367" s="159"/>
      <c r="BB1367" s="159"/>
      <c r="BC1367" s="159"/>
      <c r="BD1367" s="159"/>
      <c r="BE1367" s="159"/>
    </row>
    <row r="1368" spans="14:57"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59"/>
      <c r="Z1368" s="159"/>
      <c r="AA1368" s="159"/>
      <c r="AB1368" s="159"/>
      <c r="AC1368" s="159"/>
      <c r="AD1368" s="159"/>
      <c r="AE1368" s="159"/>
      <c r="AF1368" s="159"/>
      <c r="AG1368" s="159"/>
      <c r="AH1368" s="159"/>
      <c r="AI1368" s="159"/>
      <c r="AJ1368" s="159"/>
      <c r="AK1368" s="159"/>
      <c r="AL1368" s="159"/>
      <c r="AM1368" s="159"/>
      <c r="AN1368" s="159"/>
      <c r="AO1368" s="159"/>
      <c r="AP1368" s="159"/>
      <c r="AQ1368" s="159"/>
      <c r="AR1368" s="159"/>
      <c r="AS1368" s="159"/>
      <c r="AT1368" s="159"/>
      <c r="AU1368" s="159"/>
      <c r="AV1368" s="159"/>
      <c r="AW1368" s="159"/>
      <c r="AX1368" s="159"/>
      <c r="AY1368" s="159"/>
      <c r="AZ1368" s="159"/>
      <c r="BA1368" s="159"/>
      <c r="BB1368" s="159"/>
      <c r="BC1368" s="159"/>
      <c r="BD1368" s="159"/>
      <c r="BE1368" s="159"/>
    </row>
  </sheetData>
  <sortState ref="A818:BE861">
    <sortCondition ref="E818:E861" customList="机械加工技术,数控技术,机器人技术,电子信息技术,模具技术,数字创意,服装技术,印刷技术,智能制造技术,建筑智能化技术,焊接及检测技术,精密机械制造技术,数字化管理,大数据与人工智能,网络互联与信息安全,智慧新能源汽车技术,中德智能制造双跨培训中心"/>
    <sortCondition ref="K818:K861"/>
  </sortState>
  <mergeCells count="73">
    <mergeCell ref="A136:H136"/>
    <mergeCell ref="A119:H119"/>
    <mergeCell ref="A35:H35"/>
    <mergeCell ref="A364:H364"/>
    <mergeCell ref="A371:H371"/>
    <mergeCell ref="H1:H3"/>
    <mergeCell ref="I1:I3"/>
    <mergeCell ref="K1:K3"/>
    <mergeCell ref="A879:H879"/>
    <mergeCell ref="A878:H878"/>
    <mergeCell ref="A833:H833"/>
    <mergeCell ref="A765:H765"/>
    <mergeCell ref="A715:H715"/>
    <mergeCell ref="A374:H374"/>
    <mergeCell ref="A233:H233"/>
    <mergeCell ref="A193:H193"/>
    <mergeCell ref="A649:H649"/>
    <mergeCell ref="A596:H596"/>
    <mergeCell ref="A562:H562"/>
    <mergeCell ref="A496:H496"/>
    <mergeCell ref="A484:H484"/>
    <mergeCell ref="G1:G3"/>
    <mergeCell ref="A1:A3"/>
    <mergeCell ref="C1:C3"/>
    <mergeCell ref="D1:D3"/>
    <mergeCell ref="E1:E3"/>
    <mergeCell ref="F1:F3"/>
    <mergeCell ref="L1:M1"/>
    <mergeCell ref="N1:O1"/>
    <mergeCell ref="BB1:BC1"/>
    <mergeCell ref="BD1:BE1"/>
    <mergeCell ref="AT1:AU1"/>
    <mergeCell ref="AV1:AW1"/>
    <mergeCell ref="AX1:AY1"/>
    <mergeCell ref="AZ1:BA1"/>
    <mergeCell ref="AD1:AE1"/>
    <mergeCell ref="AF1:AG1"/>
    <mergeCell ref="P1:Q1"/>
    <mergeCell ref="R1:S1"/>
    <mergeCell ref="T1:U1"/>
    <mergeCell ref="V1:W1"/>
    <mergeCell ref="X1:Y1"/>
    <mergeCell ref="L2:M2"/>
    <mergeCell ref="N2:O2"/>
    <mergeCell ref="P2:Q2"/>
    <mergeCell ref="R2:S2"/>
    <mergeCell ref="T2:U2"/>
    <mergeCell ref="V2:W2"/>
    <mergeCell ref="X2:Y2"/>
    <mergeCell ref="Z2:AA2"/>
    <mergeCell ref="AP1:AQ1"/>
    <mergeCell ref="AR1:AS1"/>
    <mergeCell ref="AD2:AE2"/>
    <mergeCell ref="AF2:AG2"/>
    <mergeCell ref="AH2:AI2"/>
    <mergeCell ref="AJ2:AK2"/>
    <mergeCell ref="AH1:AI1"/>
    <mergeCell ref="AJ1:AK1"/>
    <mergeCell ref="AL1:AM1"/>
    <mergeCell ref="AN1:AO1"/>
    <mergeCell ref="AB1:AC1"/>
    <mergeCell ref="Z1:AA1"/>
    <mergeCell ref="AB2:AC2"/>
    <mergeCell ref="AZ2:BA2"/>
    <mergeCell ref="AL2:AM2"/>
    <mergeCell ref="BB2:BC2"/>
    <mergeCell ref="BD2:BE2"/>
    <mergeCell ref="AN2:AO2"/>
    <mergeCell ref="AP2:AQ2"/>
    <mergeCell ref="AR2:AS2"/>
    <mergeCell ref="AT2:AU2"/>
    <mergeCell ref="AV2:AW2"/>
    <mergeCell ref="AX2:AY2"/>
  </mergeCells>
  <phoneticPr fontId="2" type="noConversion"/>
  <conditionalFormatting sqref="T59:V59 T61:V61 AD56:AY59 AB60:AY61 L57:V57 L56:U56 L58:U58 T60:U60 L59:S61 L62:AY63 L64:AG65 AI64:AY65 L248:N248 R248:AY248 M345:AY345 M344:AA344 AD344:AY344 L346:AA346 AD346:AY346 M343:AY343 L410:AA410 AC410:AY410 L425:O430 L411:AY424 L347:AY363 L66:AY109 L386:AY389 L391:AY409 L159:AL160 L139:BE156 L110:BE118 L8:BE34 L171:AY192 L36:AY55 AZ36:BE109 L120:BE135 L137:BE137 L194:AY232 L234:AY247 L365:AY370 L372:AY373 L375:AY384 L249:AY342">
    <cfRule type="cellIs" dxfId="338" priority="339" stopIfTrue="1" operator="greaterThan">
      <formula>0</formula>
    </cfRule>
  </conditionalFormatting>
  <conditionalFormatting sqref="X57 X59 X61 V56:V61">
    <cfRule type="cellIs" dxfId="337" priority="338" stopIfTrue="1" operator="greaterThan">
      <formula>0</formula>
    </cfRule>
  </conditionalFormatting>
  <conditionalFormatting sqref="Z57 Z59 Z61 X56:X61">
    <cfRule type="cellIs" dxfId="336" priority="337" stopIfTrue="1" operator="greaterThan">
      <formula>0</formula>
    </cfRule>
  </conditionalFormatting>
  <conditionalFormatting sqref="Z56:Z61">
    <cfRule type="cellIs" dxfId="335" priority="336" stopIfTrue="1" operator="greaterThan">
      <formula>0</formula>
    </cfRule>
  </conditionalFormatting>
  <conditionalFormatting sqref="W56:W61">
    <cfRule type="cellIs" dxfId="334" priority="335" stopIfTrue="1" operator="greaterThan">
      <formula>0</formula>
    </cfRule>
  </conditionalFormatting>
  <conditionalFormatting sqref="Y56:Y61">
    <cfRule type="cellIs" dxfId="333" priority="334" stopIfTrue="1" operator="greaterThan">
      <formula>0</formula>
    </cfRule>
  </conditionalFormatting>
  <conditionalFormatting sqref="AA56:AA61">
    <cfRule type="cellIs" dxfId="332" priority="333" stopIfTrue="1" operator="greaterThan">
      <formula>0</formula>
    </cfRule>
  </conditionalFormatting>
  <conditionalFormatting sqref="L64:AG65 AI64:AY65 L248:N248 R248:AY248 M344:AA344 AD344:AY344 L346:AA346 AD346:AY346 M345:AY345 M343:AY343 L410:AA410 AC410:AY410 L425:O430 L475:AY483 Z474:AY474 L474:X474 L502:Y502 AA502:AC502 L656:M656 L532:AY561 AF654:AY657 L654:U655 O656:U656 V655:AE657 L657:U657 L503:AX531 L411:AY424 L434:AY473 L347:AY363 L66:AY109 L658:AY714 L386:AY389 L391:AY409 L159:AL160 L139:BE156 L110:BE118 L6:BE34 L171:AY192 L805:BE832 L36:AY63 AZ36:BE109 L120:BE135 L137:BE137 L194:AY232 L234:AY247 L365:AY370 L372:AY373 L375:AY384 L485:AY495 L497:AY498 L563:AY595 L597:AY648 L650:AY653 L716:AY764 L766:AY804 L834:BE877 L880:BE1368 L249:AY342">
    <cfRule type="cellIs" dxfId="331" priority="332" operator="greaterThan">
      <formula>0</formula>
    </cfRule>
  </conditionalFormatting>
  <conditionalFormatting sqref="L431 L433:Q433 AJ433:AO433 Z433 AB433 AH433 AQ433:AY433 L432:M432 O432 S433 U433:X433">
    <cfRule type="cellIs" dxfId="330" priority="331" operator="greaterThan">
      <formula>0</formula>
    </cfRule>
  </conditionalFormatting>
  <conditionalFormatting sqref="M431">
    <cfRule type="cellIs" dxfId="329" priority="330" stopIfTrue="1" operator="greaterThan">
      <formula>0</formula>
    </cfRule>
  </conditionalFormatting>
  <conditionalFormatting sqref="M431">
    <cfRule type="cellIs" dxfId="328" priority="329" operator="greaterThan">
      <formula>0</formula>
    </cfRule>
  </conditionalFormatting>
  <conditionalFormatting sqref="O431">
    <cfRule type="cellIs" dxfId="327" priority="328" stopIfTrue="1" operator="greaterThan">
      <formula>0</formula>
    </cfRule>
  </conditionalFormatting>
  <conditionalFormatting sqref="O431">
    <cfRule type="cellIs" dxfId="326" priority="327" operator="greaterThan">
      <formula>0</formula>
    </cfRule>
  </conditionalFormatting>
  <conditionalFormatting sqref="Y433">
    <cfRule type="cellIs" dxfId="325" priority="326" stopIfTrue="1" operator="greaterThan">
      <formula>0</formula>
    </cfRule>
  </conditionalFormatting>
  <conditionalFormatting sqref="Y433">
    <cfRule type="cellIs" dxfId="324" priority="325" operator="greaterThan">
      <formula>0</formula>
    </cfRule>
  </conditionalFormatting>
  <conditionalFormatting sqref="AA433">
    <cfRule type="cellIs" dxfId="323" priority="324" stopIfTrue="1" operator="greaterThan">
      <formula>0</formula>
    </cfRule>
  </conditionalFormatting>
  <conditionalFormatting sqref="AA433">
    <cfRule type="cellIs" dxfId="322" priority="323" operator="greaterThan">
      <formula>0</formula>
    </cfRule>
  </conditionalFormatting>
  <conditionalFormatting sqref="AC433">
    <cfRule type="cellIs" dxfId="321" priority="322" stopIfTrue="1" operator="greaterThan">
      <formula>0</formula>
    </cfRule>
  </conditionalFormatting>
  <conditionalFormatting sqref="AC433">
    <cfRule type="cellIs" dxfId="320" priority="321" operator="greaterThan">
      <formula>0</formula>
    </cfRule>
  </conditionalFormatting>
  <conditionalFormatting sqref="AE433">
    <cfRule type="cellIs" dxfId="319" priority="320" stopIfTrue="1" operator="greaterThan">
      <formula>0</formula>
    </cfRule>
  </conditionalFormatting>
  <conditionalFormatting sqref="AE433">
    <cfRule type="cellIs" dxfId="318" priority="319" operator="greaterThan">
      <formula>0</formula>
    </cfRule>
  </conditionalFormatting>
  <conditionalFormatting sqref="AG433">
    <cfRule type="cellIs" dxfId="317" priority="318" stopIfTrue="1" operator="greaterThan">
      <formula>0</formula>
    </cfRule>
  </conditionalFormatting>
  <conditionalFormatting sqref="AG433">
    <cfRule type="cellIs" dxfId="316" priority="317" operator="greaterThan">
      <formula>0</formula>
    </cfRule>
  </conditionalFormatting>
  <conditionalFormatting sqref="AI433">
    <cfRule type="cellIs" dxfId="315" priority="316" stopIfTrue="1" operator="greaterThan">
      <formula>0</formula>
    </cfRule>
  </conditionalFormatting>
  <conditionalFormatting sqref="AI433">
    <cfRule type="cellIs" dxfId="314" priority="315" operator="greaterThan">
      <formula>0</formula>
    </cfRule>
  </conditionalFormatting>
  <conditionalFormatting sqref="L431:M432 L433:Q433 AQ433:AY433 V248:AY248 M345:AY345 AQ344:AY344 AQ346:AY346 M343:AY343 AF410:AY410 O431:O432 L425:O430 S433 U433:AC433 L411:AY424 L347:AY363 L386:AY389 L391:AY409 L181:AY192 AG433:AO433 AE433 L194:AY232 L234:AY247 L365:AY370 L372:AY373 L375:AY384 L249:AY342">
    <cfRule type="cellIs" dxfId="313" priority="314" operator="greaterThan">
      <formula>0</formula>
    </cfRule>
  </conditionalFormatting>
  <conditionalFormatting sqref="AH433:AY433">
    <cfRule type="cellIs" dxfId="312" priority="313" operator="greaterThan">
      <formula>0</formula>
    </cfRule>
  </conditionalFormatting>
  <conditionalFormatting sqref="Z57">
    <cfRule type="cellIs" dxfId="311" priority="312" stopIfTrue="1" operator="greaterThan">
      <formula>0</formula>
    </cfRule>
  </conditionalFormatting>
  <conditionalFormatting sqref="AB57 Z57">
    <cfRule type="cellIs" dxfId="310" priority="311" stopIfTrue="1" operator="greaterThan">
      <formula>0</formula>
    </cfRule>
  </conditionalFormatting>
  <conditionalFormatting sqref="AB57">
    <cfRule type="cellIs" dxfId="309" priority="310" stopIfTrue="1" operator="greaterThan">
      <formula>0</formula>
    </cfRule>
  </conditionalFormatting>
  <conditionalFormatting sqref="AA57">
    <cfRule type="cellIs" dxfId="308" priority="309" stopIfTrue="1" operator="greaterThan">
      <formula>0</formula>
    </cfRule>
  </conditionalFormatting>
  <conditionalFormatting sqref="AD58">
    <cfRule type="cellIs" dxfId="307" priority="308" stopIfTrue="1" operator="greaterThan">
      <formula>0</formula>
    </cfRule>
  </conditionalFormatting>
  <conditionalFormatting sqref="AF58">
    <cfRule type="cellIs" dxfId="306" priority="307" stopIfTrue="1" operator="greaterThan">
      <formula>0</formula>
    </cfRule>
  </conditionalFormatting>
  <conditionalFormatting sqref="AE58">
    <cfRule type="cellIs" dxfId="305" priority="306" stopIfTrue="1" operator="greaterThan">
      <formula>0</formula>
    </cfRule>
  </conditionalFormatting>
  <conditionalFormatting sqref="AJ59 AH59">
    <cfRule type="cellIs" dxfId="304" priority="305" stopIfTrue="1" operator="greaterThan">
      <formula>0</formula>
    </cfRule>
  </conditionalFormatting>
  <conditionalFormatting sqref="AJ59">
    <cfRule type="cellIs" dxfId="303" priority="304" stopIfTrue="1" operator="greaterThan">
      <formula>0</formula>
    </cfRule>
  </conditionalFormatting>
  <conditionalFormatting sqref="AI59">
    <cfRule type="cellIs" dxfId="302" priority="303" stopIfTrue="1" operator="greaterThan">
      <formula>0</formula>
    </cfRule>
  </conditionalFormatting>
  <conditionalFormatting sqref="L499:AY501 L503:AY531 AD502:AY502">
    <cfRule type="cellIs" dxfId="301" priority="302" operator="greaterThan">
      <formula>0</formula>
    </cfRule>
  </conditionalFormatting>
  <conditionalFormatting sqref="AJ64:AY65 V248:AY248 M345:AY345 AQ344:AY344 AQ346:AY346 M343:AY343 AF410:AY410 L431:M432 O431:O432 L425:O430 L433:Q433 S433 U433:AC433 L474:U474 L475:AY483 AD502:AY502 L503:AY561 L411:AY424 L434:AY473 L347:AY363 L386:AY389 L391:AY409 L159:AL160 L10:AY34 L171:AY192 AG433:AY433 AE433 L36:AY63 L194:AY232 L234:AY247 L365:AY370 L372:AY373 L375:AY384 L485:AY495 L497:AY501 L563:AY595 L597:AY610 L249:AY342">
    <cfRule type="cellIs" dxfId="300" priority="301" operator="greaterThan">
      <formula>0</formula>
    </cfRule>
  </conditionalFormatting>
  <conditionalFormatting sqref="L5:AY5">
    <cfRule type="cellIs" dxfId="299" priority="300" operator="greaterThan">
      <formula>0</formula>
    </cfRule>
  </conditionalFormatting>
  <conditionalFormatting sqref="W56:W57">
    <cfRule type="cellIs" dxfId="298" priority="299" stopIfTrue="1" operator="greaterThan">
      <formula>0</formula>
    </cfRule>
  </conditionalFormatting>
  <conditionalFormatting sqref="AA58:AA61">
    <cfRule type="cellIs" dxfId="297" priority="298" stopIfTrue="1" operator="greaterThan">
      <formula>0</formula>
    </cfRule>
  </conditionalFormatting>
  <conditionalFormatting sqref="AC58:AC61">
    <cfRule type="cellIs" dxfId="296" priority="297" stopIfTrue="1" operator="greaterThan">
      <formula>0</formula>
    </cfRule>
  </conditionalFormatting>
  <conditionalFormatting sqref="AE58:AE61">
    <cfRule type="cellIs" dxfId="295" priority="296" stopIfTrue="1" operator="greaterThan">
      <formula>0</formula>
    </cfRule>
  </conditionalFormatting>
  <conditionalFormatting sqref="AG58:AG61">
    <cfRule type="cellIs" dxfId="294" priority="295" stopIfTrue="1" operator="greaterThan">
      <formula>0</formula>
    </cfRule>
  </conditionalFormatting>
  <conditionalFormatting sqref="L345 L343">
    <cfRule type="cellIs" dxfId="293" priority="287" operator="greaterThan">
      <formula>0</formula>
    </cfRule>
  </conditionalFormatting>
  <conditionalFormatting sqref="AB344">
    <cfRule type="cellIs" dxfId="292" priority="294" stopIfTrue="1" operator="greaterThan">
      <formula>0</formula>
    </cfRule>
  </conditionalFormatting>
  <conditionalFormatting sqref="AB344">
    <cfRule type="cellIs" dxfId="291" priority="293" operator="greaterThan">
      <formula>0</formula>
    </cfRule>
  </conditionalFormatting>
  <conditionalFormatting sqref="AB346">
    <cfRule type="cellIs" dxfId="290" priority="292" stopIfTrue="1" operator="greaterThan">
      <formula>0</formula>
    </cfRule>
  </conditionalFormatting>
  <conditionalFormatting sqref="AB346">
    <cfRule type="cellIs" dxfId="289" priority="291" operator="greaterThan">
      <formula>0</formula>
    </cfRule>
  </conditionalFormatting>
  <conditionalFormatting sqref="L343:L345">
    <cfRule type="cellIs" dxfId="288" priority="290" stopIfTrue="1" operator="greaterThan">
      <formula>0</formula>
    </cfRule>
  </conditionalFormatting>
  <conditionalFormatting sqref="L343:L345">
    <cfRule type="cellIs" dxfId="287" priority="289" operator="greaterThan">
      <formula>0</formula>
    </cfRule>
  </conditionalFormatting>
  <conditionalFormatting sqref="L345 L343">
    <cfRule type="cellIs" dxfId="286" priority="288" operator="greaterThan">
      <formula>0</formula>
    </cfRule>
  </conditionalFormatting>
  <conditionalFormatting sqref="P425:S425 P426:R426 P427:S430">
    <cfRule type="cellIs" dxfId="285" priority="286" stopIfTrue="1" operator="greaterThan">
      <formula>0</formula>
    </cfRule>
  </conditionalFormatting>
  <conditionalFormatting sqref="P425:S425 P426:R426 P427:S430">
    <cfRule type="cellIs" dxfId="284" priority="285" operator="greaterThan">
      <formula>0</formula>
    </cfRule>
  </conditionalFormatting>
  <conditionalFormatting sqref="S432 Q432">
    <cfRule type="cellIs" dxfId="283" priority="284" operator="greaterThan">
      <formula>0</formula>
    </cfRule>
  </conditionalFormatting>
  <conditionalFormatting sqref="S431 Q431">
    <cfRule type="cellIs" dxfId="282" priority="283" stopIfTrue="1" operator="greaterThan">
      <formula>0</formula>
    </cfRule>
  </conditionalFormatting>
  <conditionalFormatting sqref="S431 Q431">
    <cfRule type="cellIs" dxfId="281" priority="282" operator="greaterThan">
      <formula>0</formula>
    </cfRule>
  </conditionalFormatting>
  <conditionalFormatting sqref="S431:S432 Q431:Q432 P425:S425 P426:R426 P427:S430">
    <cfRule type="cellIs" dxfId="280" priority="281" operator="greaterThan">
      <formula>0</formula>
    </cfRule>
  </conditionalFormatting>
  <conditionalFormatting sqref="S431:S432 Q431:Q432 P425:S425 P426:R426 P427:S430">
    <cfRule type="cellIs" dxfId="279" priority="280" operator="greaterThan">
      <formula>0</formula>
    </cfRule>
  </conditionalFormatting>
  <conditionalFormatting sqref="T425:U425 T426:T430">
    <cfRule type="cellIs" dxfId="278" priority="279" stopIfTrue="1" operator="greaterThan">
      <formula>0</formula>
    </cfRule>
  </conditionalFormatting>
  <conditionalFormatting sqref="T425:U425 T426:T430">
    <cfRule type="cellIs" dxfId="277" priority="278" operator="greaterThan">
      <formula>0</formula>
    </cfRule>
  </conditionalFormatting>
  <conditionalFormatting sqref="U432">
    <cfRule type="cellIs" dxfId="276" priority="277" operator="greaterThan">
      <formula>0</formula>
    </cfRule>
  </conditionalFormatting>
  <conditionalFormatting sqref="U431">
    <cfRule type="cellIs" dxfId="275" priority="276" stopIfTrue="1" operator="greaterThan">
      <formula>0</formula>
    </cfRule>
  </conditionalFormatting>
  <conditionalFormatting sqref="U431">
    <cfRule type="cellIs" dxfId="274" priority="275" operator="greaterThan">
      <formula>0</formula>
    </cfRule>
  </conditionalFormatting>
  <conditionalFormatting sqref="U431:U432 T425:U425 T426:T430">
    <cfRule type="cellIs" dxfId="273" priority="274" operator="greaterThan">
      <formula>0</formula>
    </cfRule>
  </conditionalFormatting>
  <conditionalFormatting sqref="U431:U432 T425:U425 T426:T430">
    <cfRule type="cellIs" dxfId="272" priority="273" operator="greaterThan">
      <formula>0</formula>
    </cfRule>
  </conditionalFormatting>
  <conditionalFormatting sqref="V425:W425 V426:V430">
    <cfRule type="cellIs" dxfId="271" priority="272" stopIfTrue="1" operator="greaterThan">
      <formula>0</formula>
    </cfRule>
  </conditionalFormatting>
  <conditionalFormatting sqref="V425:W425 V426:V430">
    <cfRule type="cellIs" dxfId="270" priority="271" operator="greaterThan">
      <formula>0</formula>
    </cfRule>
  </conditionalFormatting>
  <conditionalFormatting sqref="W432">
    <cfRule type="cellIs" dxfId="269" priority="270" operator="greaterThan">
      <formula>0</formula>
    </cfRule>
  </conditionalFormatting>
  <conditionalFormatting sqref="W431">
    <cfRule type="cellIs" dxfId="268" priority="269" stopIfTrue="1" operator="greaterThan">
      <formula>0</formula>
    </cfRule>
  </conditionalFormatting>
  <conditionalFormatting sqref="W431">
    <cfRule type="cellIs" dxfId="267" priority="268" operator="greaterThan">
      <formula>0</formula>
    </cfRule>
  </conditionalFormatting>
  <conditionalFormatting sqref="W431:W432 V425:W425 V426:V430">
    <cfRule type="cellIs" dxfId="266" priority="267" operator="greaterThan">
      <formula>0</formula>
    </cfRule>
  </conditionalFormatting>
  <conditionalFormatting sqref="W431:W432 V425:W425 V426:V430">
    <cfRule type="cellIs" dxfId="265" priority="266" operator="greaterThan">
      <formula>0</formula>
    </cfRule>
  </conditionalFormatting>
  <conditionalFormatting sqref="X425:Y430">
    <cfRule type="cellIs" dxfId="264" priority="265" stopIfTrue="1" operator="greaterThan">
      <formula>0</formula>
    </cfRule>
  </conditionalFormatting>
  <conditionalFormatting sqref="X425:Y430">
    <cfRule type="cellIs" dxfId="263" priority="264" operator="greaterThan">
      <formula>0</formula>
    </cfRule>
  </conditionalFormatting>
  <conditionalFormatting sqref="Y432">
    <cfRule type="cellIs" dxfId="262" priority="263" operator="greaterThan">
      <formula>0</formula>
    </cfRule>
  </conditionalFormatting>
  <conditionalFormatting sqref="Y431">
    <cfRule type="cellIs" dxfId="261" priority="262" stopIfTrue="1" operator="greaterThan">
      <formula>0</formula>
    </cfRule>
  </conditionalFormatting>
  <conditionalFormatting sqref="Y431">
    <cfRule type="cellIs" dxfId="260" priority="261" operator="greaterThan">
      <formula>0</formula>
    </cfRule>
  </conditionalFormatting>
  <conditionalFormatting sqref="Y431:Y432 X425:Y430">
    <cfRule type="cellIs" dxfId="259" priority="260" operator="greaterThan">
      <formula>0</formula>
    </cfRule>
  </conditionalFormatting>
  <conditionalFormatting sqref="Y431:Y432 X425:Y430">
    <cfRule type="cellIs" dxfId="258" priority="259" operator="greaterThan">
      <formula>0</formula>
    </cfRule>
  </conditionalFormatting>
  <conditionalFormatting sqref="Z425:AA430">
    <cfRule type="cellIs" dxfId="257" priority="258" stopIfTrue="1" operator="greaterThan">
      <formula>0</formula>
    </cfRule>
  </conditionalFormatting>
  <conditionalFormatting sqref="Z425:AA430">
    <cfRule type="cellIs" dxfId="256" priority="257" operator="greaterThan">
      <formula>0</formula>
    </cfRule>
  </conditionalFormatting>
  <conditionalFormatting sqref="AA432">
    <cfRule type="cellIs" dxfId="255" priority="256" operator="greaterThan">
      <formula>0</formula>
    </cfRule>
  </conditionalFormatting>
  <conditionalFormatting sqref="AA431">
    <cfRule type="cellIs" dxfId="254" priority="255" stopIfTrue="1" operator="greaterThan">
      <formula>0</formula>
    </cfRule>
  </conditionalFormatting>
  <conditionalFormatting sqref="AA431">
    <cfRule type="cellIs" dxfId="253" priority="254" operator="greaterThan">
      <formula>0</formula>
    </cfRule>
  </conditionalFormatting>
  <conditionalFormatting sqref="AA431:AA432 Z425:AA430">
    <cfRule type="cellIs" dxfId="252" priority="253" operator="greaterThan">
      <formula>0</formula>
    </cfRule>
  </conditionalFormatting>
  <conditionalFormatting sqref="AA431:AA432 Z425:AA430">
    <cfRule type="cellIs" dxfId="251" priority="252" operator="greaterThan">
      <formula>0</formula>
    </cfRule>
  </conditionalFormatting>
  <conditionalFormatting sqref="AB425:AC430">
    <cfRule type="cellIs" dxfId="250" priority="251" stopIfTrue="1" operator="greaterThan">
      <formula>0</formula>
    </cfRule>
  </conditionalFormatting>
  <conditionalFormatting sqref="AB425:AC430">
    <cfRule type="cellIs" dxfId="249" priority="250" operator="greaterThan">
      <formula>0</formula>
    </cfRule>
  </conditionalFormatting>
  <conditionalFormatting sqref="AC432">
    <cfRule type="cellIs" dxfId="248" priority="249" operator="greaterThan">
      <formula>0</formula>
    </cfRule>
  </conditionalFormatting>
  <conditionalFormatting sqref="AC431">
    <cfRule type="cellIs" dxfId="247" priority="248" stopIfTrue="1" operator="greaterThan">
      <formula>0</formula>
    </cfRule>
  </conditionalFormatting>
  <conditionalFormatting sqref="AC431">
    <cfRule type="cellIs" dxfId="246" priority="247" operator="greaterThan">
      <formula>0</formula>
    </cfRule>
  </conditionalFormatting>
  <conditionalFormatting sqref="AC431:AC432 AB425:AC430">
    <cfRule type="cellIs" dxfId="245" priority="246" operator="greaterThan">
      <formula>0</formula>
    </cfRule>
  </conditionalFormatting>
  <conditionalFormatting sqref="AC431:AC432 AB425:AC430">
    <cfRule type="cellIs" dxfId="244" priority="245" operator="greaterThan">
      <formula>0</formula>
    </cfRule>
  </conditionalFormatting>
  <conditionalFormatting sqref="AD425:AE430">
    <cfRule type="cellIs" dxfId="243" priority="244" stopIfTrue="1" operator="greaterThan">
      <formula>0</formula>
    </cfRule>
  </conditionalFormatting>
  <conditionalFormatting sqref="AD425:AE430">
    <cfRule type="cellIs" dxfId="242" priority="243" operator="greaterThan">
      <formula>0</formula>
    </cfRule>
  </conditionalFormatting>
  <conditionalFormatting sqref="AE432">
    <cfRule type="cellIs" dxfId="241" priority="242" operator="greaterThan">
      <formula>0</formula>
    </cfRule>
  </conditionalFormatting>
  <conditionalFormatting sqref="AE431">
    <cfRule type="cellIs" dxfId="240" priority="241" stopIfTrue="1" operator="greaterThan">
      <formula>0</formula>
    </cfRule>
  </conditionalFormatting>
  <conditionalFormatting sqref="AE431">
    <cfRule type="cellIs" dxfId="239" priority="240" operator="greaterThan">
      <formula>0</formula>
    </cfRule>
  </conditionalFormatting>
  <conditionalFormatting sqref="AE431:AE432 AD425:AE430">
    <cfRule type="cellIs" dxfId="238" priority="239" operator="greaterThan">
      <formula>0</formula>
    </cfRule>
  </conditionalFormatting>
  <conditionalFormatting sqref="AE431:AE432 AD425:AE430">
    <cfRule type="cellIs" dxfId="237" priority="238" operator="greaterThan">
      <formula>0</formula>
    </cfRule>
  </conditionalFormatting>
  <conditionalFormatting sqref="AF425:AG430">
    <cfRule type="cellIs" dxfId="236" priority="237" stopIfTrue="1" operator="greaterThan">
      <formula>0</formula>
    </cfRule>
  </conditionalFormatting>
  <conditionalFormatting sqref="AF425:AG430">
    <cfRule type="cellIs" dxfId="235" priority="236" operator="greaterThan">
      <formula>0</formula>
    </cfRule>
  </conditionalFormatting>
  <conditionalFormatting sqref="AG432">
    <cfRule type="cellIs" dxfId="234" priority="235" operator="greaterThan">
      <formula>0</formula>
    </cfRule>
  </conditionalFormatting>
  <conditionalFormatting sqref="AG431">
    <cfRule type="cellIs" dxfId="233" priority="234" stopIfTrue="1" operator="greaterThan">
      <formula>0</formula>
    </cfRule>
  </conditionalFormatting>
  <conditionalFormatting sqref="AG431">
    <cfRule type="cellIs" dxfId="232" priority="233" operator="greaterThan">
      <formula>0</formula>
    </cfRule>
  </conditionalFormatting>
  <conditionalFormatting sqref="AG431:AG432 AF425:AG430">
    <cfRule type="cellIs" dxfId="231" priority="232" operator="greaterThan">
      <formula>0</formula>
    </cfRule>
  </conditionalFormatting>
  <conditionalFormatting sqref="AG431:AG432 AF425:AG430">
    <cfRule type="cellIs" dxfId="230" priority="231" operator="greaterThan">
      <formula>0</formula>
    </cfRule>
  </conditionalFormatting>
  <conditionalFormatting sqref="AH425:AI430">
    <cfRule type="cellIs" dxfId="229" priority="230" stopIfTrue="1" operator="greaterThan">
      <formula>0</formula>
    </cfRule>
  </conditionalFormatting>
  <conditionalFormatting sqref="AH425:AI430">
    <cfRule type="cellIs" dxfId="228" priority="229" operator="greaterThan">
      <formula>0</formula>
    </cfRule>
  </conditionalFormatting>
  <conditionalFormatting sqref="AI432">
    <cfRule type="cellIs" dxfId="227" priority="228" operator="greaterThan">
      <formula>0</formula>
    </cfRule>
  </conditionalFormatting>
  <conditionalFormatting sqref="AI431">
    <cfRule type="cellIs" dxfId="226" priority="227" stopIfTrue="1" operator="greaterThan">
      <formula>0</formula>
    </cfRule>
  </conditionalFormatting>
  <conditionalFormatting sqref="AI431">
    <cfRule type="cellIs" dxfId="225" priority="226" operator="greaterThan">
      <formula>0</formula>
    </cfRule>
  </conditionalFormatting>
  <conditionalFormatting sqref="AI431:AI432 AH425:AI430">
    <cfRule type="cellIs" dxfId="224" priority="225" operator="greaterThan">
      <formula>0</formula>
    </cfRule>
  </conditionalFormatting>
  <conditionalFormatting sqref="AI431:AI432 AH425:AI430">
    <cfRule type="cellIs" dxfId="223" priority="224" operator="greaterThan">
      <formula>0</formula>
    </cfRule>
  </conditionalFormatting>
  <conditionalFormatting sqref="AJ425:AK430">
    <cfRule type="cellIs" dxfId="222" priority="223" stopIfTrue="1" operator="greaterThan">
      <formula>0</formula>
    </cfRule>
  </conditionalFormatting>
  <conditionalFormatting sqref="AJ425:AK430">
    <cfRule type="cellIs" dxfId="221" priority="222" operator="greaterThan">
      <formula>0</formula>
    </cfRule>
  </conditionalFormatting>
  <conditionalFormatting sqref="AK432">
    <cfRule type="cellIs" dxfId="220" priority="221" operator="greaterThan">
      <formula>0</formula>
    </cfRule>
  </conditionalFormatting>
  <conditionalFormatting sqref="AK431">
    <cfRule type="cellIs" dxfId="219" priority="220" stopIfTrue="1" operator="greaterThan">
      <formula>0</formula>
    </cfRule>
  </conditionalFormatting>
  <conditionalFormatting sqref="AK431">
    <cfRule type="cellIs" dxfId="218" priority="219" operator="greaterThan">
      <formula>0</formula>
    </cfRule>
  </conditionalFormatting>
  <conditionalFormatting sqref="AK431:AK432 AJ425:AK430">
    <cfRule type="cellIs" dxfId="217" priority="218" operator="greaterThan">
      <formula>0</formula>
    </cfRule>
  </conditionalFormatting>
  <conditionalFormatting sqref="AK431:AK432 AJ425:AK430">
    <cfRule type="cellIs" dxfId="216" priority="217" operator="greaterThan">
      <formula>0</formula>
    </cfRule>
  </conditionalFormatting>
  <conditionalFormatting sqref="AL425:AM430">
    <cfRule type="cellIs" dxfId="215" priority="216" stopIfTrue="1" operator="greaterThan">
      <formula>0</formula>
    </cfRule>
  </conditionalFormatting>
  <conditionalFormatting sqref="AL425:AM430">
    <cfRule type="cellIs" dxfId="214" priority="215" operator="greaterThan">
      <formula>0</formula>
    </cfRule>
  </conditionalFormatting>
  <conditionalFormatting sqref="AM432">
    <cfRule type="cellIs" dxfId="213" priority="214" operator="greaterThan">
      <formula>0</formula>
    </cfRule>
  </conditionalFormatting>
  <conditionalFormatting sqref="AM431">
    <cfRule type="cellIs" dxfId="212" priority="213" stopIfTrue="1" operator="greaterThan">
      <formula>0</formula>
    </cfRule>
  </conditionalFormatting>
  <conditionalFormatting sqref="AM431">
    <cfRule type="cellIs" dxfId="211" priority="212" operator="greaterThan">
      <formula>0</formula>
    </cfRule>
  </conditionalFormatting>
  <conditionalFormatting sqref="AM431:AM432 AL425:AM430">
    <cfRule type="cellIs" dxfId="210" priority="211" operator="greaterThan">
      <formula>0</formula>
    </cfRule>
  </conditionalFormatting>
  <conditionalFormatting sqref="AM431:AM432 AL425:AM430">
    <cfRule type="cellIs" dxfId="209" priority="210" operator="greaterThan">
      <formula>0</formula>
    </cfRule>
  </conditionalFormatting>
  <conditionalFormatting sqref="AN425:AO430">
    <cfRule type="cellIs" dxfId="208" priority="209" stopIfTrue="1" operator="greaterThan">
      <formula>0</formula>
    </cfRule>
  </conditionalFormatting>
  <conditionalFormatting sqref="AN425:AO430">
    <cfRule type="cellIs" dxfId="207" priority="208" operator="greaterThan">
      <formula>0</formula>
    </cfRule>
  </conditionalFormatting>
  <conditionalFormatting sqref="AO432">
    <cfRule type="cellIs" dxfId="206" priority="207" operator="greaterThan">
      <formula>0</formula>
    </cfRule>
  </conditionalFormatting>
  <conditionalFormatting sqref="AO431">
    <cfRule type="cellIs" dxfId="205" priority="206" stopIfTrue="1" operator="greaterThan">
      <formula>0</formula>
    </cfRule>
  </conditionalFormatting>
  <conditionalFormatting sqref="AO431">
    <cfRule type="cellIs" dxfId="204" priority="205" operator="greaterThan">
      <formula>0</formula>
    </cfRule>
  </conditionalFormatting>
  <conditionalFormatting sqref="AO431:AO432 AN425:AO430">
    <cfRule type="cellIs" dxfId="203" priority="204" operator="greaterThan">
      <formula>0</formula>
    </cfRule>
  </conditionalFormatting>
  <conditionalFormatting sqref="AO431:AO432 AN425:AO430">
    <cfRule type="cellIs" dxfId="202" priority="203" operator="greaterThan">
      <formula>0</formula>
    </cfRule>
  </conditionalFormatting>
  <conditionalFormatting sqref="AP425:AQ430">
    <cfRule type="cellIs" dxfId="201" priority="202" stopIfTrue="1" operator="greaterThan">
      <formula>0</formula>
    </cfRule>
  </conditionalFormatting>
  <conditionalFormatting sqref="AP425:AQ430">
    <cfRule type="cellIs" dxfId="200" priority="201" operator="greaterThan">
      <formula>0</formula>
    </cfRule>
  </conditionalFormatting>
  <conditionalFormatting sqref="AQ432">
    <cfRule type="cellIs" dxfId="199" priority="200" operator="greaterThan">
      <formula>0</formula>
    </cfRule>
  </conditionalFormatting>
  <conditionalFormatting sqref="AQ431">
    <cfRule type="cellIs" dxfId="198" priority="199" stopIfTrue="1" operator="greaterThan">
      <formula>0</formula>
    </cfRule>
  </conditionalFormatting>
  <conditionalFormatting sqref="AQ431">
    <cfRule type="cellIs" dxfId="197" priority="198" operator="greaterThan">
      <formula>0</formula>
    </cfRule>
  </conditionalFormatting>
  <conditionalFormatting sqref="AQ431:AQ432 AP425:AQ430">
    <cfRule type="cellIs" dxfId="196" priority="197" operator="greaterThan">
      <formula>0</formula>
    </cfRule>
  </conditionalFormatting>
  <conditionalFormatting sqref="AQ431:AQ432 AP425:AQ430">
    <cfRule type="cellIs" dxfId="195" priority="196" operator="greaterThan">
      <formula>0</formula>
    </cfRule>
  </conditionalFormatting>
  <conditionalFormatting sqref="AR425:AS430">
    <cfRule type="cellIs" dxfId="194" priority="195" stopIfTrue="1" operator="greaterThan">
      <formula>0</formula>
    </cfRule>
  </conditionalFormatting>
  <conditionalFormatting sqref="AR425:AS430">
    <cfRule type="cellIs" dxfId="193" priority="194" operator="greaterThan">
      <formula>0</formula>
    </cfRule>
  </conditionalFormatting>
  <conditionalFormatting sqref="AS432">
    <cfRule type="cellIs" dxfId="192" priority="193" operator="greaterThan">
      <formula>0</formula>
    </cfRule>
  </conditionalFormatting>
  <conditionalFormatting sqref="AS431">
    <cfRule type="cellIs" dxfId="191" priority="192" stopIfTrue="1" operator="greaterThan">
      <formula>0</formula>
    </cfRule>
  </conditionalFormatting>
  <conditionalFormatting sqref="AS431">
    <cfRule type="cellIs" dxfId="190" priority="191" operator="greaterThan">
      <formula>0</formula>
    </cfRule>
  </conditionalFormatting>
  <conditionalFormatting sqref="AS431:AS432 AR425:AS430">
    <cfRule type="cellIs" dxfId="189" priority="190" operator="greaterThan">
      <formula>0</formula>
    </cfRule>
  </conditionalFormatting>
  <conditionalFormatting sqref="AS431:AS432 AR425:AS430">
    <cfRule type="cellIs" dxfId="188" priority="189" operator="greaterThan">
      <formula>0</formula>
    </cfRule>
  </conditionalFormatting>
  <conditionalFormatting sqref="AT425:AU430">
    <cfRule type="cellIs" dxfId="187" priority="188" stopIfTrue="1" operator="greaterThan">
      <formula>0</formula>
    </cfRule>
  </conditionalFormatting>
  <conditionalFormatting sqref="AT425:AU430">
    <cfRule type="cellIs" dxfId="186" priority="187" operator="greaterThan">
      <formula>0</formula>
    </cfRule>
  </conditionalFormatting>
  <conditionalFormatting sqref="AU432">
    <cfRule type="cellIs" dxfId="185" priority="186" operator="greaterThan">
      <formula>0</formula>
    </cfRule>
  </conditionalFormatting>
  <conditionalFormatting sqref="AU431">
    <cfRule type="cellIs" dxfId="184" priority="185" stopIfTrue="1" operator="greaterThan">
      <formula>0</formula>
    </cfRule>
  </conditionalFormatting>
  <conditionalFormatting sqref="AU431">
    <cfRule type="cellIs" dxfId="183" priority="184" operator="greaterThan">
      <formula>0</formula>
    </cfRule>
  </conditionalFormatting>
  <conditionalFormatting sqref="AU431:AU432 AT425:AU430">
    <cfRule type="cellIs" dxfId="182" priority="183" operator="greaterThan">
      <formula>0</formula>
    </cfRule>
  </conditionalFormatting>
  <conditionalFormatting sqref="AU431:AU432 AT425:AU430">
    <cfRule type="cellIs" dxfId="181" priority="182" operator="greaterThan">
      <formula>0</formula>
    </cfRule>
  </conditionalFormatting>
  <conditionalFormatting sqref="AV425:AW430">
    <cfRule type="cellIs" dxfId="180" priority="181" stopIfTrue="1" operator="greaterThan">
      <formula>0</formula>
    </cfRule>
  </conditionalFormatting>
  <conditionalFormatting sqref="AV425:AW430">
    <cfRule type="cellIs" dxfId="179" priority="180" operator="greaterThan">
      <formula>0</formula>
    </cfRule>
  </conditionalFormatting>
  <conditionalFormatting sqref="AW432">
    <cfRule type="cellIs" dxfId="178" priority="179" operator="greaterThan">
      <formula>0</formula>
    </cfRule>
  </conditionalFormatting>
  <conditionalFormatting sqref="AW431">
    <cfRule type="cellIs" dxfId="177" priority="178" stopIfTrue="1" operator="greaterThan">
      <formula>0</formula>
    </cfRule>
  </conditionalFormatting>
  <conditionalFormatting sqref="AW431">
    <cfRule type="cellIs" dxfId="176" priority="177" operator="greaterThan">
      <formula>0</formula>
    </cfRule>
  </conditionalFormatting>
  <conditionalFormatting sqref="AW431:AW432 AV425:AW430">
    <cfRule type="cellIs" dxfId="175" priority="176" operator="greaterThan">
      <formula>0</formula>
    </cfRule>
  </conditionalFormatting>
  <conditionalFormatting sqref="AW431:AW432 AV425:AW430">
    <cfRule type="cellIs" dxfId="174" priority="175" operator="greaterThan">
      <formula>0</formula>
    </cfRule>
  </conditionalFormatting>
  <conditionalFormatting sqref="AX425:AY430">
    <cfRule type="cellIs" dxfId="173" priority="174" stopIfTrue="1" operator="greaterThan">
      <formula>0</formula>
    </cfRule>
  </conditionalFormatting>
  <conditionalFormatting sqref="AX425:AY430">
    <cfRule type="cellIs" dxfId="172" priority="173" operator="greaterThan">
      <formula>0</formula>
    </cfRule>
  </conditionalFormatting>
  <conditionalFormatting sqref="AY432">
    <cfRule type="cellIs" dxfId="171" priority="172" operator="greaterThan">
      <formula>0</formula>
    </cfRule>
  </conditionalFormatting>
  <conditionalFormatting sqref="AY431">
    <cfRule type="cellIs" dxfId="170" priority="171" stopIfTrue="1" operator="greaterThan">
      <formula>0</formula>
    </cfRule>
  </conditionalFormatting>
  <conditionalFormatting sqref="AY431">
    <cfRule type="cellIs" dxfId="169" priority="170" operator="greaterThan">
      <formula>0</formula>
    </cfRule>
  </conditionalFormatting>
  <conditionalFormatting sqref="AY431:AY432 AX425:AY430">
    <cfRule type="cellIs" dxfId="168" priority="169" operator="greaterThan">
      <formula>0</formula>
    </cfRule>
  </conditionalFormatting>
  <conditionalFormatting sqref="AY431:AY432 AX425:AY430">
    <cfRule type="cellIs" dxfId="167" priority="168" operator="greaterThan">
      <formula>0</formula>
    </cfRule>
  </conditionalFormatting>
  <conditionalFormatting sqref="L474:U474 L475:AX483 AD502:AX502 L657:U657 AF657:AX657 AY805:BE805 L437:AX473 L658:AX714 L485:AX495 L497:AX501 L716:AX764 L766:AX832 L834:AX877">
    <cfRule type="cellIs" dxfId="166" priority="167" operator="greaterThan">
      <formula>0</formula>
    </cfRule>
  </conditionalFormatting>
  <conditionalFormatting sqref="AZ171:BA192 AZ386:BA389 AZ391:BA424 AZ194:BA232 AZ234:BA363 AZ365:BA370 AZ372:BA373 AZ375:BA384">
    <cfRule type="cellIs" dxfId="165" priority="166" stopIfTrue="1" operator="greaterThan">
      <formula>0</formula>
    </cfRule>
  </conditionalFormatting>
  <conditionalFormatting sqref="AZ503:AZ531 AZ434:BA483 AZ171:BA192 AZ532:BA561 AZ386:BA389 AZ391:BA424 AZ194:BA232 AZ234:BA363 AZ365:BA370 AZ372:BA373 AZ375:BA384 AZ485:BA495 AZ497:BA498 AZ563:BA595 AZ597:BA648 AZ650:BA714 AZ716:BA764 AZ766:BA804">
    <cfRule type="cellIs" dxfId="164" priority="165" operator="greaterThan">
      <formula>0</formula>
    </cfRule>
  </conditionalFormatting>
  <conditionalFormatting sqref="AZ433:BA433">
    <cfRule type="cellIs" dxfId="163" priority="164" operator="greaterThan">
      <formula>0</formula>
    </cfRule>
  </conditionalFormatting>
  <conditionalFormatting sqref="AZ433:BA433 AZ181:BA192 AZ386:BA389 AZ391:BA424 AZ194:BA232 AZ234:BA363 AZ365:BA370 AZ372:BA373 AZ375:BA384">
    <cfRule type="cellIs" dxfId="162" priority="163" operator="greaterThan">
      <formula>0</formula>
    </cfRule>
  </conditionalFormatting>
  <conditionalFormatting sqref="AZ433:BA433">
    <cfRule type="cellIs" dxfId="161" priority="162" operator="greaterThan">
      <formula>0</formula>
    </cfRule>
  </conditionalFormatting>
  <conditionalFormatting sqref="AZ499:BA531">
    <cfRule type="cellIs" dxfId="160" priority="161" operator="greaterThan">
      <formula>0</formula>
    </cfRule>
  </conditionalFormatting>
  <conditionalFormatting sqref="AZ475:BA483 AZ433:BA473 AZ171:BA192 AZ386:BA389 AZ391:BA424 AZ194:BA232 AZ234:BA363 AZ365:BA370 AZ372:BA373 AZ375:BA384 AZ485:BA495 AZ497:BA561 AZ563:BA595 AZ597:BA610">
    <cfRule type="cellIs" dxfId="159" priority="160" operator="greaterThan">
      <formula>0</formula>
    </cfRule>
  </conditionalFormatting>
  <conditionalFormatting sqref="AZ5:BA5">
    <cfRule type="cellIs" dxfId="158" priority="159" operator="greaterThan">
      <formula>0</formula>
    </cfRule>
  </conditionalFormatting>
  <conditionalFormatting sqref="AZ425:BA430">
    <cfRule type="cellIs" dxfId="157" priority="158" stopIfTrue="1" operator="greaterThan">
      <formula>0</formula>
    </cfRule>
  </conditionalFormatting>
  <conditionalFormatting sqref="AZ425:BA430">
    <cfRule type="cellIs" dxfId="156" priority="157" operator="greaterThan">
      <formula>0</formula>
    </cfRule>
  </conditionalFormatting>
  <conditionalFormatting sqref="BA432">
    <cfRule type="cellIs" dxfId="155" priority="156" operator="greaterThan">
      <formula>0</formula>
    </cfRule>
  </conditionalFormatting>
  <conditionalFormatting sqref="BA431">
    <cfRule type="cellIs" dxfId="154" priority="155" stopIfTrue="1" operator="greaterThan">
      <formula>0</formula>
    </cfRule>
  </conditionalFormatting>
  <conditionalFormatting sqref="BA431">
    <cfRule type="cellIs" dxfId="153" priority="154" operator="greaterThan">
      <formula>0</formula>
    </cfRule>
  </conditionalFormatting>
  <conditionalFormatting sqref="BA431:BA432 AZ425:BA430">
    <cfRule type="cellIs" dxfId="152" priority="153" operator="greaterThan">
      <formula>0</formula>
    </cfRule>
  </conditionalFormatting>
  <conditionalFormatting sqref="BA431:BA432 AZ425:BA430">
    <cfRule type="cellIs" dxfId="151" priority="152" operator="greaterThan">
      <formula>0</formula>
    </cfRule>
  </conditionalFormatting>
  <conditionalFormatting sqref="AZ475:AZ483 AZ437:AZ473 AZ806:AZ832 AZ657:AZ714 AZ485:AZ495 AZ497:AZ502 AZ716:AZ764 AZ766:AZ804 AZ834:AZ877">
    <cfRule type="cellIs" dxfId="150" priority="151" operator="greaterThan">
      <formula>0</formula>
    </cfRule>
  </conditionalFormatting>
  <conditionalFormatting sqref="BB171:BC192 BB386:BC389 BB391:BC424 BB194:BC232 BB234:BC363 BB365:BC370 BB372:BC373 BB375:BC384">
    <cfRule type="cellIs" dxfId="149" priority="150" stopIfTrue="1" operator="greaterThan">
      <formula>0</formula>
    </cfRule>
  </conditionalFormatting>
  <conditionalFormatting sqref="BB503:BB531 BB434:BC483 BB171:BC192 BB532:BC561 BB386:BC389 BB391:BC424 BB194:BC232 BB234:BC363 BB365:BC370 BB372:BC373 BB375:BC384 BB485:BC495 BB497:BC498 BB563:BC595 BB597:BC648 BB650:BC714 BB716:BC764 BB766:BC804">
    <cfRule type="cellIs" dxfId="148" priority="149" operator="greaterThan">
      <formula>0</formula>
    </cfRule>
  </conditionalFormatting>
  <conditionalFormatting sqref="BB433:BC433">
    <cfRule type="cellIs" dxfId="147" priority="148" operator="greaterThan">
      <formula>0</formula>
    </cfRule>
  </conditionalFormatting>
  <conditionalFormatting sqref="BB433:BC433 BB181:BC192 BB386:BC389 BB391:BC424 BB194:BC232 BB234:BC363 BB365:BC370 BB372:BC373 BB375:BC384">
    <cfRule type="cellIs" dxfId="146" priority="147" operator="greaterThan">
      <formula>0</formula>
    </cfRule>
  </conditionalFormatting>
  <conditionalFormatting sqref="BB433:BC433">
    <cfRule type="cellIs" dxfId="145" priority="146" operator="greaterThan">
      <formula>0</formula>
    </cfRule>
  </conditionalFormatting>
  <conditionalFormatting sqref="BB499:BC531">
    <cfRule type="cellIs" dxfId="144" priority="145" operator="greaterThan">
      <formula>0</formula>
    </cfRule>
  </conditionalFormatting>
  <conditionalFormatting sqref="BB475:BC483 BB433:BC473 BB171:BC192 BB386:BC389 BB391:BC424 BB194:BC232 BB234:BC363 BB365:BC370 BB372:BC373 BB375:BC384 BB485:BC495 BB497:BC561 BB563:BC595 BB597:BC610">
    <cfRule type="cellIs" dxfId="143" priority="144" operator="greaterThan">
      <formula>0</formula>
    </cfRule>
  </conditionalFormatting>
  <conditionalFormatting sqref="BB5:BC5">
    <cfRule type="cellIs" dxfId="142" priority="143" operator="greaterThan">
      <formula>0</formula>
    </cfRule>
  </conditionalFormatting>
  <conditionalFormatting sqref="BB425:BC430">
    <cfRule type="cellIs" dxfId="141" priority="142" stopIfTrue="1" operator="greaterThan">
      <formula>0</formula>
    </cfRule>
  </conditionalFormatting>
  <conditionalFormatting sqref="BB425:BC430">
    <cfRule type="cellIs" dxfId="140" priority="141" operator="greaterThan">
      <formula>0</formula>
    </cfRule>
  </conditionalFormatting>
  <conditionalFormatting sqref="BC432">
    <cfRule type="cellIs" dxfId="139" priority="140" operator="greaterThan">
      <formula>0</formula>
    </cfRule>
  </conditionalFormatting>
  <conditionalFormatting sqref="BC431">
    <cfRule type="cellIs" dxfId="138" priority="139" stopIfTrue="1" operator="greaterThan">
      <formula>0</formula>
    </cfRule>
  </conditionalFormatting>
  <conditionalFormatting sqref="BC431">
    <cfRule type="cellIs" dxfId="137" priority="138" operator="greaterThan">
      <formula>0</formula>
    </cfRule>
  </conditionalFormatting>
  <conditionalFormatting sqref="BC431:BC432 BB425:BC430">
    <cfRule type="cellIs" dxfId="136" priority="137" operator="greaterThan">
      <formula>0</formula>
    </cfRule>
  </conditionalFormatting>
  <conditionalFormatting sqref="BC431:BC432 BB425:BC430">
    <cfRule type="cellIs" dxfId="135" priority="136" operator="greaterThan">
      <formula>0</formula>
    </cfRule>
  </conditionalFormatting>
  <conditionalFormatting sqref="BB475:BB483 BB437:BB473 BB806:BB832 BB657:BB714 BB485:BB495 BB497:BB502 BB716:BB764 BB766:BB804 BB834:BB877">
    <cfRule type="cellIs" dxfId="134" priority="135" operator="greaterThan">
      <formula>0</formula>
    </cfRule>
  </conditionalFormatting>
  <conditionalFormatting sqref="BD171:BE192 BD386:BE389 BD391:BE424 BD194:BE232 BD234:BE363 BD365:BE370 BD372:BE373 BD375:BE384">
    <cfRule type="cellIs" dxfId="133" priority="134" stopIfTrue="1" operator="greaterThan">
      <formula>0</formula>
    </cfRule>
  </conditionalFormatting>
  <conditionalFormatting sqref="BD503:BD531 BD434:BE483 BD171:BE192 BD532:BE561 BD386:BE389 BD391:BE424 BD194:BE232 BD234:BE363 BD365:BE370 BD372:BE373 BD375:BE384 BD485:BE495 BD497:BE498 BD563:BE595 BD597:BE648 BD650:BE714 BD716:BE764 BD766:BE804">
    <cfRule type="cellIs" dxfId="132" priority="133" operator="greaterThan">
      <formula>0</formula>
    </cfRule>
  </conditionalFormatting>
  <conditionalFormatting sqref="BD433:BE433">
    <cfRule type="cellIs" dxfId="131" priority="132" operator="greaterThan">
      <formula>0</formula>
    </cfRule>
  </conditionalFormatting>
  <conditionalFormatting sqref="BD433:BE433 BD181:BE192 BD386:BE389 BD391:BE424 BD194:BE232 BD234:BE363 BD365:BE370 BD372:BE373 BD375:BE384">
    <cfRule type="cellIs" dxfId="130" priority="131" operator="greaterThan">
      <formula>0</formula>
    </cfRule>
  </conditionalFormatting>
  <conditionalFormatting sqref="BD433:BE433">
    <cfRule type="cellIs" dxfId="129" priority="130" operator="greaterThan">
      <formula>0</formula>
    </cfRule>
  </conditionalFormatting>
  <conditionalFormatting sqref="BD499:BE531">
    <cfRule type="cellIs" dxfId="128" priority="129" operator="greaterThan">
      <formula>0</formula>
    </cfRule>
  </conditionalFormatting>
  <conditionalFormatting sqref="BD475:BE483 BD433:BE473 BD171:BE192 BD386:BE389 BD391:BE424 BD194:BE232 BD234:BE363 BD365:BE370 BD372:BE373 BD375:BE384 BD485:BE495 BD497:BE561 BD563:BE595 BD597:BE610">
    <cfRule type="cellIs" dxfId="127" priority="128" operator="greaterThan">
      <formula>0</formula>
    </cfRule>
  </conditionalFormatting>
  <conditionalFormatting sqref="BD5:BE5">
    <cfRule type="cellIs" dxfId="126" priority="127" operator="greaterThan">
      <formula>0</formula>
    </cfRule>
  </conditionalFormatting>
  <conditionalFormatting sqref="BD425:BE430">
    <cfRule type="cellIs" dxfId="125" priority="126" stopIfTrue="1" operator="greaterThan">
      <formula>0</formula>
    </cfRule>
  </conditionalFormatting>
  <conditionalFormatting sqref="BD425:BE430">
    <cfRule type="cellIs" dxfId="124" priority="125" operator="greaterThan">
      <formula>0</formula>
    </cfRule>
  </conditionalFormatting>
  <conditionalFormatting sqref="BE432">
    <cfRule type="cellIs" dxfId="123" priority="124" operator="greaterThan">
      <formula>0</formula>
    </cfRule>
  </conditionalFormatting>
  <conditionalFormatting sqref="BE431">
    <cfRule type="cellIs" dxfId="122" priority="123" stopIfTrue="1" operator="greaterThan">
      <formula>0</formula>
    </cfRule>
  </conditionalFormatting>
  <conditionalFormatting sqref="BE431">
    <cfRule type="cellIs" dxfId="121" priority="122" operator="greaterThan">
      <formula>0</formula>
    </cfRule>
  </conditionalFormatting>
  <conditionalFormatting sqref="BE431:BE432 BD425:BE430">
    <cfRule type="cellIs" dxfId="120" priority="121" operator="greaterThan">
      <formula>0</formula>
    </cfRule>
  </conditionalFormatting>
  <conditionalFormatting sqref="BE431:BE432 BD425:BE430">
    <cfRule type="cellIs" dxfId="119" priority="120" operator="greaterThan">
      <formula>0</formula>
    </cfRule>
  </conditionalFormatting>
  <conditionalFormatting sqref="BD475:BD483 BD437:BD473 BD806:BD832 BD657:BD714 BD485:BD495 BD497:BD502 BD716:BD764 BD766:BD804 BD834:BD877">
    <cfRule type="cellIs" dxfId="118" priority="119" operator="greaterThan">
      <formula>0</formula>
    </cfRule>
  </conditionalFormatting>
  <conditionalFormatting sqref="X789">
    <cfRule type="cellIs" dxfId="117" priority="118" operator="greaterThan">
      <formula>0</formula>
    </cfRule>
  </conditionalFormatting>
  <conditionalFormatting sqref="Z789">
    <cfRule type="cellIs" dxfId="116" priority="117" operator="greaterThan">
      <formula>0</formula>
    </cfRule>
  </conditionalFormatting>
  <conditionalFormatting sqref="N782">
    <cfRule type="cellIs" dxfId="115" priority="116" operator="greaterThan">
      <formula>0</formula>
    </cfRule>
  </conditionalFormatting>
  <conditionalFormatting sqref="P782">
    <cfRule type="cellIs" dxfId="114" priority="115" operator="greaterThan">
      <formula>0</formula>
    </cfRule>
  </conditionalFormatting>
  <conditionalFormatting sqref="AB782">
    <cfRule type="cellIs" dxfId="113" priority="114" operator="greaterThan">
      <formula>0</formula>
    </cfRule>
  </conditionalFormatting>
  <conditionalFormatting sqref="AF397">
    <cfRule type="cellIs" dxfId="112" priority="113" operator="greaterThan">
      <formula>0</formula>
    </cfRule>
  </conditionalFormatting>
  <conditionalFormatting sqref="AH397">
    <cfRule type="cellIs" dxfId="111" priority="112" operator="greaterThan">
      <formula>0</formula>
    </cfRule>
  </conditionalFormatting>
  <conditionalFormatting sqref="AJ397">
    <cfRule type="cellIs" dxfId="110" priority="111" operator="greaterThan">
      <formula>0</formula>
    </cfRule>
  </conditionalFormatting>
  <conditionalFormatting sqref="Z300">
    <cfRule type="cellIs" dxfId="109" priority="110" operator="greaterThan">
      <formula>0</formula>
    </cfRule>
  </conditionalFormatting>
  <conditionalFormatting sqref="AD300">
    <cfRule type="cellIs" dxfId="108" priority="109" operator="greaterThan">
      <formula>0</formula>
    </cfRule>
  </conditionalFormatting>
  <conditionalFormatting sqref="S426">
    <cfRule type="cellIs" dxfId="107" priority="108" stopIfTrue="1" operator="greaterThan">
      <formula>0</formula>
    </cfRule>
  </conditionalFormatting>
  <conditionalFormatting sqref="S426">
    <cfRule type="cellIs" dxfId="106" priority="107" operator="greaterThan">
      <formula>0</formula>
    </cfRule>
  </conditionalFormatting>
  <conditionalFormatting sqref="S426">
    <cfRule type="cellIs" dxfId="105" priority="106" operator="greaterThan">
      <formula>0</formula>
    </cfRule>
  </conditionalFormatting>
  <conditionalFormatting sqref="S426">
    <cfRule type="cellIs" dxfId="104" priority="105" operator="greaterThan">
      <formula>0</formula>
    </cfRule>
  </conditionalFormatting>
  <conditionalFormatting sqref="U427:U430">
    <cfRule type="cellIs" dxfId="103" priority="104" stopIfTrue="1" operator="greaterThan">
      <formula>0</formula>
    </cfRule>
  </conditionalFormatting>
  <conditionalFormatting sqref="U427:U430">
    <cfRule type="cellIs" dxfId="102" priority="103" operator="greaterThan">
      <formula>0</formula>
    </cfRule>
  </conditionalFormatting>
  <conditionalFormatting sqref="U427:U430">
    <cfRule type="cellIs" dxfId="101" priority="102" operator="greaterThan">
      <formula>0</formula>
    </cfRule>
  </conditionalFormatting>
  <conditionalFormatting sqref="U427:U430">
    <cfRule type="cellIs" dxfId="100" priority="101" operator="greaterThan">
      <formula>0</formula>
    </cfRule>
  </conditionalFormatting>
  <conditionalFormatting sqref="U426">
    <cfRule type="cellIs" dxfId="99" priority="100" stopIfTrue="1" operator="greaterThan">
      <formula>0</formula>
    </cfRule>
  </conditionalFormatting>
  <conditionalFormatting sqref="U426">
    <cfRule type="cellIs" dxfId="98" priority="99" operator="greaterThan">
      <formula>0</formula>
    </cfRule>
  </conditionalFormatting>
  <conditionalFormatting sqref="U426">
    <cfRule type="cellIs" dxfId="97" priority="98" operator="greaterThan">
      <formula>0</formula>
    </cfRule>
  </conditionalFormatting>
  <conditionalFormatting sqref="U426">
    <cfRule type="cellIs" dxfId="96" priority="97" operator="greaterThan">
      <formula>0</formula>
    </cfRule>
  </conditionalFormatting>
  <conditionalFormatting sqref="W427:W430">
    <cfRule type="cellIs" dxfId="95" priority="96" stopIfTrue="1" operator="greaterThan">
      <formula>0</formula>
    </cfRule>
  </conditionalFormatting>
  <conditionalFormatting sqref="W427:W430">
    <cfRule type="cellIs" dxfId="94" priority="95" operator="greaterThan">
      <formula>0</formula>
    </cfRule>
  </conditionalFormatting>
  <conditionalFormatting sqref="W427:W430">
    <cfRule type="cellIs" dxfId="93" priority="94" operator="greaterThan">
      <formula>0</formula>
    </cfRule>
  </conditionalFormatting>
  <conditionalFormatting sqref="W427:W430">
    <cfRule type="cellIs" dxfId="92" priority="93" operator="greaterThan">
      <formula>0</formula>
    </cfRule>
  </conditionalFormatting>
  <conditionalFormatting sqref="W426">
    <cfRule type="cellIs" dxfId="91" priority="92" stopIfTrue="1" operator="greaterThan">
      <formula>0</formula>
    </cfRule>
  </conditionalFormatting>
  <conditionalFormatting sqref="W426">
    <cfRule type="cellIs" dxfId="90" priority="91" operator="greaterThan">
      <formula>0</formula>
    </cfRule>
  </conditionalFormatting>
  <conditionalFormatting sqref="W426">
    <cfRule type="cellIs" dxfId="89" priority="90" operator="greaterThan">
      <formula>0</formula>
    </cfRule>
  </conditionalFormatting>
  <conditionalFormatting sqref="W426">
    <cfRule type="cellIs" dxfId="88" priority="89" operator="greaterThan">
      <formula>0</formula>
    </cfRule>
  </conditionalFormatting>
  <conditionalFormatting sqref="BD162:BE164">
    <cfRule type="cellIs" dxfId="87" priority="77" operator="greaterThan">
      <formula>0</formula>
    </cfRule>
  </conditionalFormatting>
  <conditionalFormatting sqref="L162:AY164">
    <cfRule type="cellIs" dxfId="86" priority="88" stopIfTrue="1" operator="greaterThan">
      <formula>0</formula>
    </cfRule>
  </conditionalFormatting>
  <conditionalFormatting sqref="L162:AY164">
    <cfRule type="cellIs" dxfId="85" priority="87" operator="greaterThan">
      <formula>0</formula>
    </cfRule>
  </conditionalFormatting>
  <conditionalFormatting sqref="L162:AY164">
    <cfRule type="cellIs" dxfId="84" priority="86" operator="greaterThan">
      <formula>0</formula>
    </cfRule>
  </conditionalFormatting>
  <conditionalFormatting sqref="AZ162:BA164">
    <cfRule type="cellIs" dxfId="83" priority="85" stopIfTrue="1" operator="greaterThan">
      <formula>0</formula>
    </cfRule>
  </conditionalFormatting>
  <conditionalFormatting sqref="AZ162:BA164">
    <cfRule type="cellIs" dxfId="82" priority="84" operator="greaterThan">
      <formula>0</formula>
    </cfRule>
  </conditionalFormatting>
  <conditionalFormatting sqref="AZ162:BA164">
    <cfRule type="cellIs" dxfId="81" priority="83" operator="greaterThan">
      <formula>0</formula>
    </cfRule>
  </conditionalFormatting>
  <conditionalFormatting sqref="BB162:BC164">
    <cfRule type="cellIs" dxfId="80" priority="82" stopIfTrue="1" operator="greaterThan">
      <formula>0</formula>
    </cfRule>
  </conditionalFormatting>
  <conditionalFormatting sqref="BB162:BC164">
    <cfRule type="cellIs" dxfId="79" priority="81" operator="greaterThan">
      <formula>0</formula>
    </cfRule>
  </conditionalFormatting>
  <conditionalFormatting sqref="BB162:BC164">
    <cfRule type="cellIs" dxfId="78" priority="80" operator="greaterThan">
      <formula>0</formula>
    </cfRule>
  </conditionalFormatting>
  <conditionalFormatting sqref="BD162:BE164">
    <cfRule type="cellIs" dxfId="77" priority="79" stopIfTrue="1" operator="greaterThan">
      <formula>0</formula>
    </cfRule>
  </conditionalFormatting>
  <conditionalFormatting sqref="BD162:BE164">
    <cfRule type="cellIs" dxfId="76" priority="78" operator="greaterThan">
      <formula>0</formula>
    </cfRule>
  </conditionalFormatting>
  <conditionalFormatting sqref="AG385">
    <cfRule type="cellIs" dxfId="75" priority="57" operator="greaterThan">
      <formula>0</formula>
    </cfRule>
  </conditionalFormatting>
  <conditionalFormatting sqref="L385:AY385">
    <cfRule type="cellIs" dxfId="74" priority="76" stopIfTrue="1" operator="greaterThan">
      <formula>0</formula>
    </cfRule>
  </conditionalFormatting>
  <conditionalFormatting sqref="L385:AY385">
    <cfRule type="cellIs" dxfId="73" priority="75" operator="greaterThan">
      <formula>0</formula>
    </cfRule>
  </conditionalFormatting>
  <conditionalFormatting sqref="L385:AY385">
    <cfRule type="cellIs" dxfId="72" priority="74" operator="greaterThan">
      <formula>0</formula>
    </cfRule>
  </conditionalFormatting>
  <conditionalFormatting sqref="L385:AY385">
    <cfRule type="cellIs" dxfId="71" priority="73" operator="greaterThan">
      <formula>0</formula>
    </cfRule>
  </conditionalFormatting>
  <conditionalFormatting sqref="AZ385:BA385">
    <cfRule type="cellIs" dxfId="70" priority="72" stopIfTrue="1" operator="greaterThan">
      <formula>0</formula>
    </cfRule>
  </conditionalFormatting>
  <conditionalFormatting sqref="AZ385:BA385">
    <cfRule type="cellIs" dxfId="69" priority="71" operator="greaterThan">
      <formula>0</formula>
    </cfRule>
  </conditionalFormatting>
  <conditionalFormatting sqref="AZ385:BA385">
    <cfRule type="cellIs" dxfId="68" priority="70" operator="greaterThan">
      <formula>0</formula>
    </cfRule>
  </conditionalFormatting>
  <conditionalFormatting sqref="AZ385:BA385">
    <cfRule type="cellIs" dxfId="67" priority="69" operator="greaterThan">
      <formula>0</formula>
    </cfRule>
  </conditionalFormatting>
  <conditionalFormatting sqref="BB385:BC385">
    <cfRule type="cellIs" dxfId="66" priority="68" stopIfTrue="1" operator="greaterThan">
      <formula>0</formula>
    </cfRule>
  </conditionalFormatting>
  <conditionalFormatting sqref="BB385:BC385">
    <cfRule type="cellIs" dxfId="65" priority="67" operator="greaterThan">
      <formula>0</formula>
    </cfRule>
  </conditionalFormatting>
  <conditionalFormatting sqref="BB385:BC385">
    <cfRule type="cellIs" dxfId="64" priority="66" operator="greaterThan">
      <formula>0</formula>
    </cfRule>
  </conditionalFormatting>
  <conditionalFormatting sqref="BB385:BC385">
    <cfRule type="cellIs" dxfId="63" priority="65" operator="greaterThan">
      <formula>0</formula>
    </cfRule>
  </conditionalFormatting>
  <conditionalFormatting sqref="BD385:BE385">
    <cfRule type="cellIs" dxfId="62" priority="64" stopIfTrue="1" operator="greaterThan">
      <formula>0</formula>
    </cfRule>
  </conditionalFormatting>
  <conditionalFormatting sqref="BD385:BE385">
    <cfRule type="cellIs" dxfId="61" priority="63" operator="greaterThan">
      <formula>0</formula>
    </cfRule>
  </conditionalFormatting>
  <conditionalFormatting sqref="BD385:BE385">
    <cfRule type="cellIs" dxfId="60" priority="62" operator="greaterThan">
      <formula>0</formula>
    </cfRule>
  </conditionalFormatting>
  <conditionalFormatting sqref="BD385:BE385">
    <cfRule type="cellIs" dxfId="59" priority="61" operator="greaterThan">
      <formula>0</formula>
    </cfRule>
  </conditionalFormatting>
  <conditionalFormatting sqref="O385">
    <cfRule type="cellIs" dxfId="58" priority="60" operator="greaterThan">
      <formula>0</formula>
    </cfRule>
  </conditionalFormatting>
  <conditionalFormatting sqref="Q385">
    <cfRule type="cellIs" dxfId="57" priority="59" operator="greaterThan">
      <formula>0</formula>
    </cfRule>
  </conditionalFormatting>
  <conditionalFormatting sqref="S385">
    <cfRule type="cellIs" dxfId="56" priority="58" operator="greaterThan">
      <formula>0</formula>
    </cfRule>
  </conditionalFormatting>
  <conditionalFormatting sqref="AG390">
    <cfRule type="cellIs" dxfId="55" priority="37" operator="greaterThan">
      <formula>0</formula>
    </cfRule>
  </conditionalFormatting>
  <conditionalFormatting sqref="L390:AY390">
    <cfRule type="cellIs" dxfId="54" priority="56" stopIfTrue="1" operator="greaterThan">
      <formula>0</formula>
    </cfRule>
  </conditionalFormatting>
  <conditionalFormatting sqref="L390:AY390">
    <cfRule type="cellIs" dxfId="53" priority="55" operator="greaterThan">
      <formula>0</formula>
    </cfRule>
  </conditionalFormatting>
  <conditionalFormatting sqref="L390:AY390">
    <cfRule type="cellIs" dxfId="52" priority="54" operator="greaterThan">
      <formula>0</formula>
    </cfRule>
  </conditionalFormatting>
  <conditionalFormatting sqref="L390:AY390">
    <cfRule type="cellIs" dxfId="51" priority="53" operator="greaterThan">
      <formula>0</formula>
    </cfRule>
  </conditionalFormatting>
  <conditionalFormatting sqref="AZ390:BA390">
    <cfRule type="cellIs" dxfId="50" priority="52" stopIfTrue="1" operator="greaterThan">
      <formula>0</formula>
    </cfRule>
  </conditionalFormatting>
  <conditionalFormatting sqref="AZ390:BA390">
    <cfRule type="cellIs" dxfId="49" priority="51" operator="greaterThan">
      <formula>0</formula>
    </cfRule>
  </conditionalFormatting>
  <conditionalFormatting sqref="AZ390:BA390">
    <cfRule type="cellIs" dxfId="48" priority="50" operator="greaterThan">
      <formula>0</formula>
    </cfRule>
  </conditionalFormatting>
  <conditionalFormatting sqref="AZ390:BA390">
    <cfRule type="cellIs" dxfId="47" priority="49" operator="greaterThan">
      <formula>0</formula>
    </cfRule>
  </conditionalFormatting>
  <conditionalFormatting sqref="BB390:BC390">
    <cfRule type="cellIs" dxfId="46" priority="48" stopIfTrue="1" operator="greaterThan">
      <formula>0</formula>
    </cfRule>
  </conditionalFormatting>
  <conditionalFormatting sqref="BB390:BC390">
    <cfRule type="cellIs" dxfId="45" priority="47" operator="greaterThan">
      <formula>0</formula>
    </cfRule>
  </conditionalFormatting>
  <conditionalFormatting sqref="BB390:BC390">
    <cfRule type="cellIs" dxfId="44" priority="46" operator="greaterThan">
      <formula>0</formula>
    </cfRule>
  </conditionalFormatting>
  <conditionalFormatting sqref="BB390:BC390">
    <cfRule type="cellIs" dxfId="43" priority="45" operator="greaterThan">
      <formula>0</formula>
    </cfRule>
  </conditionalFormatting>
  <conditionalFormatting sqref="BD390:BE390">
    <cfRule type="cellIs" dxfId="42" priority="44" stopIfTrue="1" operator="greaterThan">
      <formula>0</formula>
    </cfRule>
  </conditionalFormatting>
  <conditionalFormatting sqref="BD390:BE390">
    <cfRule type="cellIs" dxfId="41" priority="43" operator="greaterThan">
      <formula>0</formula>
    </cfRule>
  </conditionalFormatting>
  <conditionalFormatting sqref="BD390:BE390">
    <cfRule type="cellIs" dxfId="40" priority="42" operator="greaterThan">
      <formula>0</formula>
    </cfRule>
  </conditionalFormatting>
  <conditionalFormatting sqref="BD390:BE390">
    <cfRule type="cellIs" dxfId="39" priority="41" operator="greaterThan">
      <formula>0</formula>
    </cfRule>
  </conditionalFormatting>
  <conditionalFormatting sqref="O390">
    <cfRule type="cellIs" dxfId="38" priority="40" operator="greaterThan">
      <formula>0</formula>
    </cfRule>
  </conditionalFormatting>
  <conditionalFormatting sqref="Q390">
    <cfRule type="cellIs" dxfId="37" priority="39" operator="greaterThan">
      <formula>0</formula>
    </cfRule>
  </conditionalFormatting>
  <conditionalFormatting sqref="S390">
    <cfRule type="cellIs" dxfId="36" priority="38" operator="greaterThan">
      <formula>0</formula>
    </cfRule>
  </conditionalFormatting>
  <conditionalFormatting sqref="BD138:BE138">
    <cfRule type="cellIs" dxfId="35" priority="25" operator="greaterThan">
      <formula>0</formula>
    </cfRule>
  </conditionalFormatting>
  <conditionalFormatting sqref="L138:AY138">
    <cfRule type="cellIs" dxfId="34" priority="36" stopIfTrue="1" operator="greaterThan">
      <formula>0</formula>
    </cfRule>
  </conditionalFormatting>
  <conditionalFormatting sqref="L138:AY138">
    <cfRule type="cellIs" dxfId="33" priority="35" operator="greaterThan">
      <formula>0</formula>
    </cfRule>
  </conditionalFormatting>
  <conditionalFormatting sqref="L138:AY138">
    <cfRule type="cellIs" dxfId="32" priority="34" operator="greaterThan">
      <formula>0</formula>
    </cfRule>
  </conditionalFormatting>
  <conditionalFormatting sqref="AZ138:BA138">
    <cfRule type="cellIs" dxfId="31" priority="33" stopIfTrue="1" operator="greaterThan">
      <formula>0</formula>
    </cfRule>
  </conditionalFormatting>
  <conditionalFormatting sqref="AZ138:BA138">
    <cfRule type="cellIs" dxfId="30" priority="32" operator="greaterThan">
      <formula>0</formula>
    </cfRule>
  </conditionalFormatting>
  <conditionalFormatting sqref="AZ138:BA138">
    <cfRule type="cellIs" dxfId="29" priority="31" operator="greaterThan">
      <formula>0</formula>
    </cfRule>
  </conditionalFormatting>
  <conditionalFormatting sqref="BB138:BC138">
    <cfRule type="cellIs" dxfId="28" priority="30" stopIfTrue="1" operator="greaterThan">
      <formula>0</formula>
    </cfRule>
  </conditionalFormatting>
  <conditionalFormatting sqref="BB138:BC138">
    <cfRule type="cellIs" dxfId="27" priority="29" operator="greaterThan">
      <formula>0</formula>
    </cfRule>
  </conditionalFormatting>
  <conditionalFormatting sqref="BB138:BC138">
    <cfRule type="cellIs" dxfId="26" priority="28" operator="greaterThan">
      <formula>0</formula>
    </cfRule>
  </conditionalFormatting>
  <conditionalFormatting sqref="BD138:BE138">
    <cfRule type="cellIs" dxfId="25" priority="27" stopIfTrue="1" operator="greaterThan">
      <formula>0</formula>
    </cfRule>
  </conditionalFormatting>
  <conditionalFormatting sqref="BD138:BE138">
    <cfRule type="cellIs" dxfId="24" priority="26" operator="greaterThan">
      <formula>0</formula>
    </cfRule>
  </conditionalFormatting>
  <conditionalFormatting sqref="L157:AY158 L161:AY161 AM159:AY160">
    <cfRule type="cellIs" dxfId="23" priority="24" stopIfTrue="1" operator="greaterThan">
      <formula>0</formula>
    </cfRule>
  </conditionalFormatting>
  <conditionalFormatting sqref="L157:AY158 L161:AY161 AM159:AY160">
    <cfRule type="cellIs" dxfId="22" priority="23" operator="greaterThan">
      <formula>0</formula>
    </cfRule>
  </conditionalFormatting>
  <conditionalFormatting sqref="L157:AY158 L161:AY161 AM159:AY160">
    <cfRule type="cellIs" dxfId="21" priority="22" operator="greaterThan">
      <formula>0</formula>
    </cfRule>
  </conditionalFormatting>
  <conditionalFormatting sqref="AZ157:BA161">
    <cfRule type="cellIs" dxfId="20" priority="21" stopIfTrue="1" operator="greaterThan">
      <formula>0</formula>
    </cfRule>
  </conditionalFormatting>
  <conditionalFormatting sqref="AZ157:BA161">
    <cfRule type="cellIs" dxfId="19" priority="20" operator="greaterThan">
      <formula>0</formula>
    </cfRule>
  </conditionalFormatting>
  <conditionalFormatting sqref="AZ157:BA161">
    <cfRule type="cellIs" dxfId="18" priority="19" operator="greaterThan">
      <formula>0</formula>
    </cfRule>
  </conditionalFormatting>
  <conditionalFormatting sqref="BB157:BC161">
    <cfRule type="cellIs" dxfId="17" priority="18" stopIfTrue="1" operator="greaterThan">
      <formula>0</formula>
    </cfRule>
  </conditionalFormatting>
  <conditionalFormatting sqref="BB157:BC161">
    <cfRule type="cellIs" dxfId="16" priority="17" operator="greaterThan">
      <formula>0</formula>
    </cfRule>
  </conditionalFormatting>
  <conditionalFormatting sqref="BB157:BC161">
    <cfRule type="cellIs" dxfId="15" priority="16" operator="greaterThan">
      <formula>0</formula>
    </cfRule>
  </conditionalFormatting>
  <conditionalFormatting sqref="BD157:BE161">
    <cfRule type="cellIs" dxfId="14" priority="15" stopIfTrue="1" operator="greaterThan">
      <formula>0</formula>
    </cfRule>
  </conditionalFormatting>
  <conditionalFormatting sqref="BD157:BE161">
    <cfRule type="cellIs" dxfId="13" priority="14" operator="greaterThan">
      <formula>0</formula>
    </cfRule>
  </conditionalFormatting>
  <conditionalFormatting sqref="BD157:BE161">
    <cfRule type="cellIs" dxfId="12" priority="13" operator="greaterThan">
      <formula>0</formula>
    </cfRule>
  </conditionalFormatting>
  <conditionalFormatting sqref="BD165:BE170">
    <cfRule type="cellIs" dxfId="11" priority="1" operator="greaterThan">
      <formula>0</formula>
    </cfRule>
  </conditionalFormatting>
  <conditionalFormatting sqref="L165:AY170">
    <cfRule type="cellIs" dxfId="10" priority="12" stopIfTrue="1" operator="greaterThan">
      <formula>0</formula>
    </cfRule>
  </conditionalFormatting>
  <conditionalFormatting sqref="L165:AY170">
    <cfRule type="cellIs" dxfId="9" priority="11" operator="greaterThan">
      <formula>0</formula>
    </cfRule>
  </conditionalFormatting>
  <conditionalFormatting sqref="L165:AY170">
    <cfRule type="cellIs" dxfId="8" priority="10" operator="greaterThan">
      <formula>0</formula>
    </cfRule>
  </conditionalFormatting>
  <conditionalFormatting sqref="AZ165:BA170">
    <cfRule type="cellIs" dxfId="7" priority="9" stopIfTrue="1" operator="greaterThan">
      <formula>0</formula>
    </cfRule>
  </conditionalFormatting>
  <conditionalFormatting sqref="AZ165:BA170">
    <cfRule type="cellIs" dxfId="6" priority="8" operator="greaterThan">
      <formula>0</formula>
    </cfRule>
  </conditionalFormatting>
  <conditionalFormatting sqref="AZ165:BA170">
    <cfRule type="cellIs" dxfId="5" priority="7" operator="greaterThan">
      <formula>0</formula>
    </cfRule>
  </conditionalFormatting>
  <conditionalFormatting sqref="BB165:BC170">
    <cfRule type="cellIs" dxfId="4" priority="6" stopIfTrue="1" operator="greaterThan">
      <formula>0</formula>
    </cfRule>
  </conditionalFormatting>
  <conditionalFormatting sqref="BB165:BC170">
    <cfRule type="cellIs" dxfId="3" priority="5" operator="greaterThan">
      <formula>0</formula>
    </cfRule>
  </conditionalFormatting>
  <conditionalFormatting sqref="BB165:BC170">
    <cfRule type="cellIs" dxfId="2" priority="4" operator="greaterThan">
      <formula>0</formula>
    </cfRule>
  </conditionalFormatting>
  <conditionalFormatting sqref="BD165:BE170">
    <cfRule type="cellIs" dxfId="1" priority="3" stopIfTrue="1" operator="greaterThan">
      <formula>0</formula>
    </cfRule>
  </conditionalFormatting>
  <conditionalFormatting sqref="BD165:BE170">
    <cfRule type="cellIs" dxfId="0" priority="2" operator="greaterThan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8" orientation="landscape" r:id="rId1"/>
  <headerFooter>
    <oddHeader>&amp;L&amp;"黑体,常规"&amp;16附件1&amp;C&amp;"黑体,常规"&amp;16常州科教城现代工业中心实训教学进程计划表（2023-2024学年第二学期）</oddHeader>
    <oddFooter>&amp;R—&amp;P+3—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4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F138 F157:F161 F165:F170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F162:F164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OFFSET([40]Sheet1!#REF!,1,MATCH(INDIRECT("E"&amp;ROW()),[40]Sheet1!#REF!,0)-1,COUNTA(INDIRECT("Sheet1!"&amp;CHAR(MATCH(INDIRECT("E"&amp;ROW()),[40]Sheet1!#REF!,0)-1+65)&amp;"2:"&amp;CHAR(MATCH(INDIRECT("E"&amp;ROW()),[40]Sheet1!#REF!,0)-1+65)&amp;"28")),1)</xm:f>
          </x14:formula1>
          <xm:sqref>F363 F365:F369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OFFSET([1]sheet1!#REF!,1,MATCH(INDIRECT("E"&amp;ROW()),[1]sheet1!#REF!,0)-1,COUNTA(INDIRECT("Sheet1!"&amp;CHAR(MATCH(INDIRECT("E"&amp;ROW()),[1]sheet1!#REF!,0)-1+65)&amp;"2:"&amp;CHAR(MATCH(INDIRECT("E"&amp;ROW()),[1]sheet1!#REF!,0)-1+65)&amp;"28")),1)</xm:f>
          </x14:formula1>
          <xm:sqref>F877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OFFSET([1]sheet1!#REF!,1,MATCH(INDIRECT("E"&amp;ROW()),[1]sheet1!#REF!,0)-1,COUNTA(INDIRECT("Sheet1!"&amp;CHAR(MATCH(INDIRECT("E"&amp;ROW()),[1]sheet1!#REF!,0)-1+65)&amp;"2:"&amp;CHAR(MATCH(INDIRECT("E"&amp;ROW()),[1]sheet1!#REF!,0)-1+65)&amp;"28")),1)</xm:f>
          </x14:formula1>
          <xm:sqref>F301:F302 F778:F802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OFFSET([39]Sheet1!#REF!,1,MATCH(INDIRECT("E"&amp;ROW()),[39]Sheet1!#REF!,0)-1,COUNTA(INDIRECT("Sheet1!"&amp;CHAR(MATCH(INDIRECT("E"&amp;ROW()),[39]Sheet1!#REF!,0)-1+65)&amp;"2:"&amp;CHAR(MATCH(INDIRECT("E"&amp;ROW()),[39]Sheet1!#REF!,0)-1+65)&amp;"28")),1)</xm:f>
          </x14:formula1>
          <xm:sqref>F803:F805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OFFSET([38]Sheet1!#REF!,1,MATCH(INDIRECT("E"&amp;ROW()),[38]Sheet1!#REF!,0)-1,COUNTA(INDIRECT("Sheet1!"&amp;CHAR(MATCH(INDIRECT("E"&amp;ROW()),[38]Sheet1!#REF!,0)-1+65)&amp;"2:"&amp;CHAR(MATCH(INDIRECT("E"&amp;ROW()),[38]Sheet1!#REF!,0)-1+65)&amp;"28")),1)</xm:f>
          </x14:formula1>
          <xm:sqref>F806:F814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OFFSET([37]Sheet1!#REF!,1,MATCH(INDIRECT("E"&amp;ROW()),[37]Sheet1!#REF!,0)-1,COUNTA(INDIRECT("Sheet1!"&amp;CHAR(MATCH(INDIRECT("E"&amp;ROW()),[37]Sheet1!#REF!,0)-1+65)&amp;"2:"&amp;CHAR(MATCH(INDIRECT("E"&amp;ROW()),[37]Sheet1!#REF!,0)-1+65)&amp;"28")),1)</xm:f>
          </x14:formula1>
          <xm:sqref>F851:F864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OFFSET([36]Sheet1!#REF!,1,MATCH(INDIRECT("E"&amp;ROW()),[36]Sheet1!#REF!,0)-1,COUNTA(INDIRECT("Sheet1!"&amp;CHAR(MATCH(INDIRECT("E"&amp;ROW()),[36]Sheet1!#REF!,0)-1+65)&amp;"2:"&amp;CHAR(MATCH(INDIRECT("E"&amp;ROW()),[36]Sheet1!#REF!,0)-1+65)&amp;"28")),1)</xm:f>
          </x14:formula1>
          <xm:sqref>F838:F850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OFFSET([35]Sheet1!#REF!,1,MATCH(INDIRECT("E"&amp;ROW()),[35]Sheet1!#REF!,0)-1,COUNTA(INDIRECT("Sheet1!"&amp;CHAR(MATCH(INDIRECT("E"&amp;ROW()),[35]Sheet1!#REF!,0)-1+65)&amp;"2:"&amp;CHAR(MATCH(INDIRECT("E"&amp;ROW()),[35]Sheet1!#REF!,0)-1+65)&amp;"28")),1)</xm:f>
          </x14:formula1>
          <xm:sqref>F832 F834:F837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[35]Sheet1!#REF!</xm:f>
          </x14:formula1>
          <xm:sqref>E834:E877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OFFSET([34]Sheet1!#REF!,1,MATCH(INDIRECT("E"&amp;ROW()),[34]Sheet1!#REF!,0)-1,COUNTA(INDIRECT("Sheet1!"&amp;CHAR(MATCH(INDIRECT("E"&amp;ROW()),[34]Sheet1!#REF!,0)-1+65)&amp;"2:"&amp;CHAR(MATCH(INDIRECT("E"&amp;ROW()),[34]Sheet1!#REF!,0)-1+65)&amp;"28")),1)</xm:f>
          </x14:formula1>
          <xm:sqref>F815:F830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OFFSET([33]Sheet1!#REF!,1,MATCH(INDIRECT("E"&amp;ROW()),[33]Sheet1!#REF!,0)-1,COUNTA(INDIRECT("Sheet1!"&amp;CHAR(MATCH(INDIRECT("E"&amp;ROW()),[33]Sheet1!#REF!,0)-1+65)&amp;"2:"&amp;CHAR(MATCH(INDIRECT("E"&amp;ROW()),[33]Sheet1!#REF!,0)-1+65)&amp;"28")),1)</xm:f>
          </x14:formula1>
          <xm:sqref>F831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OFFSET([32]Sheet1!#REF!,1,MATCH(INDIRECT("E"&amp;ROW()),[32]Sheet1!#REF!,0)-1,COUNTA(INDIRECT("Sheet1!"&amp;CHAR(MATCH(INDIRECT("E"&amp;ROW()),[32]Sheet1!#REF!,0)-1+65)&amp;"2:"&amp;CHAR(MATCH(INDIRECT("E"&amp;ROW()),[32]Sheet1!#REF!,0)-1+65)&amp;"28")),1)</xm:f>
          </x14:formula1>
          <xm:sqref>F868:F869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OFFSET([31]Sheet1!#REF!,1,MATCH(INDIRECT("E"&amp;ROW()),[31]Sheet1!#REF!,0)-1,COUNTA(INDIRECT("Sheet1!"&amp;CHAR(MATCH(INDIRECT("E"&amp;ROW()),[31]Sheet1!#REF!,0)-1+65)&amp;"2:"&amp;CHAR(MATCH(INDIRECT("E"&amp;ROW()),[31]Sheet1!#REF!,0)-1+65)&amp;"28")),1)</xm:f>
          </x14:formula1>
          <xm:sqref>F865:F867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OFFSET([30]Sheet1!#REF!,1,MATCH(INDIRECT("E"&amp;ROW()),[30]Sheet1!#REF!,0)-1,COUNTA(INDIRECT("Sheet1!"&amp;CHAR(MATCH(INDIRECT("E"&amp;ROW()),[30]Sheet1!#REF!,0)-1+65)&amp;"2:"&amp;CHAR(MATCH(INDIRECT("E"&amp;ROW()),[30]Sheet1!#REF!,0)-1+65)&amp;"28")),1)</xm:f>
          </x14:formula1>
          <xm:sqref>F870:F872 F874:F876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[30]Sheet1!#REF!</xm:f>
          </x14:formula1>
          <xm:sqref>F873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OFFSET([29]Sheet1!#REF!,1,MATCH(INDIRECT("E"&amp;ROW()),[29]Sheet1!#REF!,0)-1,COUNTA(INDIRECT("Sheet1!"&amp;CHAR(MATCH(INDIRECT("E"&amp;ROW()),[29]Sheet1!#REF!,0)-1+65)&amp;"2:"&amp;CHAR(MATCH(INDIRECT("E"&amp;ROW()),[29]Sheet1!#REF!,0)-1+65)&amp;"28")),1)</xm:f>
          </x14:formula1>
          <xm:sqref>F650:F665 F70 F668:F669 F82 F716:F764 F597:F621 F564:F578 F766:F777 F672:F714 F623:F648 F583:F595 F497:F561 F437:F483 F485:F495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OFFSET([28]Sheet1!#REF!,1,MATCH(INDIRECT("E"&amp;ROW()),[28]Sheet1!#REF!,0)-1, COUNTA(INDIRECT("Sheet1!"&amp; CHAR(MATCH(INDIRECT("E"&amp;ROW()),[28]Sheet1!#REF!,0)-1+65)&amp;"2:"&amp;CHAR(MATCH(INDIRECT("E"&amp;ROW()),[28]Sheet1!#REF!,0)-1+65)&amp;"28")),1)</xm:f>
          </x14:formula1>
          <xm:sqref>F307:F336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OFFSET([27]Sheet1!#REF!,1,MATCH(INDIRECT("E"&amp;ROW()),[27]Sheet1!#REF!,0)-1,COUNTA(INDIRECT("Sheet1!"&amp;CHAR(MATCH(INDIRECT("E"&amp;ROW()),[27]Sheet1!#REF!,0)-1+65)&amp;"2:"&amp;CHAR(MATCH(INDIRECT("E"&amp;ROW()),[27]Sheet1!#REF!,0)-1+65)&amp;"28")),1)</xm:f>
          </x14:formula1>
          <xm:sqref>F337:F340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OFFSET([26]Sheet1!#REF!,1,MATCH(INDIRECT("E"&amp;ROW()),[26]Sheet1!#REF!,0)-1,COUNTA(INDIRECT("Sheet1!"&amp;CHAR(MATCH(INDIRECT("E"&amp;ROW()),[26]Sheet1!#REF!,0)-1+65)&amp;"2:"&amp;CHAR(MATCH(INDIRECT("E"&amp;ROW()),[26]Sheet1!#REF!,0)-1+65)&amp;"28")),1)</xm:f>
          </x14:formula1>
          <xm:sqref>F341:F342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OFFSET([25]Sheet1!#REF!,1,MATCH(INDIRECT("E"&amp;ROW()),[25]Sheet1!#REF!,0)-1, COUNTA(INDIRECT("Sheet1!"&amp; CHAR(MATCH(INDIRECT("E"&amp;ROW()),[25]Sheet1!#REF!,0)-1+65)&amp;"2:"&amp;CHAR(MATCH(INDIRECT("E"&amp;ROW()),[25]Sheet1!#REF!,0)-1+65)&amp;"28")),1)</xm:f>
          </x14:formula1>
          <xm:sqref>F343:F356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OFFSET([24]Sheet1!#REF!,1,MATCH(INDIRECT("E"&amp;ROW()),[24]Sheet1!#REF!,0)-1,COUNTA(INDIRECT("Sheet1!"&amp;CHAR(MATCH(INDIRECT("E"&amp;ROW()),[24]Sheet1!#REF!,0)-1+65)&amp;"2:"&amp;CHAR(MATCH(INDIRECT("E"&amp;ROW()),[24]Sheet1!#REF!,0)-1+65)&amp;"28")),1)</xm:f>
          </x14:formula1>
          <xm:sqref>F357:F362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OFFSET([23]Sheet1!#REF!,1,MATCH(INDIRECT("E"&amp;ROW()),[23]Sheet1!#REF!,0)-1,COUNTA(INDIRECT("Sheet1!"&amp;CHAR(MATCH(INDIRECT("E"&amp;ROW()),[23]Sheet1!#REF!,0)-1+65)&amp;"2:"&amp;CHAR(MATCH(INDIRECT("E"&amp;ROW()),[23]Sheet1!#REF!,0)-1+65)&amp;"28")),1)</xm:f>
          </x14:formula1>
          <xm:sqref>F370 F372:F373 F375:F381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[23]Sheet1!#REF!</xm:f>
          </x14:formula1>
          <xm:sqref>G381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OFFSET([22]Sheet1!#REF!,1,MATCH(INDIRECT("E"&amp;ROW()),[22]Sheet1!#REF!,0)-1,COUNTA(INDIRECT("Sheet1!"&amp;CHAR(MATCH(INDIRECT("E"&amp;ROW()),[22]Sheet1!#REF!,0)-1+65)&amp;"2:"&amp;CHAR(MATCH(INDIRECT("E"&amp;ROW()),[22]Sheet1!#REF!,0)-1+65)&amp;"28")),1)</xm:f>
          </x14:formula1>
          <xm:sqref>F579:F582 F382:F394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OFFSET([21]Sheet1!#REF!,1,MATCH(INDIRECT("E"&amp;ROW()),[21]Sheet1!#REF!,0)-1, COUNTA(INDIRECT("Sheet1!"&amp; CHAR(MATCH(INDIRECT("E"&amp;ROW()),[21]Sheet1!#REF!,0)-1+65)&amp;"2:"&amp;CHAR(MATCH(INDIRECT("E"&amp;ROW()),[21]Sheet1!#REF!,0)-1+65)&amp;"28")),1)</xm:f>
          </x14:formula1>
          <xm:sqref>F395:F406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F407:F409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OFFSET([19]Sheet1!#REF!,1,MATCH(INDIRECT("E"&amp;ROW()),[19]Sheet1!#REF!,0)-1,COUNTA(INDIRECT("Sheet1!"&amp;CHAR(MATCH(INDIRECT("E"&amp;ROW()),[19]Sheet1!#REF!,0)-1+65)&amp;"2:"&amp;CHAR(MATCH(INDIRECT("E"&amp;ROW()),[19]Sheet1!#REF!,0)-1+65)&amp;"28")),1)</xm:f>
          </x14:formula1>
          <xm:sqref>F422:F434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OFFSET([18]Sheet1!#REF!,1,MATCH(INDIRECT("E"&amp;ROW()),[18]Sheet1!#REF!,0)-1,COUNTA(INDIRECT("Sheet1!"&amp;CHAR(MATCH(INDIRECT("E"&amp;ROW()),[18]Sheet1!#REF!,0)-1+65)&amp;"2:"&amp;CHAR(MATCH(INDIRECT("E"&amp;ROW()),[18]Sheet1!#REF!,0)-1+65)&amp;"28")),1)</xm:f>
          </x14:formula1>
          <xm:sqref>F435:F436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F410:F413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 COUNTA(INDIRECT("Sheet1!"&amp; CHAR(MATCH(INDIRECT("E"&amp;ROW()),[16]Sheet1!#REF!,0)-1+65)&amp;"2:"&amp;CHAR(MATCH(INDIRECT("E"&amp;ROW()),[16]Sheet1!#REF!,0)-1+65)&amp;"28")),1)</xm:f>
          </x14:formula1>
          <xm:sqref>F414:F421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OFFSET([15]Sheet1!#REF!,1,MATCH(INDIRECT("E"&amp;ROW()),[15]Sheet1!#REF!,0)-1,COUNTA(INDIRECT("Sheet1!"&amp;CHAR(MATCH(INDIRECT("E"&amp;ROW()),[15]Sheet1!#REF!,0)-1+65)&amp;"2:"&amp;CHAR(MATCH(INDIRECT("E"&amp;ROW()),[15]Sheet1!#REF!,0)-1+65)&amp;"28")),1)</xm:f>
          </x14:formula1>
          <xm:sqref>F257 F259 F235:F240 F245:F250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OFFSET([14]Sheet1!#REF!,1,MATCH(INDIRECT("E"&amp;ROW()),[14]Sheet1!#REF!,0)-1,COUNTA(INDIRECT("Sheet1!"&amp;CHAR(MATCH(INDIRECT("E"&amp;ROW()),[14]Sheet1!#REF!,0)-1+65)&amp;"2:"&amp;CHAR(MATCH(INDIRECT("E"&amp;ROW()),[14]Sheet1!#REF!,0)-1+65)&amp;"28")),1)</xm:f>
          </x14:formula1>
          <xm:sqref>F258 F260 F251:F256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E235:E240 E245:E250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E241:E244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E251:E254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F241:F244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F261:F262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F263:F297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F298:F300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F303:F306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E36:E118 E234 E194:E232 E137:E192 E120:E135 E5:E34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F670:F671 F622 F666:F667 F120:F135 F71:F81 F563 F194:F232 F139:F156 F234 F171:F192 F137 F83:F118 F5:F34 F36:F69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2"/>
  <sheetViews>
    <sheetView zoomScaleNormal="100" workbookViewId="0">
      <selection activeCell="D34" sqref="D34"/>
    </sheetView>
  </sheetViews>
  <sheetFormatPr defaultRowHeight="14.25"/>
  <cols>
    <col min="1" max="1" width="25.5" customWidth="1"/>
    <col min="2" max="3" width="13.5" customWidth="1"/>
    <col min="4" max="4" width="11.5" customWidth="1"/>
    <col min="5" max="5" width="12.25" customWidth="1"/>
    <col min="6" max="6" width="12.375" customWidth="1"/>
    <col min="7" max="7" width="10.125" customWidth="1"/>
    <col min="8" max="8" width="11" customWidth="1"/>
  </cols>
  <sheetData>
    <row r="1" spans="1:8" ht="28.5">
      <c r="A1" s="5" t="s">
        <v>17</v>
      </c>
      <c r="B1" s="2" t="s">
        <v>18</v>
      </c>
      <c r="C1" s="2" t="s">
        <v>19</v>
      </c>
      <c r="D1" s="2" t="s">
        <v>20</v>
      </c>
      <c r="E1" s="10" t="s">
        <v>21</v>
      </c>
      <c r="F1" s="2" t="s">
        <v>22</v>
      </c>
      <c r="G1" s="10" t="s">
        <v>23</v>
      </c>
      <c r="H1" s="3" t="s">
        <v>24</v>
      </c>
    </row>
    <row r="2" spans="1:8">
      <c r="A2" s="1" t="s">
        <v>25</v>
      </c>
      <c r="B2" s="143">
        <f>SUMIFS('实训总表 (打印稿)'!$J$5:$J$877,'实训总表 (打印稿)'!$C$5:$C$877,"信息学院",'实训总表 (打印稿)'!$E$5:$E$877,"机械加工技术")</f>
        <v>0</v>
      </c>
      <c r="C2" s="143">
        <f>SUMIFS('实训总表 (打印稿)'!$J$5:$J$877,'实训总表 (打印稿)'!$C$5:$C$877,"纺织学院",'实训总表 (打印稿)'!$E$5:$E$877,"机械加工技术")</f>
        <v>230</v>
      </c>
      <c r="D2" s="143">
        <f>SUMIFS('实训总表 (打印稿)'!$J$5:$J$877,'实训总表 (打印稿)'!$C$5:$C$877,"工程学院",'实训总表 (打印稿)'!$E$5:$E$877,"机械加工技术")</f>
        <v>0</v>
      </c>
      <c r="E2" s="143">
        <f>SUMIFS('实训总表 (打印稿)'!$J$5:$J$877,'实训总表 (打印稿)'!$C$5:$C$877,"工业学院",'实训总表 (打印稿)'!$E$5:$E$877,"机械加工技术")</f>
        <v>393</v>
      </c>
      <c r="F2" s="143">
        <f>SUMIFS('实训总表 (打印稿)'!$J$5:$J$877,'实训总表 (打印稿)'!$C$5:$C$877,"机电学院",'实训总表 (打印稿)'!$E$5:$E$877,"机械加工技术")</f>
        <v>665</v>
      </c>
      <c r="G2" s="143">
        <f>SUMIFS('实训总表 (打印稿)'!$J$5:$J$877,'实训总表 (打印稿)'!$C$5:$C$877,"常州开大",'实训总表 (打印稿)'!$E$5:$E$877,"机械加工技术")</f>
        <v>0</v>
      </c>
      <c r="H2" s="143">
        <f>B2+C2+D2+E2+F2+G2</f>
        <v>1288</v>
      </c>
    </row>
    <row r="3" spans="1:8">
      <c r="A3" s="18" t="s">
        <v>26</v>
      </c>
      <c r="B3" s="143">
        <f>SUMIFS('实训总表 (打印稿)'!$J$5:$J$877,'实训总表 (打印稿)'!$C$5:$C$877,"信息学院",'实训总表 (打印稿)'!$E$5:$E$877,"数控技术")</f>
        <v>0</v>
      </c>
      <c r="C3" s="143">
        <f>SUMIFS('实训总表 (打印稿)'!$J$5:$J$877,'实训总表 (打印稿)'!$C$5:$C$877,"纺织学院",'实训总表 (打印稿)'!$E$5:$E$877,"数控技术")</f>
        <v>840</v>
      </c>
      <c r="D3" s="143">
        <f>SUMIFS('实训总表 (打印稿)'!$J$5:$J$877,'实训总表 (打印稿)'!$C$5:$C$877,"工程学院",'实训总表 (打印稿)'!$E$5:$E$877,"数控技术")</f>
        <v>0</v>
      </c>
      <c r="E3" s="143">
        <f>SUMIFS('实训总表 (打印稿)'!$J$5:$J$877,'实训总表 (打印稿)'!$C$5:$C$877,"工业学院",'实训总表 (打印稿)'!$E$5:$E$877,"数控技术")</f>
        <v>1608</v>
      </c>
      <c r="F3" s="143">
        <f>SUMIFS('实训总表 (打印稿)'!$J$5:$J$877,'实训总表 (打印稿)'!$C$5:$C$877,"机电学院",'实训总表 (打印稿)'!$E$5:$E$877,"数控技术")</f>
        <v>582</v>
      </c>
      <c r="G3" s="143">
        <f>SUMIFS('实训总表 (打印稿)'!$J$5:$J$877,'实训总表 (打印稿)'!$C$5:$C$877,"常州开大",'实训总表 (打印稿)'!$E$5:$E$877,"数控技术")</f>
        <v>29</v>
      </c>
      <c r="H3" s="143">
        <f t="shared" ref="H3:H18" si="0">B3+C3+D3+E3+F3+G3</f>
        <v>3059</v>
      </c>
    </row>
    <row r="4" spans="1:8">
      <c r="A4" s="148" t="s">
        <v>2148</v>
      </c>
      <c r="B4" s="143">
        <f>SUMIFS('实训总表 (打印稿)'!$J$5:$J$877,'实训总表 (打印稿)'!$C$5:$C$877,"信息学院",'实训总表 (打印稿)'!$E$5:$E$877,"电子信息技术")</f>
        <v>0</v>
      </c>
      <c r="C4" s="143">
        <f>SUMIFS('实训总表 (打印稿)'!$J$5:$J$877,'实训总表 (打印稿)'!$C$5:$C$877,"纺织学院",'实训总表 (打印稿)'!$E$5:$E$877,"电子信息技术")</f>
        <v>0</v>
      </c>
      <c r="D4" s="143">
        <f>SUMIFS('实训总表 (打印稿)'!$J$5:$J$877,'实训总表 (打印稿)'!$C$5:$C$877,"工程学院",'实训总表 (打印稿)'!$E$5:$E$877,"电子信息技术")</f>
        <v>90</v>
      </c>
      <c r="E4" s="143">
        <f>SUMIFS('实训总表 (打印稿)'!$J$5:$J$877,'实训总表 (打印稿)'!$C$5:$C$877,"工业学院",'实训总表 (打印稿)'!$E$5:$E$877,"电子信息技术")</f>
        <v>2015</v>
      </c>
      <c r="F4" s="143">
        <f>SUMIFS('实训总表 (打印稿)'!$J$5:$J$877,'实训总表 (打印稿)'!$C$5:$C$877,"机电学院",'实训总表 (打印稿)'!$E$5:$E$877,"电子信息技术")</f>
        <v>0</v>
      </c>
      <c r="G4" s="143">
        <f>SUMIFS('实训总表 (打印稿)'!$J$5:$J$877,'实训总表 (打印稿)'!$C$5:$C$877,"常州开大",'实训总表 (打印稿)'!$E$5:$E$877,"电子信息技术")</f>
        <v>0</v>
      </c>
      <c r="H4" s="143">
        <f>B4+C4+D4+E4+F4+G4</f>
        <v>2105</v>
      </c>
    </row>
    <row r="5" spans="1:8">
      <c r="A5" s="18" t="s">
        <v>52</v>
      </c>
      <c r="B5" s="143">
        <f>SUMIFS('实训总表 (打印稿)'!$J$5:$J$877,'实训总表 (打印稿)'!$C$5:$C$877,"信息学院",'实训总表 (打印稿)'!$E$5:$E$877,"机器人技术")</f>
        <v>0</v>
      </c>
      <c r="C5" s="143">
        <f>SUMIFS('实训总表 (打印稿)'!$J$5:$J$877,'实训总表 (打印稿)'!$C$5:$C$877,"纺织学院",'实训总表 (打印稿)'!$E$5:$E$877,"机器人技术")</f>
        <v>0</v>
      </c>
      <c r="D5" s="143">
        <f>SUMIFS('实训总表 (打印稿)'!$J$5:$J$877,'实训总表 (打印稿)'!$C$5:$C$877,"工程学院",'实训总表 (打印稿)'!$E$5:$E$877,"机器人技术")</f>
        <v>0</v>
      </c>
      <c r="E5" s="143">
        <f>SUMIFS('实训总表 (打印稿)'!$J$5:$J$877,'实训总表 (打印稿)'!$C$5:$C$877,"工业学院",'实训总表 (打印稿)'!$E$5:$E$877,"机器人技术")</f>
        <v>539</v>
      </c>
      <c r="F5" s="143">
        <f>SUMIFS('实训总表 (打印稿)'!$J$5:$J$877,'实训总表 (打印稿)'!$C$5:$C$877,"机电学院",'实训总表 (打印稿)'!$E$5:$E$877,"机器人技术")</f>
        <v>0</v>
      </c>
      <c r="G5" s="143">
        <f>SUMIFS('实训总表 (打印稿)'!$J$5:$J$877,'实训总表 (打印稿)'!$C$5:$C$877,"常州开大",'实训总表 (打印稿)'!$E$5:$E$877,"机器人技术")</f>
        <v>0</v>
      </c>
      <c r="H5" s="143">
        <f t="shared" si="0"/>
        <v>539</v>
      </c>
    </row>
    <row r="6" spans="1:8">
      <c r="A6" s="18" t="s">
        <v>27</v>
      </c>
      <c r="B6" s="143">
        <f>SUMIFS('实训总表 (打印稿)'!$J$5:$J$877,'实训总表 (打印稿)'!$C$5:$C$877,"信息学院",'实训总表 (打印稿)'!$E$5:$E$877,"模具技术")</f>
        <v>90</v>
      </c>
      <c r="C6" s="143">
        <f>SUMIFS('实训总表 (打印稿)'!$J$5:$J$877,'实训总表 (打印稿)'!$C$5:$C$877,"纺织学院",'实训总表 (打印稿)'!$E$5:$E$877,"模具技术")</f>
        <v>381</v>
      </c>
      <c r="D6" s="143">
        <f>SUMIFS('实训总表 (打印稿)'!$J$5:$J$877,'实训总表 (打印稿)'!$C$5:$C$877,"工程学院",'实训总表 (打印稿)'!$E$5:$E$877,"模具技术")</f>
        <v>178</v>
      </c>
      <c r="E6" s="143">
        <f>SUMIFS('实训总表 (打印稿)'!$J$5:$J$877,'实训总表 (打印稿)'!$C$5:$C$877,"工业学院",'实训总表 (打印稿)'!$E$5:$E$877,"模具技术")</f>
        <v>51</v>
      </c>
      <c r="F6" s="143">
        <f>SUMIFS('实训总表 (打印稿)'!$J$5:$J$877,'实训总表 (打印稿)'!$C$5:$C$877,"机电学院",'实训总表 (打印稿)'!$E$5:$E$877,"模具技术")</f>
        <v>710</v>
      </c>
      <c r="G6" s="143">
        <f>SUMIFS('实训总表 (打印稿)'!$J$5:$J$877,'实训总表 (打印稿)'!$C$5:$C$877,"常州开大",'实训总表 (打印稿)'!$E$5:$E$877,"模具技术")</f>
        <v>0</v>
      </c>
      <c r="H6" s="143">
        <f t="shared" si="0"/>
        <v>1410</v>
      </c>
    </row>
    <row r="7" spans="1:8">
      <c r="A7" s="18" t="s">
        <v>53</v>
      </c>
      <c r="B7" s="143">
        <f>SUMIFS('实训总表 (打印稿)'!$J$5:$J$877,'实训总表 (打印稿)'!$C$5:$C$877,"信息学院",'实训总表 (打印稿)'!$E$5:$E$877,"数字创意")</f>
        <v>0</v>
      </c>
      <c r="C7" s="143">
        <f>SUMIFS('实训总表 (打印稿)'!$J$5:$J$877,'实训总表 (打印稿)'!$C$5:$C$877,"纺织学院",'实训总表 (打印稿)'!$E$5:$E$877,"数字创意")</f>
        <v>3066</v>
      </c>
      <c r="D7" s="143">
        <f>SUMIFS('实训总表 (打印稿)'!$J$5:$J$877,'实训总表 (打印稿)'!$C$5:$C$877,"工程学院",'实训总表 (打印稿)'!$E$5:$E$877,"数字创意")</f>
        <v>0</v>
      </c>
      <c r="E7" s="143">
        <f>SUMIFS('实训总表 (打印稿)'!$J$5:$J$877,'实训总表 (打印稿)'!$C$5:$C$877,"工业学院",'实训总表 (打印稿)'!$E$5:$E$877,"数字创意")</f>
        <v>1149</v>
      </c>
      <c r="F7" s="143">
        <f>SUMIFS('实训总表 (打印稿)'!$J$5:$J$877,'实训总表 (打印稿)'!$C$5:$C$877,"机电学院",'实训总表 (打印稿)'!$E$5:$E$877,"数字创意")</f>
        <v>138</v>
      </c>
      <c r="G7" s="143">
        <f>SUMIFS('实训总表 (打印稿)'!$J$5:$J$877,'实训总表 (打印稿)'!$C$5:$C$877,"常州开大",'实训总表 (打印稿)'!$E$5:$E$877,"数字创意")</f>
        <v>0</v>
      </c>
      <c r="H7" s="143">
        <f t="shared" si="0"/>
        <v>4353</v>
      </c>
    </row>
    <row r="8" spans="1:8">
      <c r="A8" s="18" t="s">
        <v>54</v>
      </c>
      <c r="B8" s="143">
        <f>SUMIFS('实训总表 (打印稿)'!$J$5:$J$877,'实训总表 (打印稿)'!$C$5:$C$877,"信息学院",'实训总表 (打印稿)'!$E$5:$E$877,"服装技术")</f>
        <v>0</v>
      </c>
      <c r="C8" s="143">
        <f>SUMIFS('实训总表 (打印稿)'!$J$5:$J$877,'实训总表 (打印稿)'!$C$5:$C$877,"纺织学院",'实训总表 (打印稿)'!$E$5:$E$877,"服装技术")</f>
        <v>225</v>
      </c>
      <c r="D8" s="143">
        <f>SUMIFS('实训总表 (打印稿)'!$J$5:$J$877,'实训总表 (打印稿)'!$C$5:$C$877,"工程学院",'实训总表 (打印稿)'!$E$5:$E$877,"服装技术")</f>
        <v>0</v>
      </c>
      <c r="E8" s="143">
        <f>SUMIFS('实训总表 (打印稿)'!$J$5:$J$877,'实训总表 (打印稿)'!$C$5:$C$877,"工业学院",'实训总表 (打印稿)'!$E$5:$E$877,"服装技术")</f>
        <v>0</v>
      </c>
      <c r="F8" s="143">
        <f>SUMIFS('实训总表 (打印稿)'!$J$5:$J$877,'实训总表 (打印稿)'!$C$5:$C$877,"机电学院",'实训总表 (打印稿)'!$E$5:$E$877,"服装技术")</f>
        <v>0</v>
      </c>
      <c r="G8" s="143">
        <f>SUMIFS('实训总表 (打印稿)'!$J$5:$J$877,'实训总表 (打印稿)'!$C$5:$C$877,"常州开大",'实训总表 (打印稿)'!$E$5:$E$877,"服装技术")</f>
        <v>0</v>
      </c>
      <c r="H8" s="143">
        <f t="shared" si="0"/>
        <v>225</v>
      </c>
    </row>
    <row r="9" spans="1:8">
      <c r="A9" s="19" t="s">
        <v>28</v>
      </c>
      <c r="B9" s="143">
        <f>SUMIFS('实训总表 (打印稿)'!$J$5:$J$877,'实训总表 (打印稿)'!$C$5:$C$877,"信息学院",'实训总表 (打印稿)'!$E$5:$E$877,"印刷技术")</f>
        <v>0</v>
      </c>
      <c r="C9" s="143">
        <f>SUMIFS('实训总表 (打印稿)'!$J$5:$J$877,'实训总表 (打印稿)'!$C$5:$C$877,"纺织学院",'实训总表 (打印稿)'!$E$5:$E$877,"印刷技术")</f>
        <v>46</v>
      </c>
      <c r="D9" s="143">
        <f>SUMIFS('实训总表 (打印稿)'!$J$5:$J$877,'实训总表 (打印稿)'!$C$5:$C$877,"工程学院",'实训总表 (打印稿)'!$E$5:$E$877,"印刷技术")</f>
        <v>0</v>
      </c>
      <c r="E9" s="143">
        <f>SUMIFS('实训总表 (打印稿)'!$J$5:$J$877,'实训总表 (打印稿)'!$C$5:$C$877,"工业学院",'实训总表 (打印稿)'!$E$5:$E$877,"印刷技术")</f>
        <v>0</v>
      </c>
      <c r="F9" s="143">
        <f>SUMIFS('实训总表 (打印稿)'!$J$5:$J$877,'实训总表 (打印稿)'!$C$5:$C$877,"机电学院",'实训总表 (打印稿)'!$E$5:$E$877,"印刷技术")</f>
        <v>0</v>
      </c>
      <c r="G9" s="143">
        <f>SUMIFS('实训总表 (打印稿)'!$J$5:$J$877,'实训总表 (打印稿)'!$C$5:$C$877,"常州开大",'实训总表 (打印稿)'!$E$5:$E$877,"印刷技术")</f>
        <v>0</v>
      </c>
      <c r="H9" s="143">
        <f t="shared" si="0"/>
        <v>46</v>
      </c>
    </row>
    <row r="10" spans="1:8">
      <c r="A10" s="18" t="s">
        <v>55</v>
      </c>
      <c r="B10" s="143">
        <f>SUMIFS('实训总表 (打印稿)'!$J$5:$J$877,'实训总表 (打印稿)'!$C$5:$C$877,"信息学院",'实训总表 (打印稿)'!$E$5:$E$877,"智能制造技术")</f>
        <v>338</v>
      </c>
      <c r="C10" s="143">
        <f>SUMIFS('实训总表 (打印稿)'!$J$5:$J$877,'实训总表 (打印稿)'!$C$5:$C$877,"纺织学院",'实训总表 (打印稿)'!$E$5:$E$877,"智能制造技术")</f>
        <v>1387</v>
      </c>
      <c r="D10" s="143">
        <f>SUMIFS('实训总表 (打印稿)'!$J$5:$J$877,'实训总表 (打印稿)'!$C$5:$C$877,"工程学院",'实训总表 (打印稿)'!$E$5:$E$877,"智能制造技术")</f>
        <v>827</v>
      </c>
      <c r="E10" s="143">
        <f>SUMIFS('实训总表 (打印稿)'!$J$5:$J$877,'实训总表 (打印稿)'!$C$5:$C$877,"工业学院",'实训总表 (打印稿)'!$E$5:$E$877,"智能制造技术")</f>
        <v>1296</v>
      </c>
      <c r="F10" s="143">
        <f>SUMIFS('实训总表 (打印稿)'!$J$5:$J$877,'实训总表 (打印稿)'!$C$5:$C$877,"机电学院",'实训总表 (打印稿)'!$E$5:$E$877,"智能制造技术")</f>
        <v>584</v>
      </c>
      <c r="G10" s="143">
        <f>SUMIFS('实训总表 (打印稿)'!$J$5:$J$877,'实训总表 (打印稿)'!$C$5:$C$877,"常州开大",'实训总表 (打印稿)'!$E$5:$E$877,"智能制造技术")</f>
        <v>0</v>
      </c>
      <c r="H10" s="143">
        <f t="shared" si="0"/>
        <v>4432</v>
      </c>
    </row>
    <row r="11" spans="1:8">
      <c r="A11" s="19" t="s">
        <v>56</v>
      </c>
      <c r="B11" s="143">
        <f>SUMIFS('实训总表 (打印稿)'!$J$5:$J$877,'实训总表 (打印稿)'!$C$5:$C$877,"信息学院",'实训总表 (打印稿)'!$E$5:$E$877,"建筑智能化技术")</f>
        <v>0</v>
      </c>
      <c r="C11" s="143">
        <f>SUMIFS('实训总表 (打印稿)'!$J$5:$J$877,'实训总表 (打印稿)'!$C$5:$C$877,"纺织学院",'实训总表 (打印稿)'!$E$5:$E$877,"建筑智能化技术")</f>
        <v>0</v>
      </c>
      <c r="D11" s="143">
        <f>SUMIFS('实训总表 (打印稿)'!$J$5:$J$877,'实训总表 (打印稿)'!$C$5:$C$877,"工程学院",'实训总表 (打印稿)'!$E$5:$E$877,"建筑智能化技术")</f>
        <v>513</v>
      </c>
      <c r="E11" s="143">
        <f>SUMIFS('实训总表 (打印稿)'!$J$5:$J$877,'实训总表 (打印稿)'!$C$5:$C$877,"工业学院",'实训总表 (打印稿)'!$E$5:$E$877,"建筑智能化技术")</f>
        <v>0</v>
      </c>
      <c r="F11" s="143">
        <f>SUMIFS('实训总表 (打印稿)'!$J$5:$J$877,'实训总表 (打印稿)'!$C$5:$C$877,"机电学院",'实训总表 (打印稿)'!$E$5:$E$877,"建筑智能化技术")</f>
        <v>0</v>
      </c>
      <c r="G11" s="143">
        <f>SUMIFS('实训总表 (打印稿)'!$J$5:$J$877,'实训总表 (打印稿)'!$C$5:$C$877,"常州开大",'实训总表 (打印稿)'!$E$5:$E$877,"建筑智能化技术")</f>
        <v>0</v>
      </c>
      <c r="H11" s="143">
        <f t="shared" si="0"/>
        <v>513</v>
      </c>
    </row>
    <row r="12" spans="1:8">
      <c r="A12" s="18" t="s">
        <v>57</v>
      </c>
      <c r="B12" s="143">
        <f>SUMIFS('实训总表 (打印稿)'!$J$5:$J$877,'实训总表 (打印稿)'!$C$5:$C$877,"信息学院",'实训总表 (打印稿)'!$E$5:$E$877,"焊接及检测技术")</f>
        <v>0</v>
      </c>
      <c r="C12" s="143">
        <f>SUMIFS('实训总表 (打印稿)'!$J$5:$J$877,'实训总表 (打印稿)'!$C$5:$C$877,"纺织学院",'实训总表 (打印稿)'!$E$5:$E$877,"焊接及检测技术")</f>
        <v>207</v>
      </c>
      <c r="D12" s="143">
        <f>SUMIFS('实训总表 (打印稿)'!$J$5:$J$877,'实训总表 (打印稿)'!$C$5:$C$877,"工程学院",'实训总表 (打印稿)'!$E$5:$E$877,"焊接及检测技术")</f>
        <v>1600</v>
      </c>
      <c r="E12" s="143">
        <f>SUMIFS('实训总表 (打印稿)'!$J$5:$J$877,'实训总表 (打印稿)'!$C$5:$C$877,"工业学院",'实训总表 (打印稿)'!$E$5:$E$877,"焊接及检测技术")</f>
        <v>540</v>
      </c>
      <c r="F12" s="143">
        <f>SUMIFS('实训总表 (打印稿)'!$J$5:$J$877,'实训总表 (打印稿)'!$C$5:$C$877,"机电学院",'实训总表 (打印稿)'!$E$5:$E$877,"焊接及检测技术")</f>
        <v>37</v>
      </c>
      <c r="G12" s="143">
        <f>SUMIFS('实训总表 (打印稿)'!$J$5:$J$877,'实训总表 (打印稿)'!$C$5:$C$877,"常州开大",'实训总表 (打印稿)'!$E$5:$E$877,"焊接及检测技术")</f>
        <v>0</v>
      </c>
      <c r="H12" s="143">
        <f t="shared" si="0"/>
        <v>2384</v>
      </c>
    </row>
    <row r="13" spans="1:8">
      <c r="A13" s="18" t="s">
        <v>58</v>
      </c>
      <c r="B13" s="143">
        <f>SUMIFS('实训总表 (打印稿)'!$J$5:$J$877,'实训总表 (打印稿)'!$C$5:$C$877,"信息学院",'实训总表 (打印稿)'!$E$5:$E$877,"精密机械制造技术")</f>
        <v>426</v>
      </c>
      <c r="C13" s="143">
        <f>SUMIFS('实训总表 (打印稿)'!$J$5:$J$877,'实训总表 (打印稿)'!$C$5:$C$877,"纺织学院",'实训总表 (打印稿)'!$E$5:$E$877,"精密机械制造技术")</f>
        <v>499</v>
      </c>
      <c r="D13" s="143">
        <f>SUMIFS('实训总表 (打印稿)'!$J$5:$J$877,'实训总表 (打印稿)'!$C$5:$C$877,"工程学院",'实训总表 (打印稿)'!$E$5:$E$877,"精密机械制造技术")</f>
        <v>0</v>
      </c>
      <c r="E13" s="143">
        <f>SUMIFS('实训总表 (打印稿)'!$J$5:$J$877,'实训总表 (打印稿)'!$C$5:$C$877,"工业学院",'实训总表 (打印稿)'!$E$5:$E$877,"精密机械制造技术")</f>
        <v>132</v>
      </c>
      <c r="F13" s="143">
        <f>SUMIFS('实训总表 (打印稿)'!$J$5:$J$877,'实训总表 (打印稿)'!$C$5:$C$877,"机电学院",'实训总表 (打印稿)'!$E$5:$E$877,"精密机械制造技术")</f>
        <v>173</v>
      </c>
      <c r="G13" s="143">
        <f>SUMIFS('实训总表 (打印稿)'!$J$5:$J$877,'实训总表 (打印稿)'!$C$5:$C$877,"常州开大",'实训总表 (打印稿)'!$E$5:$E$877,"精密机械制造技术")</f>
        <v>0</v>
      </c>
      <c r="H13" s="143">
        <f t="shared" si="0"/>
        <v>1230</v>
      </c>
    </row>
    <row r="14" spans="1:8">
      <c r="A14" s="18" t="s">
        <v>60</v>
      </c>
      <c r="B14" s="143">
        <f>SUMIFS('实训总表 (打印稿)'!$J$5:$J$877,'实训总表 (打印稿)'!$C$5:$C$877,"信息学院",'实训总表 (打印稿)'!$E$5:$E$877,"数字化管理")</f>
        <v>948</v>
      </c>
      <c r="C14" s="143">
        <f>SUMIFS('实训总表 (打印稿)'!$J$5:$J$877,'实训总表 (打印稿)'!$C$5:$C$877,"纺织学院",'实训总表 (打印稿)'!$E$5:$E$877,"数字化管理")</f>
        <v>352</v>
      </c>
      <c r="D14" s="143">
        <f>SUMIFS('实训总表 (打印稿)'!$J$5:$J$877,'实训总表 (打印稿)'!$C$5:$C$877,"工程学院",'实训总表 (打印稿)'!$E$5:$E$877,"数字化管理")</f>
        <v>490</v>
      </c>
      <c r="E14" s="143">
        <f>SUMIFS('实训总表 (打印稿)'!$J$5:$J$877,'实训总表 (打印稿)'!$C$5:$C$877,"工业学院",'实训总表 (打印稿)'!$E$5:$E$877,"数字化管理")</f>
        <v>324</v>
      </c>
      <c r="F14" s="143">
        <f>SUMIFS('实训总表 (打印稿)'!$J$5:$J$877,'实训总表 (打印稿)'!$C$5:$C$877,"机电学院",'实训总表 (打印稿)'!$E$5:$E$877,"数字化管理")</f>
        <v>0</v>
      </c>
      <c r="G14" s="143">
        <f>SUMIFS('实训总表 (打印稿)'!$J$5:$J$877,'实训总表 (打印稿)'!$C$5:$C$877,"常州开大",'实训总表 (打印稿)'!$E$5:$E$877,"数字化管理")</f>
        <v>0</v>
      </c>
      <c r="H14" s="143">
        <f t="shared" si="0"/>
        <v>2114</v>
      </c>
    </row>
    <row r="15" spans="1:8">
      <c r="A15" s="18" t="s">
        <v>59</v>
      </c>
      <c r="B15" s="143">
        <f>SUMIFS('实训总表 (打印稿)'!$J$5:$J$877,'实训总表 (打印稿)'!$C$5:$C$877,"信息学院",'实训总表 (打印稿)'!$E$5:$E$877,"大数据与人工智能")</f>
        <v>676</v>
      </c>
      <c r="C15" s="143">
        <f>SUMIFS('实训总表 (打印稿)'!$J$5:$J$877,'实训总表 (打印稿)'!$C$5:$C$877,"纺织学院",'实训总表 (打印稿)'!$E$5:$E$877,"大数据与人工智能")</f>
        <v>142</v>
      </c>
      <c r="D15" s="143">
        <f>SUMIFS('实训总表 (打印稿)'!$J$5:$J$877,'实训总表 (打印稿)'!$C$5:$C$877,"工程学院",'实训总表 (打印稿)'!$E$5:$E$877,"大数据与人工智能")</f>
        <v>850</v>
      </c>
      <c r="E15" s="143">
        <f>SUMIFS('实训总表 (打印稿)'!$J$5:$J$877,'实训总表 (打印稿)'!$C$5:$C$877,"工业学院",'实训总表 (打印稿)'!$E$5:$E$877,"大数据与人工智能")</f>
        <v>1896</v>
      </c>
      <c r="F15" s="143">
        <f>SUMIFS('实训总表 (打印稿)'!$J$5:$J$877,'实训总表 (打印稿)'!$C$5:$C$877,"机电学院",'实训总表 (打印稿)'!$E$5:$E$877,"大数据与人工智能")</f>
        <v>86</v>
      </c>
      <c r="G15" s="143">
        <f>SUMIFS('实训总表 (打印稿)'!$J$5:$J$877,'实训总表 (打印稿)'!$C$5:$C$877,"常州开大",'实训总表 (打印稿)'!$E$5:$E$877,"大数据与人工智能")</f>
        <v>0</v>
      </c>
      <c r="H15" s="143">
        <f t="shared" si="0"/>
        <v>3650</v>
      </c>
    </row>
    <row r="16" spans="1:8">
      <c r="A16" s="18" t="s">
        <v>61</v>
      </c>
      <c r="B16" s="143">
        <f>SUMIFS('实训总表 (打印稿)'!$J$5:$J$877,'实训总表 (打印稿)'!$C$5:$C$877,"信息学院",'实训总表 (打印稿)'!$E$5:$E$877,"网络互联与信息安全")</f>
        <v>63</v>
      </c>
      <c r="C16" s="143">
        <f>SUMIFS('实训总表 (打印稿)'!$J$5:$J$877,'实训总表 (打印稿)'!$C$5:$C$877,"纺织学院",'实训总表 (打印稿)'!$E$5:$E$877,"网络互联与信息安全")</f>
        <v>75</v>
      </c>
      <c r="D16" s="143">
        <f>SUMIFS('实训总表 (打印稿)'!$J$5:$J$877,'实训总表 (打印稿)'!$C$5:$C$877,"工程学院",'实训总表 (打印稿)'!$E$5:$E$877,"网络互联与信息安全")</f>
        <v>0</v>
      </c>
      <c r="E16" s="143">
        <f>SUMIFS('实训总表 (打印稿)'!$J$5:$J$877,'实训总表 (打印稿)'!$C$5:$C$877,"工业学院",'实训总表 (打印稿)'!$E$5:$E$877,"网络互联与信息安全")</f>
        <v>1742</v>
      </c>
      <c r="F16" s="143">
        <f>SUMIFS('实训总表 (打印稿)'!$J$5:$J$877,'实训总表 (打印稿)'!$C$5:$C$877,"机电学院",'实训总表 (打印稿)'!$E$5:$E$877,"网络互联与信息安全")</f>
        <v>288</v>
      </c>
      <c r="G16" s="143">
        <f>SUMIFS('实训总表 (打印稿)'!$J$5:$J$877,'实训总表 (打印稿)'!$C$5:$C$877,"常州开大",'实训总表 (打印稿)'!$E$5:$E$877,"网络互联与信息安全")</f>
        <v>0</v>
      </c>
      <c r="H16" s="143">
        <f t="shared" si="0"/>
        <v>2168</v>
      </c>
    </row>
    <row r="17" spans="1:8">
      <c r="A17" s="148" t="s">
        <v>2149</v>
      </c>
      <c r="B17" s="143">
        <f>SUMIFS('实训总表 (打印稿)'!$J$5:$J$877,'实训总表 (打印稿)'!$C$5:$C$877,"信息学院",'实训总表 (打印稿)'!$E$5:$E$877,"智慧新能源汽车技术")</f>
        <v>172</v>
      </c>
      <c r="C17" s="143">
        <f>SUMIFS('实训总表 (打印稿)'!$J$5:$J$877,'实训总表 (打印稿)'!$C$5:$C$877,"纺织学院",'实训总表 (打印稿)'!$E$5:$E$877,"智慧新能源汽车技术")</f>
        <v>0</v>
      </c>
      <c r="D17" s="143">
        <f>SUMIFS('实训总表 (打印稿)'!$J$5:$J$877,'实训总表 (打印稿)'!$C$5:$C$877,"工程学院",'实训总表 (打印稿)'!$E$5:$E$877,"智慧新能源汽车技术")</f>
        <v>349</v>
      </c>
      <c r="E17" s="143">
        <f>SUMIFS('实训总表 (打印稿)'!$J$5:$J$877,'实训总表 (打印稿)'!$C$5:$C$877,"工业学院",'实训总表 (打印稿)'!$E$5:$E$877,"智慧新能源汽车技术")</f>
        <v>835</v>
      </c>
      <c r="F17" s="143">
        <f>SUMIFS('实训总表 (打印稿)'!$J$5:$J$877,'实训总表 (打印稿)'!$C$5:$C$877,"机电学院",'实训总表 (打印稿)'!$E$5:$E$877,"智慧新能源汽车技术")</f>
        <v>1076</v>
      </c>
      <c r="G17" s="143">
        <f>SUMIFS('实训总表 (打印稿)'!$J$5:$J$877,'实训总表 (打印稿)'!$C$5:$C$877,"常州开大",'实训总表 (打印稿)'!$E$5:$E$877,"智慧新能源汽车技术")</f>
        <v>0</v>
      </c>
      <c r="H17" s="143">
        <f t="shared" si="0"/>
        <v>2432</v>
      </c>
    </row>
    <row r="18" spans="1:8">
      <c r="A18" s="14" t="s">
        <v>62</v>
      </c>
      <c r="B18" s="143">
        <f>SUMIFS('实训总表 (打印稿)'!$J$5:$J$877,'实训总表 (打印稿)'!$C$5:$C$877,"信息学院",'实训总表 (打印稿)'!$E$5:$E$877,"中德智能制造双跨培训中心")</f>
        <v>30</v>
      </c>
      <c r="C18" s="143">
        <f>SUMIFS('实训总表 (打印稿)'!$J$5:$J$877,'实训总表 (打印稿)'!$C$5:$C$877,"纺织学院",'实训总表 (打印稿)'!$E$5:$E$877,"中德智能制造双跨培训中心")</f>
        <v>610</v>
      </c>
      <c r="D18" s="143">
        <f>SUMIFS('实训总表 (打印稿)'!$J$5:$J$877,'实训总表 (打印稿)'!$C$5:$C$877,"工程学院",'实训总表 (打印稿)'!$E$5:$E$877,"中德智能制造双跨培训中心")</f>
        <v>407</v>
      </c>
      <c r="E18" s="143">
        <f>SUMIFS('实训总表 (打印稿)'!$J$5:$J$877,'实训总表 (打印稿)'!$C$5:$C$877,"工业学院",'实训总表 (打印稿)'!$E$5:$E$877,"中德智能制造双跨培训中心")</f>
        <v>623</v>
      </c>
      <c r="F18" s="143">
        <f>SUMIFS('实训总表 (打印稿)'!$J$5:$J$877,'实训总表 (打印稿)'!$C$5:$C$877,"机电学院",'实训总表 (打印稿)'!$E$5:$E$877,"中德智能制造双跨培训中心")</f>
        <v>0</v>
      </c>
      <c r="G18" s="143">
        <f>SUMIFS('实训总表 (打印稿)'!$J$5:$J$877,'实训总表 (打印稿)'!$C$5:$C$877,"常州开大",'实训总表 (打印稿)'!$E$5:$E$877,"中德智能制造双跨培训中心")</f>
        <v>0</v>
      </c>
      <c r="H18" s="143">
        <f t="shared" si="0"/>
        <v>1670</v>
      </c>
    </row>
    <row r="19" spans="1:8">
      <c r="A19" s="4" t="s">
        <v>29</v>
      </c>
      <c r="B19" s="143">
        <f t="shared" ref="B19:G19" si="1">SUM(B2:B18)</f>
        <v>2743</v>
      </c>
      <c r="C19" s="143">
        <f>SUM(C2:C18)</f>
        <v>8060</v>
      </c>
      <c r="D19" s="143">
        <f t="shared" si="1"/>
        <v>5304</v>
      </c>
      <c r="E19" s="143">
        <f t="shared" si="1"/>
        <v>13143</v>
      </c>
      <c r="F19" s="143">
        <f t="shared" si="1"/>
        <v>4339</v>
      </c>
      <c r="G19" s="143">
        <f t="shared" si="1"/>
        <v>29</v>
      </c>
      <c r="H19" s="143">
        <f>SUM(H2:H18)</f>
        <v>33618</v>
      </c>
    </row>
    <row r="21" spans="1:8">
      <c r="F21" t="s">
        <v>30</v>
      </c>
    </row>
    <row r="22" spans="1:8">
      <c r="B22" s="9"/>
    </row>
    <row r="23" spans="1:8">
      <c r="B23" s="9"/>
    </row>
    <row r="24" spans="1:8">
      <c r="B24" s="9"/>
    </row>
    <row r="25" spans="1:8">
      <c r="B25" s="9"/>
    </row>
    <row r="26" spans="1:8">
      <c r="B26" s="9"/>
    </row>
    <row r="27" spans="1:8">
      <c r="B27" s="9"/>
    </row>
    <row r="28" spans="1:8">
      <c r="B28" s="9"/>
    </row>
    <row r="29" spans="1:8">
      <c r="B29" s="9"/>
    </row>
    <row r="30" spans="1:8">
      <c r="B30" s="9"/>
    </row>
    <row r="31" spans="1:8">
      <c r="B31" s="8"/>
    </row>
    <row r="32" spans="1:8">
      <c r="B32" s="8"/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>&amp;L&amp;"黑体,常规"&amp;16附件2&amp;C&amp;"黑体,常规"&amp;16常州科教城现代工业中心实训情况统计表（2023-2024学年第二学期）</oddHeader>
    <oddFooter>&amp;R-42-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62"/>
  <sheetViews>
    <sheetView workbookViewId="0">
      <selection activeCell="D14" sqref="D14"/>
    </sheetView>
  </sheetViews>
  <sheetFormatPr defaultRowHeight="14.25"/>
  <cols>
    <col min="1" max="1" width="6.375" style="48" customWidth="1"/>
    <col min="2" max="2" width="16.25" style="48" customWidth="1"/>
    <col min="3" max="3" width="22.75" customWidth="1"/>
    <col min="4" max="4" width="19.75" customWidth="1"/>
    <col min="5" max="5" width="57.375" customWidth="1"/>
    <col min="6" max="6" width="11.375" customWidth="1"/>
  </cols>
  <sheetData>
    <row r="1" spans="1:6" ht="20.25">
      <c r="A1" s="276" t="s">
        <v>1531</v>
      </c>
      <c r="B1" s="276"/>
      <c r="C1" s="276"/>
      <c r="D1" s="276"/>
      <c r="E1" s="276"/>
      <c r="F1" s="276"/>
    </row>
    <row r="2" spans="1:6" ht="24">
      <c r="A2" s="133" t="s">
        <v>1532</v>
      </c>
      <c r="B2" s="133" t="s">
        <v>1533</v>
      </c>
      <c r="C2" s="133" t="s">
        <v>1534</v>
      </c>
      <c r="D2" s="133" t="s">
        <v>1535</v>
      </c>
      <c r="E2" s="133" t="s">
        <v>1536</v>
      </c>
      <c r="F2" s="134" t="s">
        <v>1537</v>
      </c>
    </row>
    <row r="3" spans="1:6">
      <c r="A3" s="135">
        <v>1</v>
      </c>
      <c r="B3" s="136" t="s">
        <v>1538</v>
      </c>
      <c r="C3" s="136" t="s">
        <v>1539</v>
      </c>
      <c r="D3" s="136" t="s">
        <v>1540</v>
      </c>
      <c r="E3" s="136" t="s">
        <v>1541</v>
      </c>
      <c r="F3" s="135" t="s">
        <v>1542</v>
      </c>
    </row>
    <row r="4" spans="1:6">
      <c r="A4" s="135">
        <v>2</v>
      </c>
      <c r="B4" s="136" t="s">
        <v>1538</v>
      </c>
      <c r="C4" s="136" t="s">
        <v>1543</v>
      </c>
      <c r="D4" s="136" t="s">
        <v>1540</v>
      </c>
      <c r="E4" s="136" t="s">
        <v>1544</v>
      </c>
      <c r="F4" s="135" t="s">
        <v>1545</v>
      </c>
    </row>
    <row r="5" spans="1:6">
      <c r="A5" s="135">
        <v>3</v>
      </c>
      <c r="B5" s="136" t="s">
        <v>1538</v>
      </c>
      <c r="C5" s="136" t="s">
        <v>1546</v>
      </c>
      <c r="D5" s="136" t="s">
        <v>1540</v>
      </c>
      <c r="E5" s="136" t="s">
        <v>1547</v>
      </c>
      <c r="F5" s="135" t="s">
        <v>1548</v>
      </c>
    </row>
    <row r="6" spans="1:6">
      <c r="A6" s="135">
        <v>4</v>
      </c>
      <c r="B6" s="136" t="s">
        <v>1538</v>
      </c>
      <c r="C6" s="136" t="s">
        <v>1549</v>
      </c>
      <c r="D6" s="136" t="s">
        <v>1540</v>
      </c>
      <c r="E6" s="136" t="s">
        <v>1550</v>
      </c>
      <c r="F6" s="135" t="s">
        <v>1551</v>
      </c>
    </row>
    <row r="7" spans="1:6">
      <c r="A7" s="135">
        <v>5</v>
      </c>
      <c r="B7" s="136" t="s">
        <v>1538</v>
      </c>
      <c r="C7" s="136" t="s">
        <v>1552</v>
      </c>
      <c r="D7" s="136" t="s">
        <v>1540</v>
      </c>
      <c r="E7" s="136" t="s">
        <v>1553</v>
      </c>
      <c r="F7" s="135" t="s">
        <v>1554</v>
      </c>
    </row>
    <row r="8" spans="1:6" ht="24.75">
      <c r="A8" s="135">
        <v>6</v>
      </c>
      <c r="B8" s="137" t="s">
        <v>1538</v>
      </c>
      <c r="C8" s="137" t="s">
        <v>1555</v>
      </c>
      <c r="D8" s="137" t="s">
        <v>1540</v>
      </c>
      <c r="E8" s="137" t="s">
        <v>1556</v>
      </c>
      <c r="F8" s="138" t="s">
        <v>1557</v>
      </c>
    </row>
    <row r="9" spans="1:6">
      <c r="A9" s="135">
        <v>7</v>
      </c>
      <c r="B9" s="136" t="s">
        <v>1558</v>
      </c>
      <c r="C9" s="137" t="s">
        <v>1559</v>
      </c>
      <c r="D9" s="136" t="s">
        <v>1560</v>
      </c>
      <c r="E9" s="137" t="s">
        <v>1561</v>
      </c>
      <c r="F9" s="135" t="s">
        <v>1562</v>
      </c>
    </row>
    <row r="10" spans="1:6" ht="25.5">
      <c r="A10" s="135">
        <v>8</v>
      </c>
      <c r="B10" s="136" t="s">
        <v>1558</v>
      </c>
      <c r="C10" s="136" t="s">
        <v>1563</v>
      </c>
      <c r="D10" s="136" t="s">
        <v>1560</v>
      </c>
      <c r="E10" s="136" t="s">
        <v>1564</v>
      </c>
      <c r="F10" s="135" t="s">
        <v>1565</v>
      </c>
    </row>
    <row r="11" spans="1:6">
      <c r="A11" s="135">
        <v>9</v>
      </c>
      <c r="B11" s="137" t="s">
        <v>1558</v>
      </c>
      <c r="C11" s="137" t="s">
        <v>1566</v>
      </c>
      <c r="D11" s="137" t="s">
        <v>1560</v>
      </c>
      <c r="E11" s="137" t="s">
        <v>1567</v>
      </c>
      <c r="F11" s="138" t="s">
        <v>1568</v>
      </c>
    </row>
    <row r="12" spans="1:6">
      <c r="A12" s="135">
        <v>10</v>
      </c>
      <c r="B12" s="137" t="s">
        <v>1558</v>
      </c>
      <c r="C12" s="137" t="s">
        <v>1569</v>
      </c>
      <c r="D12" s="137" t="s">
        <v>1560</v>
      </c>
      <c r="E12" s="137" t="s">
        <v>1567</v>
      </c>
      <c r="F12" s="138" t="s">
        <v>1568</v>
      </c>
    </row>
    <row r="13" spans="1:6" ht="25.5">
      <c r="A13" s="135">
        <v>11</v>
      </c>
      <c r="B13" s="137" t="s">
        <v>1558</v>
      </c>
      <c r="C13" s="137" t="s">
        <v>1570</v>
      </c>
      <c r="D13" s="137" t="s">
        <v>1560</v>
      </c>
      <c r="E13" s="137" t="s">
        <v>1571</v>
      </c>
      <c r="F13" s="138" t="s">
        <v>1568</v>
      </c>
    </row>
    <row r="14" spans="1:6">
      <c r="A14" s="135">
        <v>12</v>
      </c>
      <c r="B14" s="136" t="s">
        <v>1558</v>
      </c>
      <c r="C14" s="136" t="s">
        <v>1572</v>
      </c>
      <c r="D14" s="136" t="s">
        <v>1573</v>
      </c>
      <c r="E14" s="136" t="s">
        <v>1574</v>
      </c>
      <c r="F14" s="135" t="s">
        <v>1575</v>
      </c>
    </row>
    <row r="15" spans="1:6">
      <c r="A15" s="135">
        <v>13</v>
      </c>
      <c r="B15" s="136" t="s">
        <v>1558</v>
      </c>
      <c r="C15" s="136" t="s">
        <v>1576</v>
      </c>
      <c r="D15" s="136" t="s">
        <v>1573</v>
      </c>
      <c r="E15" s="136" t="s">
        <v>1574</v>
      </c>
      <c r="F15" s="135">
        <v>49</v>
      </c>
    </row>
    <row r="16" spans="1:6">
      <c r="A16" s="135">
        <v>14</v>
      </c>
      <c r="B16" s="136" t="s">
        <v>1558</v>
      </c>
      <c r="C16" s="136" t="s">
        <v>1577</v>
      </c>
      <c r="D16" s="136" t="s">
        <v>1573</v>
      </c>
      <c r="E16" s="136" t="s">
        <v>1578</v>
      </c>
      <c r="F16" s="135" t="s">
        <v>1568</v>
      </c>
    </row>
    <row r="17" spans="1:6" ht="24">
      <c r="A17" s="135">
        <v>15</v>
      </c>
      <c r="B17" s="136" t="s">
        <v>1579</v>
      </c>
      <c r="C17" s="136" t="s">
        <v>1580</v>
      </c>
      <c r="D17" s="136" t="s">
        <v>1573</v>
      </c>
      <c r="E17" s="136" t="s">
        <v>1581</v>
      </c>
      <c r="F17" s="135" t="s">
        <v>1548</v>
      </c>
    </row>
    <row r="18" spans="1:6" ht="24">
      <c r="A18" s="135">
        <v>16</v>
      </c>
      <c r="B18" s="136" t="s">
        <v>1579</v>
      </c>
      <c r="C18" s="136" t="s">
        <v>1582</v>
      </c>
      <c r="D18" s="136" t="s">
        <v>1573</v>
      </c>
      <c r="E18" s="136" t="s">
        <v>1583</v>
      </c>
      <c r="F18" s="135" t="s">
        <v>1551</v>
      </c>
    </row>
    <row r="19" spans="1:6" ht="24">
      <c r="A19" s="135">
        <v>17</v>
      </c>
      <c r="B19" s="136" t="s">
        <v>1579</v>
      </c>
      <c r="C19" s="136" t="s">
        <v>1584</v>
      </c>
      <c r="D19" s="136" t="s">
        <v>1573</v>
      </c>
      <c r="E19" s="136" t="s">
        <v>1585</v>
      </c>
      <c r="F19" s="135" t="s">
        <v>1551</v>
      </c>
    </row>
    <row r="20" spans="1:6" ht="25.5">
      <c r="A20" s="135">
        <v>18</v>
      </c>
      <c r="B20" s="111" t="s">
        <v>1586</v>
      </c>
      <c r="C20" s="136" t="s">
        <v>1587</v>
      </c>
      <c r="D20" s="136" t="s">
        <v>1588</v>
      </c>
      <c r="E20" s="136" t="s">
        <v>1589</v>
      </c>
      <c r="F20" s="135" t="s">
        <v>1590</v>
      </c>
    </row>
    <row r="21" spans="1:6" ht="24">
      <c r="A21" s="135">
        <v>19</v>
      </c>
      <c r="B21" s="111" t="s">
        <v>1586</v>
      </c>
      <c r="C21" s="136" t="s">
        <v>1591</v>
      </c>
      <c r="D21" s="136" t="s">
        <v>1592</v>
      </c>
      <c r="E21" s="136" t="s">
        <v>1593</v>
      </c>
      <c r="F21" s="135" t="s">
        <v>1590</v>
      </c>
    </row>
    <row r="22" spans="1:6" ht="24">
      <c r="A22" s="135">
        <v>20</v>
      </c>
      <c r="B22" s="111" t="s">
        <v>1586</v>
      </c>
      <c r="C22" s="136" t="s">
        <v>1594</v>
      </c>
      <c r="D22" s="136" t="s">
        <v>1595</v>
      </c>
      <c r="E22" s="136" t="s">
        <v>1596</v>
      </c>
      <c r="F22" s="135" t="s">
        <v>1590</v>
      </c>
    </row>
    <row r="23" spans="1:6" ht="24">
      <c r="A23" s="135">
        <v>21</v>
      </c>
      <c r="B23" s="111" t="s">
        <v>1586</v>
      </c>
      <c r="C23" s="136" t="s">
        <v>1597</v>
      </c>
      <c r="D23" s="136" t="s">
        <v>1598</v>
      </c>
      <c r="E23" s="136" t="s">
        <v>1599</v>
      </c>
      <c r="F23" s="135" t="s">
        <v>1590</v>
      </c>
    </row>
    <row r="24" spans="1:6" ht="24">
      <c r="A24" s="135">
        <v>22</v>
      </c>
      <c r="B24" s="111" t="s">
        <v>1586</v>
      </c>
      <c r="C24" s="136" t="s">
        <v>1600</v>
      </c>
      <c r="D24" s="136" t="s">
        <v>1601</v>
      </c>
      <c r="E24" s="136" t="s">
        <v>1602</v>
      </c>
      <c r="F24" s="135" t="s">
        <v>1590</v>
      </c>
    </row>
    <row r="25" spans="1:6" ht="24">
      <c r="A25" s="135">
        <v>23</v>
      </c>
      <c r="B25" s="111" t="s">
        <v>1586</v>
      </c>
      <c r="C25" s="136" t="s">
        <v>1603</v>
      </c>
      <c r="D25" s="136" t="s">
        <v>1604</v>
      </c>
      <c r="E25" s="136" t="s">
        <v>1605</v>
      </c>
      <c r="F25" s="135" t="s">
        <v>1606</v>
      </c>
    </row>
    <row r="26" spans="1:6" ht="24.75">
      <c r="A26" s="135">
        <v>24</v>
      </c>
      <c r="B26" s="111" t="s">
        <v>1586</v>
      </c>
      <c r="C26" s="136" t="s">
        <v>1607</v>
      </c>
      <c r="D26" s="136" t="s">
        <v>1608</v>
      </c>
      <c r="E26" s="136" t="s">
        <v>1609</v>
      </c>
      <c r="F26" s="135" t="s">
        <v>1551</v>
      </c>
    </row>
    <row r="27" spans="1:6" ht="24">
      <c r="A27" s="135">
        <v>25</v>
      </c>
      <c r="B27" s="111" t="s">
        <v>1586</v>
      </c>
      <c r="C27" s="136" t="s">
        <v>1610</v>
      </c>
      <c r="D27" s="136" t="s">
        <v>1611</v>
      </c>
      <c r="E27" s="136" t="s">
        <v>1612</v>
      </c>
      <c r="F27" s="135" t="s">
        <v>1575</v>
      </c>
    </row>
    <row r="28" spans="1:6" ht="24">
      <c r="A28" s="135">
        <v>26</v>
      </c>
      <c r="B28" s="111" t="s">
        <v>1586</v>
      </c>
      <c r="C28" s="136" t="s">
        <v>1613</v>
      </c>
      <c r="D28" s="136" t="s">
        <v>1614</v>
      </c>
      <c r="E28" s="136" t="s">
        <v>1615</v>
      </c>
      <c r="F28" s="135" t="s">
        <v>1590</v>
      </c>
    </row>
    <row r="29" spans="1:6" ht="24">
      <c r="A29" s="135">
        <v>27</v>
      </c>
      <c r="B29" s="111" t="s">
        <v>1586</v>
      </c>
      <c r="C29" s="136" t="s">
        <v>1616</v>
      </c>
      <c r="D29" s="136" t="s">
        <v>1617</v>
      </c>
      <c r="E29" s="136" t="s">
        <v>1618</v>
      </c>
      <c r="F29" s="135" t="s">
        <v>1590</v>
      </c>
    </row>
    <row r="30" spans="1:6" ht="24">
      <c r="A30" s="135">
        <v>28</v>
      </c>
      <c r="B30" s="111" t="s">
        <v>1586</v>
      </c>
      <c r="C30" s="136" t="s">
        <v>1619</v>
      </c>
      <c r="D30" s="136" t="s">
        <v>1620</v>
      </c>
      <c r="E30" s="136" t="s">
        <v>1621</v>
      </c>
      <c r="F30" s="135" t="s">
        <v>1575</v>
      </c>
    </row>
    <row r="31" spans="1:6">
      <c r="A31" s="135">
        <v>29</v>
      </c>
      <c r="B31" s="136" t="s">
        <v>1622</v>
      </c>
      <c r="C31" s="136" t="s">
        <v>1623</v>
      </c>
      <c r="D31" s="136" t="s">
        <v>1624</v>
      </c>
      <c r="E31" s="136" t="s">
        <v>1625</v>
      </c>
      <c r="F31" s="135" t="s">
        <v>1590</v>
      </c>
    </row>
    <row r="32" spans="1:6" ht="25.5">
      <c r="A32" s="135">
        <v>30</v>
      </c>
      <c r="B32" s="136" t="s">
        <v>1622</v>
      </c>
      <c r="C32" s="136" t="s">
        <v>1626</v>
      </c>
      <c r="D32" s="136" t="s">
        <v>1627</v>
      </c>
      <c r="E32" s="136" t="s">
        <v>1628</v>
      </c>
      <c r="F32" s="135" t="s">
        <v>1557</v>
      </c>
    </row>
    <row r="33" spans="1:6">
      <c r="A33" s="135">
        <v>31</v>
      </c>
      <c r="B33" s="136" t="s">
        <v>1622</v>
      </c>
      <c r="C33" s="136" t="s">
        <v>1629</v>
      </c>
      <c r="D33" s="136" t="s">
        <v>1624</v>
      </c>
      <c r="E33" s="136" t="s">
        <v>1630</v>
      </c>
      <c r="F33" s="135" t="s">
        <v>1631</v>
      </c>
    </row>
    <row r="34" spans="1:6">
      <c r="A34" s="135">
        <v>32</v>
      </c>
      <c r="B34" s="136" t="s">
        <v>1622</v>
      </c>
      <c r="C34" s="136" t="s">
        <v>1632</v>
      </c>
      <c r="D34" s="136" t="s">
        <v>1624</v>
      </c>
      <c r="E34" s="136" t="s">
        <v>1633</v>
      </c>
      <c r="F34" s="135" t="s">
        <v>1631</v>
      </c>
    </row>
    <row r="35" spans="1:6">
      <c r="A35" s="135">
        <v>33</v>
      </c>
      <c r="B35" s="136" t="s">
        <v>1622</v>
      </c>
      <c r="C35" s="136" t="s">
        <v>1634</v>
      </c>
      <c r="D35" s="136" t="s">
        <v>1624</v>
      </c>
      <c r="E35" s="136" t="s">
        <v>1635</v>
      </c>
      <c r="F35" s="135" t="s">
        <v>1636</v>
      </c>
    </row>
    <row r="36" spans="1:6">
      <c r="A36" s="135">
        <v>34</v>
      </c>
      <c r="B36" s="137" t="s">
        <v>1622</v>
      </c>
      <c r="C36" s="137" t="s">
        <v>1637</v>
      </c>
      <c r="D36" s="137" t="s">
        <v>1624</v>
      </c>
      <c r="E36" s="137" t="s">
        <v>1638</v>
      </c>
      <c r="F36" s="138" t="s">
        <v>1551</v>
      </c>
    </row>
    <row r="37" spans="1:6">
      <c r="A37" s="135">
        <v>35</v>
      </c>
      <c r="B37" s="137" t="s">
        <v>1622</v>
      </c>
      <c r="C37" s="137" t="s">
        <v>1639</v>
      </c>
      <c r="D37" s="137" t="s">
        <v>1624</v>
      </c>
      <c r="E37" s="137" t="s">
        <v>1640</v>
      </c>
      <c r="F37" s="138" t="s">
        <v>1551</v>
      </c>
    </row>
    <row r="38" spans="1:6">
      <c r="A38" s="135">
        <v>36</v>
      </c>
      <c r="B38" s="136" t="s">
        <v>1622</v>
      </c>
      <c r="C38" s="136" t="s">
        <v>1641</v>
      </c>
      <c r="D38" s="136" t="s">
        <v>1624</v>
      </c>
      <c r="E38" s="136" t="s">
        <v>1642</v>
      </c>
      <c r="F38" s="135" t="s">
        <v>1551</v>
      </c>
    </row>
    <row r="39" spans="1:6" ht="25.5">
      <c r="A39" s="135">
        <v>37</v>
      </c>
      <c r="B39" s="136" t="s">
        <v>1622</v>
      </c>
      <c r="C39" s="136" t="s">
        <v>1643</v>
      </c>
      <c r="D39" s="136" t="s">
        <v>1624</v>
      </c>
      <c r="E39" s="136" t="s">
        <v>1644</v>
      </c>
      <c r="F39" s="135" t="s">
        <v>1568</v>
      </c>
    </row>
    <row r="40" spans="1:6">
      <c r="A40" s="135">
        <v>38</v>
      </c>
      <c r="B40" s="136" t="s">
        <v>1622</v>
      </c>
      <c r="C40" s="136" t="s">
        <v>1645</v>
      </c>
      <c r="D40" s="136" t="s">
        <v>1624</v>
      </c>
      <c r="E40" s="136" t="s">
        <v>1646</v>
      </c>
      <c r="F40" s="135" t="s">
        <v>1568</v>
      </c>
    </row>
    <row r="41" spans="1:6">
      <c r="A41" s="135">
        <v>39</v>
      </c>
      <c r="B41" s="136" t="s">
        <v>1647</v>
      </c>
      <c r="C41" s="136" t="s">
        <v>1648</v>
      </c>
      <c r="D41" s="136" t="s">
        <v>1649</v>
      </c>
      <c r="E41" s="136" t="s">
        <v>1650</v>
      </c>
      <c r="F41" s="135" t="s">
        <v>1548</v>
      </c>
    </row>
    <row r="42" spans="1:6">
      <c r="A42" s="135">
        <v>40</v>
      </c>
      <c r="B42" s="136" t="s">
        <v>1647</v>
      </c>
      <c r="C42" s="139" t="s">
        <v>1651</v>
      </c>
      <c r="D42" s="139" t="s">
        <v>1652</v>
      </c>
      <c r="E42" s="136" t="s">
        <v>1653</v>
      </c>
      <c r="F42" s="135" t="s">
        <v>1557</v>
      </c>
    </row>
    <row r="43" spans="1:6">
      <c r="A43" s="135">
        <v>41</v>
      </c>
      <c r="B43" s="136" t="s">
        <v>1647</v>
      </c>
      <c r="C43" s="139" t="s">
        <v>1654</v>
      </c>
      <c r="D43" s="139" t="s">
        <v>1655</v>
      </c>
      <c r="E43" s="136"/>
      <c r="F43" s="135" t="s">
        <v>1656</v>
      </c>
    </row>
    <row r="44" spans="1:6">
      <c r="A44" s="135">
        <v>42</v>
      </c>
      <c r="B44" s="136" t="s">
        <v>1647</v>
      </c>
      <c r="C44" s="139" t="s">
        <v>148</v>
      </c>
      <c r="D44" s="139" t="s">
        <v>1657</v>
      </c>
      <c r="E44" s="136" t="s">
        <v>1658</v>
      </c>
      <c r="F44" s="135" t="s">
        <v>1659</v>
      </c>
    </row>
    <row r="45" spans="1:6">
      <c r="A45" s="135">
        <v>43</v>
      </c>
      <c r="B45" s="136" t="s">
        <v>1647</v>
      </c>
      <c r="C45" s="139" t="s">
        <v>149</v>
      </c>
      <c r="D45" s="139" t="s">
        <v>1660</v>
      </c>
      <c r="E45" s="136" t="s">
        <v>1661</v>
      </c>
      <c r="F45" s="135" t="s">
        <v>1662</v>
      </c>
    </row>
    <row r="46" spans="1:6">
      <c r="A46" s="135">
        <v>44</v>
      </c>
      <c r="B46" s="136" t="s">
        <v>1647</v>
      </c>
      <c r="C46" s="139" t="s">
        <v>150</v>
      </c>
      <c r="D46" s="139" t="s">
        <v>1663</v>
      </c>
      <c r="E46" s="136" t="s">
        <v>1661</v>
      </c>
      <c r="F46" s="135" t="s">
        <v>1662</v>
      </c>
    </row>
    <row r="47" spans="1:6">
      <c r="A47" s="135">
        <v>45</v>
      </c>
      <c r="B47" s="136" t="s">
        <v>1647</v>
      </c>
      <c r="C47" s="139" t="s">
        <v>151</v>
      </c>
      <c r="D47" s="139" t="s">
        <v>1664</v>
      </c>
      <c r="E47" s="136" t="s">
        <v>1661</v>
      </c>
      <c r="F47" s="135" t="s">
        <v>1662</v>
      </c>
    </row>
    <row r="48" spans="1:6">
      <c r="A48" s="135">
        <v>46</v>
      </c>
      <c r="B48" s="136" t="s">
        <v>1647</v>
      </c>
      <c r="C48" s="139" t="s">
        <v>152</v>
      </c>
      <c r="D48" s="139" t="s">
        <v>1665</v>
      </c>
      <c r="E48" s="136" t="s">
        <v>1661</v>
      </c>
      <c r="F48" s="135" t="s">
        <v>1662</v>
      </c>
    </row>
    <row r="49" spans="1:6">
      <c r="A49" s="135">
        <v>47</v>
      </c>
      <c r="B49" s="136" t="s">
        <v>1647</v>
      </c>
      <c r="C49" s="139" t="s">
        <v>153</v>
      </c>
      <c r="D49" s="139" t="s">
        <v>1666</v>
      </c>
      <c r="E49" s="136" t="s">
        <v>1667</v>
      </c>
      <c r="F49" s="135" t="s">
        <v>1668</v>
      </c>
    </row>
    <row r="50" spans="1:6">
      <c r="A50" s="135">
        <v>48</v>
      </c>
      <c r="B50" s="136" t="s">
        <v>1647</v>
      </c>
      <c r="C50" s="139" t="s">
        <v>154</v>
      </c>
      <c r="D50" s="139" t="s">
        <v>1669</v>
      </c>
      <c r="E50" s="136" t="s">
        <v>1661</v>
      </c>
      <c r="F50" s="135" t="s">
        <v>1662</v>
      </c>
    </row>
    <row r="51" spans="1:6">
      <c r="A51" s="135">
        <v>49</v>
      </c>
      <c r="B51" s="136" t="s">
        <v>1647</v>
      </c>
      <c r="C51" s="139" t="s">
        <v>155</v>
      </c>
      <c r="D51" s="139" t="s">
        <v>1670</v>
      </c>
      <c r="E51" s="136" t="s">
        <v>1661</v>
      </c>
      <c r="F51" s="135" t="s">
        <v>1662</v>
      </c>
    </row>
    <row r="52" spans="1:6">
      <c r="A52" s="135">
        <v>50</v>
      </c>
      <c r="B52" s="136" t="s">
        <v>1647</v>
      </c>
      <c r="C52" s="139" t="s">
        <v>156</v>
      </c>
      <c r="D52" s="139" t="s">
        <v>1671</v>
      </c>
      <c r="E52" s="136" t="s">
        <v>1672</v>
      </c>
      <c r="F52" s="135" t="s">
        <v>1673</v>
      </c>
    </row>
    <row r="53" spans="1:6">
      <c r="A53" s="135">
        <v>51</v>
      </c>
      <c r="B53" s="136" t="s">
        <v>1647</v>
      </c>
      <c r="C53" s="139" t="s">
        <v>157</v>
      </c>
      <c r="D53" s="139" t="s">
        <v>1674</v>
      </c>
      <c r="E53" s="136" t="s">
        <v>1675</v>
      </c>
      <c r="F53" s="135" t="s">
        <v>1676</v>
      </c>
    </row>
    <row r="54" spans="1:6">
      <c r="A54" s="135">
        <v>52</v>
      </c>
      <c r="B54" s="136" t="s">
        <v>1647</v>
      </c>
      <c r="C54" s="139" t="s">
        <v>158</v>
      </c>
      <c r="D54" s="139" t="s">
        <v>1677</v>
      </c>
      <c r="E54" s="136" t="s">
        <v>1661</v>
      </c>
      <c r="F54" s="135" t="s">
        <v>1662</v>
      </c>
    </row>
    <row r="55" spans="1:6">
      <c r="A55" s="135">
        <v>53</v>
      </c>
      <c r="B55" s="136" t="s">
        <v>1647</v>
      </c>
      <c r="C55" s="139" t="s">
        <v>159</v>
      </c>
      <c r="D55" s="139" t="s">
        <v>1678</v>
      </c>
      <c r="E55" s="136" t="s">
        <v>1661</v>
      </c>
      <c r="F55" s="135" t="s">
        <v>1662</v>
      </c>
    </row>
    <row r="56" spans="1:6">
      <c r="A56" s="135">
        <v>54</v>
      </c>
      <c r="B56" s="136" t="s">
        <v>1647</v>
      </c>
      <c r="C56" s="139" t="s">
        <v>160</v>
      </c>
      <c r="D56" s="139" t="s">
        <v>1679</v>
      </c>
      <c r="E56" s="136" t="s">
        <v>1667</v>
      </c>
      <c r="F56" s="135" t="s">
        <v>1668</v>
      </c>
    </row>
    <row r="57" spans="1:6">
      <c r="A57" s="135">
        <v>55</v>
      </c>
      <c r="B57" s="136" t="s">
        <v>1647</v>
      </c>
      <c r="C57" s="139" t="s">
        <v>1680</v>
      </c>
      <c r="D57" s="139" t="s">
        <v>1681</v>
      </c>
      <c r="E57" s="136" t="s">
        <v>1661</v>
      </c>
      <c r="F57" s="135" t="s">
        <v>1662</v>
      </c>
    </row>
    <row r="58" spans="1:6">
      <c r="A58" s="135">
        <v>56</v>
      </c>
      <c r="B58" s="136" t="s">
        <v>1647</v>
      </c>
      <c r="C58" s="139" t="s">
        <v>161</v>
      </c>
      <c r="D58" s="139" t="s">
        <v>1682</v>
      </c>
      <c r="E58" s="136" t="s">
        <v>1683</v>
      </c>
      <c r="F58" s="135" t="s">
        <v>1684</v>
      </c>
    </row>
    <row r="59" spans="1:6">
      <c r="A59" s="135">
        <v>57</v>
      </c>
      <c r="B59" s="137" t="s">
        <v>1685</v>
      </c>
      <c r="C59" s="137" t="s">
        <v>1686</v>
      </c>
      <c r="D59" s="137" t="s">
        <v>1687</v>
      </c>
      <c r="E59" s="137" t="s">
        <v>1688</v>
      </c>
      <c r="F59" s="138" t="s">
        <v>1689</v>
      </c>
    </row>
    <row r="60" spans="1:6">
      <c r="A60" s="135">
        <v>58</v>
      </c>
      <c r="B60" s="137" t="s">
        <v>1685</v>
      </c>
      <c r="C60" s="137" t="s">
        <v>1690</v>
      </c>
      <c r="D60" s="137" t="s">
        <v>1691</v>
      </c>
      <c r="E60" s="137" t="s">
        <v>1692</v>
      </c>
      <c r="F60" s="138" t="s">
        <v>1693</v>
      </c>
    </row>
    <row r="61" spans="1:6">
      <c r="A61" s="135">
        <v>59</v>
      </c>
      <c r="B61" s="137" t="s">
        <v>1685</v>
      </c>
      <c r="C61" s="137" t="s">
        <v>1694</v>
      </c>
      <c r="D61" s="137" t="s">
        <v>1695</v>
      </c>
      <c r="E61" s="137" t="s">
        <v>1692</v>
      </c>
      <c r="F61" s="138" t="s">
        <v>1693</v>
      </c>
    </row>
    <row r="62" spans="1:6" ht="24">
      <c r="A62" s="135">
        <v>60</v>
      </c>
      <c r="B62" s="136" t="s">
        <v>1696</v>
      </c>
      <c r="C62" s="136" t="s">
        <v>1697</v>
      </c>
      <c r="D62" s="136" t="s">
        <v>1698</v>
      </c>
      <c r="E62" s="136" t="s">
        <v>1699</v>
      </c>
      <c r="F62" s="135" t="s">
        <v>1700</v>
      </c>
    </row>
    <row r="63" spans="1:6" ht="24">
      <c r="A63" s="135">
        <v>61</v>
      </c>
      <c r="B63" s="136" t="s">
        <v>1696</v>
      </c>
      <c r="C63" s="136" t="s">
        <v>1701</v>
      </c>
      <c r="D63" s="136" t="s">
        <v>1698</v>
      </c>
      <c r="E63" s="136" t="s">
        <v>1702</v>
      </c>
      <c r="F63" s="135" t="s">
        <v>1703</v>
      </c>
    </row>
    <row r="64" spans="1:6" ht="24">
      <c r="A64" s="135">
        <v>62</v>
      </c>
      <c r="B64" s="136" t="s">
        <v>1696</v>
      </c>
      <c r="C64" s="136" t="s">
        <v>1704</v>
      </c>
      <c r="D64" s="136" t="s">
        <v>1698</v>
      </c>
      <c r="E64" s="136" t="s">
        <v>1705</v>
      </c>
      <c r="F64" s="135" t="s">
        <v>1703</v>
      </c>
    </row>
    <row r="65" spans="1:6" ht="24">
      <c r="A65" s="135">
        <v>63</v>
      </c>
      <c r="B65" s="136" t="s">
        <v>1696</v>
      </c>
      <c r="C65" s="136" t="s">
        <v>1706</v>
      </c>
      <c r="D65" s="136" t="s">
        <v>1698</v>
      </c>
      <c r="E65" s="136" t="s">
        <v>1707</v>
      </c>
      <c r="F65" s="135" t="s">
        <v>1700</v>
      </c>
    </row>
    <row r="66" spans="1:6" ht="24.75">
      <c r="A66" s="135">
        <v>64</v>
      </c>
      <c r="B66" s="136" t="s">
        <v>1696</v>
      </c>
      <c r="C66" s="136" t="s">
        <v>1708</v>
      </c>
      <c r="D66" s="136" t="s">
        <v>1709</v>
      </c>
      <c r="E66" s="136" t="s">
        <v>1710</v>
      </c>
      <c r="F66" s="135">
        <v>32</v>
      </c>
    </row>
    <row r="67" spans="1:6" ht="24.75">
      <c r="A67" s="135">
        <v>65</v>
      </c>
      <c r="B67" s="136" t="s">
        <v>1696</v>
      </c>
      <c r="C67" s="136" t="s">
        <v>1711</v>
      </c>
      <c r="D67" s="136" t="s">
        <v>1712</v>
      </c>
      <c r="E67" s="136" t="s">
        <v>1713</v>
      </c>
      <c r="F67" s="135">
        <v>40</v>
      </c>
    </row>
    <row r="68" spans="1:6">
      <c r="A68" s="135">
        <v>66</v>
      </c>
      <c r="B68" s="136" t="s">
        <v>1714</v>
      </c>
      <c r="C68" s="136" t="s">
        <v>1715</v>
      </c>
      <c r="D68" s="136" t="s">
        <v>1716</v>
      </c>
      <c r="E68" s="136" t="s">
        <v>1717</v>
      </c>
      <c r="F68" s="135" t="s">
        <v>1575</v>
      </c>
    </row>
    <row r="69" spans="1:6" ht="25.5">
      <c r="A69" s="135">
        <v>67</v>
      </c>
      <c r="B69" s="136" t="s">
        <v>1714</v>
      </c>
      <c r="C69" s="136" t="s">
        <v>1718</v>
      </c>
      <c r="D69" s="136" t="s">
        <v>1716</v>
      </c>
      <c r="E69" s="136" t="s">
        <v>1719</v>
      </c>
      <c r="F69" s="135" t="s">
        <v>1568</v>
      </c>
    </row>
    <row r="70" spans="1:6">
      <c r="A70" s="135">
        <v>68</v>
      </c>
      <c r="B70" s="136" t="s">
        <v>1714</v>
      </c>
      <c r="C70" s="136" t="s">
        <v>1720</v>
      </c>
      <c r="D70" s="136" t="s">
        <v>1721</v>
      </c>
      <c r="E70" s="136" t="s">
        <v>1722</v>
      </c>
      <c r="F70" s="135" t="s">
        <v>1656</v>
      </c>
    </row>
    <row r="71" spans="1:6">
      <c r="A71" s="135">
        <v>69</v>
      </c>
      <c r="B71" s="136" t="s">
        <v>1714</v>
      </c>
      <c r="C71" s="136" t="s">
        <v>1723</v>
      </c>
      <c r="D71" s="136" t="s">
        <v>1724</v>
      </c>
      <c r="E71" s="136" t="s">
        <v>1725</v>
      </c>
      <c r="F71" s="135" t="s">
        <v>1548</v>
      </c>
    </row>
    <row r="72" spans="1:6" ht="24.75">
      <c r="A72" s="135">
        <v>70</v>
      </c>
      <c r="B72" s="136" t="s">
        <v>1714</v>
      </c>
      <c r="C72" s="136" t="s">
        <v>1726</v>
      </c>
      <c r="D72" s="136" t="s">
        <v>1724</v>
      </c>
      <c r="E72" s="136" t="s">
        <v>1727</v>
      </c>
      <c r="F72" s="135" t="s">
        <v>1728</v>
      </c>
    </row>
    <row r="73" spans="1:6">
      <c r="A73" s="135">
        <v>71</v>
      </c>
      <c r="B73" s="136" t="s">
        <v>1714</v>
      </c>
      <c r="C73" s="136" t="s">
        <v>1729</v>
      </c>
      <c r="D73" s="136" t="s">
        <v>1721</v>
      </c>
      <c r="E73" s="136" t="s">
        <v>1730</v>
      </c>
      <c r="F73" s="135" t="s">
        <v>1548</v>
      </c>
    </row>
    <row r="74" spans="1:6" ht="25.5">
      <c r="A74" s="135">
        <v>72</v>
      </c>
      <c r="B74" s="136" t="s">
        <v>1714</v>
      </c>
      <c r="C74" s="136" t="s">
        <v>1731</v>
      </c>
      <c r="D74" s="136" t="s">
        <v>1724</v>
      </c>
      <c r="E74" s="136" t="s">
        <v>1732</v>
      </c>
      <c r="F74" s="135" t="s">
        <v>1673</v>
      </c>
    </row>
    <row r="75" spans="1:6" ht="25.5">
      <c r="A75" s="135">
        <v>73</v>
      </c>
      <c r="B75" s="136" t="s">
        <v>1714</v>
      </c>
      <c r="C75" s="136" t="s">
        <v>1733</v>
      </c>
      <c r="D75" s="136" t="s">
        <v>1721</v>
      </c>
      <c r="E75" s="136" t="s">
        <v>1734</v>
      </c>
      <c r="F75" s="135" t="s">
        <v>1548</v>
      </c>
    </row>
    <row r="76" spans="1:6">
      <c r="A76" s="135">
        <v>74</v>
      </c>
      <c r="B76" s="136" t="s">
        <v>1714</v>
      </c>
      <c r="C76" s="136" t="s">
        <v>1735</v>
      </c>
      <c r="D76" s="136" t="s">
        <v>1724</v>
      </c>
      <c r="E76" s="136" t="s">
        <v>1713</v>
      </c>
      <c r="F76" s="135" t="s">
        <v>1590</v>
      </c>
    </row>
    <row r="77" spans="1:6">
      <c r="A77" s="135">
        <v>75</v>
      </c>
      <c r="B77" s="136" t="s">
        <v>1714</v>
      </c>
      <c r="C77" s="136" t="s">
        <v>1736</v>
      </c>
      <c r="D77" s="136" t="s">
        <v>1737</v>
      </c>
      <c r="E77" s="136" t="s">
        <v>1713</v>
      </c>
      <c r="F77" s="135" t="s">
        <v>1551</v>
      </c>
    </row>
    <row r="78" spans="1:6" ht="76.5">
      <c r="A78" s="135">
        <v>76</v>
      </c>
      <c r="B78" s="136" t="s">
        <v>1714</v>
      </c>
      <c r="C78" s="136" t="s">
        <v>1738</v>
      </c>
      <c r="D78" s="136" t="s">
        <v>1739</v>
      </c>
      <c r="E78" s="136" t="s">
        <v>1740</v>
      </c>
      <c r="F78" s="135" t="s">
        <v>1551</v>
      </c>
    </row>
    <row r="79" spans="1:6">
      <c r="A79" s="135">
        <v>77</v>
      </c>
      <c r="B79" s="136" t="s">
        <v>1714</v>
      </c>
      <c r="C79" s="136" t="s">
        <v>1735</v>
      </c>
      <c r="D79" s="136" t="s">
        <v>1739</v>
      </c>
      <c r="E79" s="136" t="s">
        <v>1713</v>
      </c>
      <c r="F79" s="135" t="s">
        <v>1741</v>
      </c>
    </row>
    <row r="80" spans="1:6">
      <c r="A80" s="135">
        <v>78</v>
      </c>
      <c r="B80" s="136" t="s">
        <v>1714</v>
      </c>
      <c r="C80" s="136" t="s">
        <v>1736</v>
      </c>
      <c r="D80" s="136" t="s">
        <v>1742</v>
      </c>
      <c r="E80" s="136" t="s">
        <v>1713</v>
      </c>
      <c r="F80" s="135" t="s">
        <v>1741</v>
      </c>
    </row>
    <row r="81" spans="1:6">
      <c r="A81" s="135">
        <v>79</v>
      </c>
      <c r="B81" s="136" t="s">
        <v>1714</v>
      </c>
      <c r="C81" s="136" t="s">
        <v>1743</v>
      </c>
      <c r="D81" s="136" t="s">
        <v>1742</v>
      </c>
      <c r="E81" s="136" t="s">
        <v>1713</v>
      </c>
      <c r="F81" s="135" t="s">
        <v>1741</v>
      </c>
    </row>
    <row r="82" spans="1:6">
      <c r="A82" s="135">
        <v>80</v>
      </c>
      <c r="B82" s="136" t="s">
        <v>1714</v>
      </c>
      <c r="C82" s="136" t="s">
        <v>1744</v>
      </c>
      <c r="D82" s="136" t="s">
        <v>1742</v>
      </c>
      <c r="E82" s="136" t="s">
        <v>1713</v>
      </c>
      <c r="F82" s="135" t="s">
        <v>1631</v>
      </c>
    </row>
    <row r="83" spans="1:6">
      <c r="A83" s="135">
        <v>81</v>
      </c>
      <c r="B83" s="137" t="s">
        <v>1745</v>
      </c>
      <c r="C83" s="137" t="s">
        <v>1746</v>
      </c>
      <c r="D83" s="137" t="s">
        <v>1747</v>
      </c>
      <c r="E83" s="137" t="s">
        <v>1748</v>
      </c>
      <c r="F83" s="138" t="s">
        <v>1636</v>
      </c>
    </row>
    <row r="84" spans="1:6" ht="25.5">
      <c r="A84" s="135">
        <v>82</v>
      </c>
      <c r="B84" s="137" t="s">
        <v>1745</v>
      </c>
      <c r="C84" s="137" t="s">
        <v>1749</v>
      </c>
      <c r="D84" s="137" t="s">
        <v>1747</v>
      </c>
      <c r="E84" s="137" t="s">
        <v>1750</v>
      </c>
      <c r="F84" s="138" t="s">
        <v>1568</v>
      </c>
    </row>
    <row r="85" spans="1:6" ht="24">
      <c r="A85" s="135">
        <v>83</v>
      </c>
      <c r="B85" s="137" t="s">
        <v>1745</v>
      </c>
      <c r="C85" s="137" t="s">
        <v>1751</v>
      </c>
      <c r="D85" s="137" t="s">
        <v>1747</v>
      </c>
      <c r="E85" s="137" t="s">
        <v>1752</v>
      </c>
      <c r="F85" s="138" t="s">
        <v>1568</v>
      </c>
    </row>
    <row r="86" spans="1:6" ht="25.5">
      <c r="A86" s="135">
        <v>84</v>
      </c>
      <c r="B86" s="137" t="s">
        <v>1745</v>
      </c>
      <c r="C86" s="137" t="s">
        <v>1753</v>
      </c>
      <c r="D86" s="137" t="s">
        <v>1754</v>
      </c>
      <c r="E86" s="137" t="s">
        <v>1755</v>
      </c>
      <c r="F86" s="138" t="s">
        <v>1568</v>
      </c>
    </row>
    <row r="87" spans="1:6" ht="25.5">
      <c r="A87" s="135">
        <v>85</v>
      </c>
      <c r="B87" s="137" t="s">
        <v>1745</v>
      </c>
      <c r="C87" s="137" t="s">
        <v>1756</v>
      </c>
      <c r="D87" s="137" t="s">
        <v>1757</v>
      </c>
      <c r="E87" s="137" t="s">
        <v>1758</v>
      </c>
      <c r="F87" s="138" t="s">
        <v>1568</v>
      </c>
    </row>
    <row r="88" spans="1:6" ht="25.5">
      <c r="A88" s="135">
        <v>86</v>
      </c>
      <c r="B88" s="137" t="s">
        <v>1745</v>
      </c>
      <c r="C88" s="137" t="s">
        <v>1759</v>
      </c>
      <c r="D88" s="137" t="s">
        <v>1760</v>
      </c>
      <c r="E88" s="137" t="s">
        <v>1761</v>
      </c>
      <c r="F88" s="138" t="s">
        <v>1568</v>
      </c>
    </row>
    <row r="89" spans="1:6">
      <c r="A89" s="135">
        <v>87</v>
      </c>
      <c r="B89" s="137" t="s">
        <v>1745</v>
      </c>
      <c r="C89" s="137" t="s">
        <v>1762</v>
      </c>
      <c r="D89" s="137" t="s">
        <v>1763</v>
      </c>
      <c r="E89" s="137" t="s">
        <v>1764</v>
      </c>
      <c r="F89" s="138" t="s">
        <v>1568</v>
      </c>
    </row>
    <row r="90" spans="1:6">
      <c r="A90" s="135">
        <v>88</v>
      </c>
      <c r="B90" s="137" t="s">
        <v>1745</v>
      </c>
      <c r="C90" s="137" t="s">
        <v>1765</v>
      </c>
      <c r="D90" s="137" t="s">
        <v>1766</v>
      </c>
      <c r="E90" s="137" t="s">
        <v>1767</v>
      </c>
      <c r="F90" s="138" t="s">
        <v>1662</v>
      </c>
    </row>
    <row r="91" spans="1:6">
      <c r="A91" s="135">
        <v>89</v>
      </c>
      <c r="B91" s="137" t="s">
        <v>1745</v>
      </c>
      <c r="C91" s="137" t="s">
        <v>1768</v>
      </c>
      <c r="D91" s="137" t="s">
        <v>1769</v>
      </c>
      <c r="E91" s="137" t="s">
        <v>1770</v>
      </c>
      <c r="F91" s="138" t="s">
        <v>1568</v>
      </c>
    </row>
    <row r="92" spans="1:6">
      <c r="A92" s="135">
        <v>90</v>
      </c>
      <c r="B92" s="137" t="s">
        <v>1745</v>
      </c>
      <c r="C92" s="137" t="s">
        <v>1771</v>
      </c>
      <c r="D92" s="137" t="s">
        <v>1772</v>
      </c>
      <c r="E92" s="137" t="s">
        <v>1770</v>
      </c>
      <c r="F92" s="138" t="s">
        <v>1568</v>
      </c>
    </row>
    <row r="93" spans="1:6">
      <c r="A93" s="135">
        <v>91</v>
      </c>
      <c r="B93" s="137" t="s">
        <v>1745</v>
      </c>
      <c r="C93" s="137" t="s">
        <v>1773</v>
      </c>
      <c r="D93" s="137" t="s">
        <v>1774</v>
      </c>
      <c r="E93" s="137" t="s">
        <v>1775</v>
      </c>
      <c r="F93" s="138" t="s">
        <v>1636</v>
      </c>
    </row>
    <row r="94" spans="1:6" ht="25.5">
      <c r="A94" s="135">
        <v>92</v>
      </c>
      <c r="B94" s="137" t="s">
        <v>1776</v>
      </c>
      <c r="C94" s="137" t="s">
        <v>1777</v>
      </c>
      <c r="D94" s="137" t="s">
        <v>1778</v>
      </c>
      <c r="E94" s="137" t="s">
        <v>1779</v>
      </c>
      <c r="F94" s="138" t="s">
        <v>1568</v>
      </c>
    </row>
    <row r="95" spans="1:6" ht="38.25">
      <c r="A95" s="135">
        <v>93</v>
      </c>
      <c r="B95" s="137" t="s">
        <v>1776</v>
      </c>
      <c r="C95" s="137" t="s">
        <v>1780</v>
      </c>
      <c r="D95" s="137" t="s">
        <v>1781</v>
      </c>
      <c r="E95" s="137" t="s">
        <v>1782</v>
      </c>
      <c r="F95" s="138" t="s">
        <v>1568</v>
      </c>
    </row>
    <row r="96" spans="1:6">
      <c r="A96" s="135">
        <v>94</v>
      </c>
      <c r="B96" s="136" t="s">
        <v>1783</v>
      </c>
      <c r="C96" s="136" t="s">
        <v>1784</v>
      </c>
      <c r="D96" s="136" t="s">
        <v>1785</v>
      </c>
      <c r="E96" s="136" t="s">
        <v>1786</v>
      </c>
      <c r="F96" s="135" t="s">
        <v>1551</v>
      </c>
    </row>
    <row r="97" spans="1:6" ht="24.75">
      <c r="A97" s="135">
        <v>95</v>
      </c>
      <c r="B97" s="136" t="s">
        <v>1783</v>
      </c>
      <c r="C97" s="137" t="s">
        <v>1787</v>
      </c>
      <c r="D97" s="137" t="s">
        <v>1785</v>
      </c>
      <c r="E97" s="137" t="s">
        <v>1788</v>
      </c>
      <c r="F97" s="138" t="s">
        <v>1728</v>
      </c>
    </row>
    <row r="98" spans="1:6">
      <c r="A98" s="135">
        <v>96</v>
      </c>
      <c r="B98" s="136" t="s">
        <v>1783</v>
      </c>
      <c r="C98" s="137" t="s">
        <v>1789</v>
      </c>
      <c r="D98" s="137" t="s">
        <v>1785</v>
      </c>
      <c r="E98" s="137" t="s">
        <v>1790</v>
      </c>
      <c r="F98" s="138" t="s">
        <v>1548</v>
      </c>
    </row>
    <row r="99" spans="1:6">
      <c r="A99" s="135">
        <v>97</v>
      </c>
      <c r="B99" s="136" t="s">
        <v>1783</v>
      </c>
      <c r="C99" s="137" t="s">
        <v>1791</v>
      </c>
      <c r="D99" s="137" t="s">
        <v>1785</v>
      </c>
      <c r="E99" s="137" t="s">
        <v>1792</v>
      </c>
      <c r="F99" s="138" t="s">
        <v>1551</v>
      </c>
    </row>
    <row r="100" spans="1:6">
      <c r="A100" s="135">
        <v>98</v>
      </c>
      <c r="B100" s="136" t="s">
        <v>1783</v>
      </c>
      <c r="C100" s="137" t="s">
        <v>1793</v>
      </c>
      <c r="D100" s="137" t="s">
        <v>1785</v>
      </c>
      <c r="E100" s="137" t="s">
        <v>1794</v>
      </c>
      <c r="F100" s="138" t="s">
        <v>1551</v>
      </c>
    </row>
    <row r="101" spans="1:6" ht="25.5">
      <c r="A101" s="135">
        <v>99</v>
      </c>
      <c r="B101" s="136" t="s">
        <v>1783</v>
      </c>
      <c r="C101" s="137" t="s">
        <v>1795</v>
      </c>
      <c r="D101" s="137" t="s">
        <v>1785</v>
      </c>
      <c r="E101" s="137" t="s">
        <v>1796</v>
      </c>
      <c r="F101" s="138" t="s">
        <v>1568</v>
      </c>
    </row>
    <row r="102" spans="1:6" ht="24.75">
      <c r="A102" s="135">
        <v>100</v>
      </c>
      <c r="B102" s="136" t="s">
        <v>1797</v>
      </c>
      <c r="C102" s="136" t="s">
        <v>1798</v>
      </c>
      <c r="D102" s="136" t="s">
        <v>1799</v>
      </c>
      <c r="E102" s="136" t="s">
        <v>1800</v>
      </c>
      <c r="F102" s="138" t="s">
        <v>1551</v>
      </c>
    </row>
    <row r="103" spans="1:6" ht="38.25">
      <c r="A103" s="135">
        <v>101</v>
      </c>
      <c r="B103" s="136" t="s">
        <v>1797</v>
      </c>
      <c r="C103" s="136" t="s">
        <v>1801</v>
      </c>
      <c r="D103" s="136" t="s">
        <v>1802</v>
      </c>
      <c r="E103" s="136" t="s">
        <v>1803</v>
      </c>
      <c r="F103" s="138" t="s">
        <v>1551</v>
      </c>
    </row>
    <row r="104" spans="1:6" ht="25.5">
      <c r="A104" s="135">
        <v>102</v>
      </c>
      <c r="B104" s="136" t="s">
        <v>1797</v>
      </c>
      <c r="C104" s="136" t="s">
        <v>1804</v>
      </c>
      <c r="D104" s="136" t="s">
        <v>1805</v>
      </c>
      <c r="E104" s="136" t="s">
        <v>1806</v>
      </c>
      <c r="F104" s="138" t="s">
        <v>1636</v>
      </c>
    </row>
    <row r="105" spans="1:6">
      <c r="A105" s="135">
        <v>103</v>
      </c>
      <c r="B105" s="136" t="s">
        <v>1797</v>
      </c>
      <c r="C105" s="136" t="s">
        <v>1807</v>
      </c>
      <c r="D105" s="136" t="s">
        <v>1808</v>
      </c>
      <c r="E105" s="137" t="s">
        <v>1809</v>
      </c>
      <c r="F105" s="138" t="s">
        <v>1728</v>
      </c>
    </row>
    <row r="106" spans="1:6">
      <c r="A106" s="135">
        <v>104</v>
      </c>
      <c r="B106" s="136" t="s">
        <v>1797</v>
      </c>
      <c r="C106" s="136" t="s">
        <v>1810</v>
      </c>
      <c r="D106" s="136" t="s">
        <v>1811</v>
      </c>
      <c r="E106" s="137" t="s">
        <v>1812</v>
      </c>
      <c r="F106" s="138" t="s">
        <v>1551</v>
      </c>
    </row>
    <row r="107" spans="1:6" ht="24.75">
      <c r="A107" s="135">
        <v>105</v>
      </c>
      <c r="B107" s="136" t="s">
        <v>1797</v>
      </c>
      <c r="C107" s="136" t="s">
        <v>1813</v>
      </c>
      <c r="D107" s="136" t="s">
        <v>1814</v>
      </c>
      <c r="E107" s="137" t="s">
        <v>1815</v>
      </c>
      <c r="F107" s="138" t="s">
        <v>1816</v>
      </c>
    </row>
    <row r="108" spans="1:6">
      <c r="A108" s="135">
        <v>106</v>
      </c>
      <c r="B108" s="111" t="s">
        <v>74</v>
      </c>
      <c r="C108" s="136" t="s">
        <v>1817</v>
      </c>
      <c r="D108" s="137" t="s">
        <v>1818</v>
      </c>
      <c r="E108" s="136" t="s">
        <v>1819</v>
      </c>
      <c r="F108" s="138" t="s">
        <v>1554</v>
      </c>
    </row>
    <row r="109" spans="1:6">
      <c r="A109" s="135">
        <v>107</v>
      </c>
      <c r="B109" s="111" t="s">
        <v>74</v>
      </c>
      <c r="C109" s="137" t="s">
        <v>1820</v>
      </c>
      <c r="D109" s="137" t="s">
        <v>1821</v>
      </c>
      <c r="E109" s="137" t="s">
        <v>1822</v>
      </c>
      <c r="F109" s="138" t="s">
        <v>1823</v>
      </c>
    </row>
    <row r="110" spans="1:6" ht="24.75">
      <c r="A110" s="135">
        <v>108</v>
      </c>
      <c r="B110" s="111" t="s">
        <v>74</v>
      </c>
      <c r="C110" s="136" t="s">
        <v>1824</v>
      </c>
      <c r="D110" s="137" t="s">
        <v>1825</v>
      </c>
      <c r="E110" s="137" t="s">
        <v>1826</v>
      </c>
      <c r="F110" s="138" t="s">
        <v>1590</v>
      </c>
    </row>
    <row r="111" spans="1:6" ht="38.25">
      <c r="A111" s="135">
        <v>109</v>
      </c>
      <c r="B111" s="111" t="s">
        <v>74</v>
      </c>
      <c r="C111" s="137" t="s">
        <v>1827</v>
      </c>
      <c r="D111" s="137" t="s">
        <v>1828</v>
      </c>
      <c r="E111" s="137" t="s">
        <v>1829</v>
      </c>
      <c r="F111" s="138" t="s">
        <v>1590</v>
      </c>
    </row>
    <row r="112" spans="1:6">
      <c r="A112" s="135">
        <v>110</v>
      </c>
      <c r="B112" s="111" t="s">
        <v>74</v>
      </c>
      <c r="C112" s="137" t="s">
        <v>1830</v>
      </c>
      <c r="D112" s="137" t="s">
        <v>1831</v>
      </c>
      <c r="E112" s="137" t="s">
        <v>1832</v>
      </c>
      <c r="F112" s="138" t="s">
        <v>1833</v>
      </c>
    </row>
    <row r="113" spans="1:6">
      <c r="A113" s="135">
        <v>111</v>
      </c>
      <c r="B113" s="111" t="s">
        <v>43</v>
      </c>
      <c r="C113" s="137" t="s">
        <v>1834</v>
      </c>
      <c r="D113" s="137" t="s">
        <v>1835</v>
      </c>
      <c r="E113" s="137" t="s">
        <v>1667</v>
      </c>
      <c r="F113" s="138" t="s">
        <v>1590</v>
      </c>
    </row>
    <row r="114" spans="1:6">
      <c r="A114" s="135">
        <v>112</v>
      </c>
      <c r="B114" s="111" t="s">
        <v>43</v>
      </c>
      <c r="C114" s="137" t="s">
        <v>1836</v>
      </c>
      <c r="D114" s="137" t="s">
        <v>1837</v>
      </c>
      <c r="E114" s="137" t="s">
        <v>1838</v>
      </c>
      <c r="F114" s="138" t="s">
        <v>1590</v>
      </c>
    </row>
    <row r="115" spans="1:6">
      <c r="A115" s="135">
        <v>113</v>
      </c>
      <c r="B115" s="111" t="s">
        <v>43</v>
      </c>
      <c r="C115" s="137" t="s">
        <v>1839</v>
      </c>
      <c r="D115" s="137" t="s">
        <v>1840</v>
      </c>
      <c r="E115" s="137" t="s">
        <v>1667</v>
      </c>
      <c r="F115" s="138" t="s">
        <v>1590</v>
      </c>
    </row>
    <row r="116" spans="1:6" ht="25.5">
      <c r="A116" s="135">
        <v>114</v>
      </c>
      <c r="B116" s="111" t="s">
        <v>43</v>
      </c>
      <c r="C116" s="137" t="s">
        <v>1841</v>
      </c>
      <c r="D116" s="137" t="s">
        <v>1842</v>
      </c>
      <c r="E116" s="137" t="s">
        <v>1843</v>
      </c>
      <c r="F116" s="138" t="s">
        <v>1551</v>
      </c>
    </row>
    <row r="117" spans="1:6">
      <c r="A117" s="135">
        <v>115</v>
      </c>
      <c r="B117" s="111" t="s">
        <v>43</v>
      </c>
      <c r="C117" s="137" t="s">
        <v>1844</v>
      </c>
      <c r="D117" s="137" t="s">
        <v>1845</v>
      </c>
      <c r="E117" s="137" t="s">
        <v>1822</v>
      </c>
      <c r="F117" s="138" t="s">
        <v>1823</v>
      </c>
    </row>
    <row r="118" spans="1:6">
      <c r="A118" s="135">
        <v>116</v>
      </c>
      <c r="B118" s="111" t="s">
        <v>43</v>
      </c>
      <c r="C118" s="137" t="s">
        <v>1846</v>
      </c>
      <c r="D118" s="137" t="s">
        <v>1847</v>
      </c>
      <c r="E118" s="137" t="s">
        <v>1848</v>
      </c>
      <c r="F118" s="138" t="s">
        <v>1590</v>
      </c>
    </row>
    <row r="119" spans="1:6">
      <c r="A119" s="135">
        <v>117</v>
      </c>
      <c r="B119" s="111" t="s">
        <v>1849</v>
      </c>
      <c r="C119" s="136" t="s">
        <v>1850</v>
      </c>
      <c r="D119" s="136" t="s">
        <v>1851</v>
      </c>
      <c r="E119" s="136" t="s">
        <v>1852</v>
      </c>
      <c r="F119" s="135" t="s">
        <v>1700</v>
      </c>
    </row>
    <row r="120" spans="1:6">
      <c r="A120" s="135">
        <v>118</v>
      </c>
      <c r="B120" s="111" t="s">
        <v>1849</v>
      </c>
      <c r="C120" s="136" t="s">
        <v>1853</v>
      </c>
      <c r="D120" s="136" t="s">
        <v>1854</v>
      </c>
      <c r="E120" s="136" t="s">
        <v>1855</v>
      </c>
      <c r="F120" s="135" t="s">
        <v>1700</v>
      </c>
    </row>
    <row r="121" spans="1:6">
      <c r="A121" s="135">
        <v>119</v>
      </c>
      <c r="B121" s="111" t="s">
        <v>1849</v>
      </c>
      <c r="C121" s="136" t="s">
        <v>1856</v>
      </c>
      <c r="D121" s="136" t="s">
        <v>1854</v>
      </c>
      <c r="E121" s="136" t="s">
        <v>1857</v>
      </c>
      <c r="F121" s="135" t="s">
        <v>1548</v>
      </c>
    </row>
    <row r="122" spans="1:6">
      <c r="A122" s="135">
        <v>120</v>
      </c>
      <c r="B122" s="111" t="s">
        <v>1849</v>
      </c>
      <c r="C122" s="136" t="s">
        <v>1858</v>
      </c>
      <c r="D122" s="136" t="s">
        <v>1854</v>
      </c>
      <c r="E122" s="136" t="s">
        <v>1859</v>
      </c>
      <c r="F122" s="135" t="s">
        <v>1673</v>
      </c>
    </row>
    <row r="123" spans="1:6" ht="25.5">
      <c r="A123" s="135">
        <v>121</v>
      </c>
      <c r="B123" s="111" t="s">
        <v>1849</v>
      </c>
      <c r="C123" s="136" t="s">
        <v>1860</v>
      </c>
      <c r="D123" s="136" t="s">
        <v>1861</v>
      </c>
      <c r="E123" s="136" t="s">
        <v>1862</v>
      </c>
      <c r="F123" s="135" t="s">
        <v>1700</v>
      </c>
    </row>
    <row r="124" spans="1:6" ht="25.5">
      <c r="A124" s="135">
        <v>122</v>
      </c>
      <c r="B124" s="111" t="s">
        <v>1849</v>
      </c>
      <c r="C124" s="136" t="s">
        <v>1863</v>
      </c>
      <c r="D124" s="136" t="s">
        <v>1864</v>
      </c>
      <c r="E124" s="136" t="s">
        <v>1865</v>
      </c>
      <c r="F124" s="135" t="s">
        <v>1568</v>
      </c>
    </row>
    <row r="125" spans="1:6" ht="25.5">
      <c r="A125" s="135">
        <v>123</v>
      </c>
      <c r="B125" s="111" t="s">
        <v>1849</v>
      </c>
      <c r="C125" s="136" t="s">
        <v>1866</v>
      </c>
      <c r="D125" s="136" t="s">
        <v>1867</v>
      </c>
      <c r="E125" s="136" t="s">
        <v>1868</v>
      </c>
      <c r="F125" s="135" t="s">
        <v>1568</v>
      </c>
    </row>
    <row r="126" spans="1:6" ht="25.5">
      <c r="A126" s="135">
        <v>124</v>
      </c>
      <c r="B126" s="111" t="s">
        <v>1849</v>
      </c>
      <c r="C126" s="136" t="s">
        <v>1869</v>
      </c>
      <c r="D126" s="136" t="s">
        <v>1870</v>
      </c>
      <c r="E126" s="136" t="s">
        <v>1871</v>
      </c>
      <c r="F126" s="135" t="s">
        <v>1568</v>
      </c>
    </row>
    <row r="127" spans="1:6">
      <c r="A127" s="135">
        <v>125</v>
      </c>
      <c r="B127" s="111" t="s">
        <v>1849</v>
      </c>
      <c r="C127" s="136" t="s">
        <v>1872</v>
      </c>
      <c r="D127" s="136" t="s">
        <v>1873</v>
      </c>
      <c r="E127" s="136" t="s">
        <v>1874</v>
      </c>
      <c r="F127" s="135" t="s">
        <v>1568</v>
      </c>
    </row>
    <row r="128" spans="1:6">
      <c r="A128" s="135">
        <v>126</v>
      </c>
      <c r="B128" s="111" t="s">
        <v>1849</v>
      </c>
      <c r="C128" s="136" t="s">
        <v>1875</v>
      </c>
      <c r="D128" s="136" t="s">
        <v>1873</v>
      </c>
      <c r="E128" s="136" t="s">
        <v>1876</v>
      </c>
      <c r="F128" s="135" t="s">
        <v>1568</v>
      </c>
    </row>
    <row r="129" spans="1:6">
      <c r="A129" s="135">
        <v>127</v>
      </c>
      <c r="B129" s="111" t="s">
        <v>1849</v>
      </c>
      <c r="C129" s="136" t="s">
        <v>1877</v>
      </c>
      <c r="D129" s="136" t="s">
        <v>1878</v>
      </c>
      <c r="E129" s="136" t="s">
        <v>1879</v>
      </c>
      <c r="F129" s="135" t="s">
        <v>1557</v>
      </c>
    </row>
    <row r="130" spans="1:6" ht="24">
      <c r="A130" s="135">
        <v>128</v>
      </c>
      <c r="B130" s="111" t="s">
        <v>1849</v>
      </c>
      <c r="C130" s="136" t="s">
        <v>1880</v>
      </c>
      <c r="D130" s="136" t="s">
        <v>1881</v>
      </c>
      <c r="E130" s="137" t="s">
        <v>1882</v>
      </c>
      <c r="F130" s="135" t="s">
        <v>1568</v>
      </c>
    </row>
    <row r="131" spans="1:6">
      <c r="A131" s="135">
        <v>129</v>
      </c>
      <c r="B131" s="111" t="s">
        <v>1849</v>
      </c>
      <c r="C131" s="136" t="s">
        <v>1883</v>
      </c>
      <c r="D131" s="136" t="s">
        <v>1884</v>
      </c>
      <c r="E131" s="137" t="s">
        <v>1713</v>
      </c>
      <c r="F131" s="135" t="s">
        <v>1568</v>
      </c>
    </row>
    <row r="132" spans="1:6" ht="24">
      <c r="A132" s="135">
        <v>130</v>
      </c>
      <c r="B132" s="111" t="s">
        <v>1849</v>
      </c>
      <c r="C132" s="136" t="s">
        <v>1885</v>
      </c>
      <c r="D132" s="136" t="s">
        <v>1886</v>
      </c>
      <c r="E132" s="137" t="s">
        <v>1887</v>
      </c>
      <c r="F132" s="135" t="s">
        <v>1568</v>
      </c>
    </row>
    <row r="133" spans="1:6">
      <c r="A133" s="135">
        <v>131</v>
      </c>
      <c r="B133" s="111" t="s">
        <v>1849</v>
      </c>
      <c r="C133" s="136" t="s">
        <v>1888</v>
      </c>
      <c r="D133" s="136" t="s">
        <v>1889</v>
      </c>
      <c r="E133" s="137" t="s">
        <v>1890</v>
      </c>
      <c r="F133" s="138" t="s">
        <v>1568</v>
      </c>
    </row>
    <row r="134" spans="1:6">
      <c r="A134" s="135">
        <v>132</v>
      </c>
      <c r="B134" s="111" t="s">
        <v>1849</v>
      </c>
      <c r="C134" s="136" t="s">
        <v>1891</v>
      </c>
      <c r="D134" s="136" t="s">
        <v>1892</v>
      </c>
      <c r="E134" s="137" t="s">
        <v>1893</v>
      </c>
      <c r="F134" s="135" t="s">
        <v>1568</v>
      </c>
    </row>
    <row r="135" spans="1:6">
      <c r="A135" s="135">
        <v>133</v>
      </c>
      <c r="B135" s="111" t="s">
        <v>1849</v>
      </c>
      <c r="C135" s="136" t="s">
        <v>1894</v>
      </c>
      <c r="D135" s="136" t="s">
        <v>1895</v>
      </c>
      <c r="E135" s="137" t="s">
        <v>1896</v>
      </c>
      <c r="F135" s="135" t="s">
        <v>1568</v>
      </c>
    </row>
    <row r="136" spans="1:6">
      <c r="A136" s="135">
        <v>134</v>
      </c>
      <c r="B136" s="111" t="s">
        <v>1849</v>
      </c>
      <c r="C136" s="136" t="s">
        <v>1897</v>
      </c>
      <c r="D136" s="136" t="s">
        <v>1898</v>
      </c>
      <c r="E136" s="137" t="s">
        <v>1899</v>
      </c>
      <c r="F136" s="138" t="s">
        <v>1568</v>
      </c>
    </row>
    <row r="137" spans="1:6">
      <c r="A137" s="135">
        <v>135</v>
      </c>
      <c r="B137" s="111" t="s">
        <v>1849</v>
      </c>
      <c r="C137" s="136" t="s">
        <v>1900</v>
      </c>
      <c r="D137" s="136" t="s">
        <v>1901</v>
      </c>
      <c r="E137" s="136" t="s">
        <v>1902</v>
      </c>
      <c r="F137" s="135" t="s">
        <v>1557</v>
      </c>
    </row>
    <row r="138" spans="1:6">
      <c r="A138" s="135">
        <v>136</v>
      </c>
      <c r="B138" s="111" t="s">
        <v>1849</v>
      </c>
      <c r="C138" s="136" t="s">
        <v>1903</v>
      </c>
      <c r="D138" s="136" t="s">
        <v>1904</v>
      </c>
      <c r="E138" s="137" t="s">
        <v>1905</v>
      </c>
      <c r="F138" s="138" t="s">
        <v>1568</v>
      </c>
    </row>
    <row r="139" spans="1:6">
      <c r="A139" s="135">
        <v>137</v>
      </c>
      <c r="B139" s="111" t="s">
        <v>1849</v>
      </c>
      <c r="C139" s="136" t="s">
        <v>1906</v>
      </c>
      <c r="D139" s="136" t="s">
        <v>1907</v>
      </c>
      <c r="E139" s="136" t="s">
        <v>1908</v>
      </c>
      <c r="F139" s="135" t="s">
        <v>1568</v>
      </c>
    </row>
    <row r="140" spans="1:6">
      <c r="A140" s="135">
        <v>138</v>
      </c>
      <c r="B140" s="111" t="s">
        <v>1849</v>
      </c>
      <c r="C140" s="111" t="s">
        <v>2033</v>
      </c>
      <c r="D140" s="136" t="s">
        <v>1909</v>
      </c>
      <c r="E140" s="136" t="s">
        <v>1713</v>
      </c>
      <c r="F140" s="135" t="s">
        <v>1548</v>
      </c>
    </row>
    <row r="141" spans="1:6">
      <c r="A141" s="135">
        <v>139</v>
      </c>
      <c r="B141" s="111" t="s">
        <v>1849</v>
      </c>
      <c r="C141" s="136" t="s">
        <v>1910</v>
      </c>
      <c r="D141" s="136" t="s">
        <v>1911</v>
      </c>
      <c r="E141" s="136" t="s">
        <v>1912</v>
      </c>
      <c r="F141" s="135" t="s">
        <v>1568</v>
      </c>
    </row>
    <row r="142" spans="1:6">
      <c r="A142" s="135">
        <v>140</v>
      </c>
      <c r="B142" s="111" t="s">
        <v>1849</v>
      </c>
      <c r="C142" s="136" t="s">
        <v>1913</v>
      </c>
      <c r="D142" s="136" t="s">
        <v>1914</v>
      </c>
      <c r="E142" s="136" t="s">
        <v>1915</v>
      </c>
      <c r="F142" s="135" t="s">
        <v>1568</v>
      </c>
    </row>
    <row r="143" spans="1:6">
      <c r="A143" s="135">
        <v>141</v>
      </c>
      <c r="B143" s="111" t="s">
        <v>1849</v>
      </c>
      <c r="C143" s="136" t="s">
        <v>1916</v>
      </c>
      <c r="D143" s="136" t="s">
        <v>1917</v>
      </c>
      <c r="E143" s="136" t="s">
        <v>1918</v>
      </c>
      <c r="F143" s="135" t="s">
        <v>1568</v>
      </c>
    </row>
    <row r="144" spans="1:6">
      <c r="A144" s="135">
        <v>142</v>
      </c>
      <c r="B144" s="111" t="s">
        <v>1849</v>
      </c>
      <c r="C144" s="111" t="s">
        <v>2034</v>
      </c>
      <c r="D144" s="136" t="s">
        <v>1919</v>
      </c>
      <c r="E144" s="136" t="s">
        <v>1713</v>
      </c>
      <c r="F144" s="135" t="s">
        <v>1659</v>
      </c>
    </row>
    <row r="145" spans="1:6">
      <c r="A145" s="135">
        <v>143</v>
      </c>
      <c r="B145" s="111" t="s">
        <v>1849</v>
      </c>
      <c r="C145" s="111" t="s">
        <v>1966</v>
      </c>
      <c r="D145" s="136" t="s">
        <v>1920</v>
      </c>
      <c r="E145" s="137" t="s">
        <v>1921</v>
      </c>
      <c r="F145" s="138" t="s">
        <v>1551</v>
      </c>
    </row>
    <row r="146" spans="1:6">
      <c r="A146" s="135">
        <v>144</v>
      </c>
      <c r="B146" s="111" t="s">
        <v>1849</v>
      </c>
      <c r="C146" s="111" t="s">
        <v>1967</v>
      </c>
      <c r="D146" s="136" t="s">
        <v>1922</v>
      </c>
      <c r="E146" s="137" t="s">
        <v>1923</v>
      </c>
      <c r="F146" s="138" t="s">
        <v>1568</v>
      </c>
    </row>
    <row r="147" spans="1:6">
      <c r="A147" s="135">
        <v>145</v>
      </c>
      <c r="B147" s="111" t="s">
        <v>1849</v>
      </c>
      <c r="C147" s="136" t="s">
        <v>1924</v>
      </c>
      <c r="D147" s="136" t="s">
        <v>1854</v>
      </c>
      <c r="E147" s="137" t="s">
        <v>1925</v>
      </c>
      <c r="F147" s="138" t="s">
        <v>1557</v>
      </c>
    </row>
    <row r="148" spans="1:6" ht="38.25">
      <c r="A148" s="135">
        <v>146</v>
      </c>
      <c r="B148" s="111" t="s">
        <v>1849</v>
      </c>
      <c r="C148" s="136" t="s">
        <v>1926</v>
      </c>
      <c r="D148" s="136" t="s">
        <v>1927</v>
      </c>
      <c r="E148" s="137" t="s">
        <v>1928</v>
      </c>
      <c r="F148" s="138" t="s">
        <v>1568</v>
      </c>
    </row>
    <row r="149" spans="1:6" ht="38.25">
      <c r="A149" s="135">
        <v>147</v>
      </c>
      <c r="B149" s="111" t="s">
        <v>1849</v>
      </c>
      <c r="C149" s="136" t="s">
        <v>1929</v>
      </c>
      <c r="D149" s="136" t="s">
        <v>1930</v>
      </c>
      <c r="E149" s="137" t="s">
        <v>1928</v>
      </c>
      <c r="F149" s="138" t="s">
        <v>1568</v>
      </c>
    </row>
    <row r="150" spans="1:6" ht="38.25">
      <c r="A150" s="135">
        <v>148</v>
      </c>
      <c r="B150" s="111" t="s">
        <v>1849</v>
      </c>
      <c r="C150" s="136" t="s">
        <v>1931</v>
      </c>
      <c r="D150" s="136" t="s">
        <v>1932</v>
      </c>
      <c r="E150" s="137" t="s">
        <v>1928</v>
      </c>
      <c r="F150" s="138" t="s">
        <v>1568</v>
      </c>
    </row>
    <row r="151" spans="1:6" ht="25.5">
      <c r="A151" s="135">
        <v>149</v>
      </c>
      <c r="B151" s="111" t="s">
        <v>1849</v>
      </c>
      <c r="C151" s="136" t="s">
        <v>1933</v>
      </c>
      <c r="D151" s="136" t="s">
        <v>1934</v>
      </c>
      <c r="E151" s="137" t="s">
        <v>1935</v>
      </c>
      <c r="F151" s="138" t="s">
        <v>1700</v>
      </c>
    </row>
    <row r="152" spans="1:6">
      <c r="A152" s="135">
        <v>150</v>
      </c>
      <c r="B152" s="111" t="s">
        <v>1849</v>
      </c>
      <c r="C152" s="136" t="s">
        <v>1936</v>
      </c>
      <c r="D152" s="136" t="s">
        <v>1854</v>
      </c>
      <c r="E152" s="137" t="s">
        <v>1937</v>
      </c>
      <c r="F152" s="138" t="s">
        <v>1557</v>
      </c>
    </row>
    <row r="153" spans="1:6" ht="25.5">
      <c r="A153" s="135">
        <v>151</v>
      </c>
      <c r="B153" s="137" t="s">
        <v>1938</v>
      </c>
      <c r="C153" s="137" t="s">
        <v>1939</v>
      </c>
      <c r="D153" s="137" t="s">
        <v>1940</v>
      </c>
      <c r="E153" s="140" t="s">
        <v>1941</v>
      </c>
      <c r="F153" s="138" t="s">
        <v>1557</v>
      </c>
    </row>
    <row r="154" spans="1:6" ht="24">
      <c r="A154" s="135">
        <v>152</v>
      </c>
      <c r="B154" s="137" t="s">
        <v>1938</v>
      </c>
      <c r="C154" s="137" t="s">
        <v>1942</v>
      </c>
      <c r="D154" s="137" t="s">
        <v>1943</v>
      </c>
      <c r="E154" s="137" t="s">
        <v>1944</v>
      </c>
      <c r="F154" s="138" t="s">
        <v>1568</v>
      </c>
    </row>
    <row r="155" spans="1:6" ht="25.5">
      <c r="A155" s="135">
        <v>153</v>
      </c>
      <c r="B155" s="137" t="s">
        <v>1938</v>
      </c>
      <c r="C155" s="137" t="s">
        <v>1945</v>
      </c>
      <c r="D155" s="137" t="s">
        <v>1946</v>
      </c>
      <c r="E155" s="137" t="s">
        <v>1947</v>
      </c>
      <c r="F155" s="138" t="s">
        <v>1557</v>
      </c>
    </row>
    <row r="156" spans="1:6" ht="24.75">
      <c r="A156" s="135">
        <v>154</v>
      </c>
      <c r="B156" s="137" t="s">
        <v>1938</v>
      </c>
      <c r="C156" s="137" t="s">
        <v>1948</v>
      </c>
      <c r="D156" s="137" t="s">
        <v>1949</v>
      </c>
      <c r="E156" s="137" t="s">
        <v>1950</v>
      </c>
      <c r="F156" s="138" t="s">
        <v>1557</v>
      </c>
    </row>
    <row r="157" spans="1:6" ht="24">
      <c r="A157" s="135">
        <v>155</v>
      </c>
      <c r="B157" s="137" t="s">
        <v>1938</v>
      </c>
      <c r="C157" s="141" t="s">
        <v>1951</v>
      </c>
      <c r="D157" s="136" t="s">
        <v>1952</v>
      </c>
      <c r="E157" s="136" t="s">
        <v>1953</v>
      </c>
      <c r="F157" s="138" t="s">
        <v>1568</v>
      </c>
    </row>
    <row r="158" spans="1:6" ht="25.5">
      <c r="A158" s="135">
        <v>156</v>
      </c>
      <c r="B158" s="137" t="s">
        <v>1938</v>
      </c>
      <c r="C158" s="136" t="s">
        <v>1954</v>
      </c>
      <c r="D158" s="137" t="s">
        <v>1955</v>
      </c>
      <c r="E158" s="137" t="s">
        <v>1956</v>
      </c>
      <c r="F158" s="138" t="s">
        <v>1568</v>
      </c>
    </row>
    <row r="159" spans="1:6" ht="25.5">
      <c r="A159" s="135">
        <v>157</v>
      </c>
      <c r="B159" s="137" t="s">
        <v>1938</v>
      </c>
      <c r="C159" s="141" t="s">
        <v>1957</v>
      </c>
      <c r="D159" s="137" t="s">
        <v>1958</v>
      </c>
      <c r="E159" s="136" t="s">
        <v>1959</v>
      </c>
      <c r="F159" s="138" t="s">
        <v>1568</v>
      </c>
    </row>
    <row r="160" spans="1:6" ht="24.75">
      <c r="A160" s="135">
        <v>158</v>
      </c>
      <c r="B160" s="137" t="s">
        <v>1938</v>
      </c>
      <c r="C160" s="137" t="s">
        <v>1960</v>
      </c>
      <c r="D160" s="137" t="s">
        <v>1961</v>
      </c>
      <c r="E160" s="136" t="s">
        <v>1962</v>
      </c>
      <c r="F160" s="138" t="s">
        <v>1568</v>
      </c>
    </row>
    <row r="161" spans="1:6" ht="24">
      <c r="A161" s="135">
        <v>159</v>
      </c>
      <c r="B161" s="137" t="s">
        <v>1938</v>
      </c>
      <c r="C161" s="137" t="s">
        <v>1963</v>
      </c>
      <c r="D161" s="137" t="s">
        <v>1964</v>
      </c>
      <c r="E161" s="137" t="s">
        <v>1965</v>
      </c>
      <c r="F161" s="138" t="s">
        <v>1568</v>
      </c>
    </row>
    <row r="162" spans="1:6">
      <c r="A162" s="142"/>
      <c r="B162" s="142"/>
      <c r="C162" s="131"/>
      <c r="D162" s="131"/>
      <c r="E162" s="131"/>
      <c r="F162" s="131"/>
    </row>
  </sheetData>
  <mergeCells count="1">
    <mergeCell ref="A1:F1"/>
  </mergeCells>
  <phoneticPr fontId="2" type="noConversion"/>
  <pageMargins left="0.39370078740157483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K30" sqref="K30"/>
    </sheetView>
  </sheetViews>
  <sheetFormatPr defaultRowHeight="14.25"/>
  <cols>
    <col min="5" max="5" width="16.375" customWidth="1"/>
  </cols>
  <sheetData>
    <row r="1" spans="1:12" ht="19.5">
      <c r="A1" s="277" t="s">
        <v>170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3" spans="1:12">
      <c r="A3" t="s">
        <v>171</v>
      </c>
    </row>
    <row r="4" spans="1:12" ht="7.5" customHeight="1"/>
    <row r="5" spans="1:12" ht="18.75" customHeight="1">
      <c r="A5" s="24" t="s">
        <v>172</v>
      </c>
      <c r="B5" s="7" t="s">
        <v>173</v>
      </c>
      <c r="C5" s="7" t="s">
        <v>174</v>
      </c>
      <c r="D5" s="7" t="s">
        <v>175</v>
      </c>
      <c r="E5" s="24" t="s">
        <v>176</v>
      </c>
      <c r="F5" s="24" t="s">
        <v>177</v>
      </c>
      <c r="G5" s="24" t="s">
        <v>178</v>
      </c>
      <c r="H5" s="24" t="s">
        <v>179</v>
      </c>
      <c r="I5" s="24" t="s">
        <v>180</v>
      </c>
      <c r="J5" s="24" t="s">
        <v>181</v>
      </c>
      <c r="K5" s="24" t="s">
        <v>182</v>
      </c>
      <c r="L5" s="24" t="s">
        <v>183</v>
      </c>
    </row>
    <row r="6" spans="1:12" ht="18.75" customHeight="1">
      <c r="A6" s="25"/>
      <c r="B6" s="6"/>
      <c r="C6" s="6"/>
      <c r="D6" s="6"/>
      <c r="E6" s="25"/>
      <c r="F6" s="25"/>
      <c r="G6" s="1"/>
      <c r="H6" s="1"/>
      <c r="I6" s="1"/>
      <c r="J6" s="1"/>
      <c r="K6" s="24"/>
      <c r="L6" s="24"/>
    </row>
    <row r="7" spans="1:12" ht="18.75" customHeight="1">
      <c r="A7" s="25"/>
      <c r="B7" s="6"/>
      <c r="C7" s="6"/>
      <c r="D7" s="6"/>
      <c r="E7" s="25"/>
      <c r="F7" s="25"/>
      <c r="G7" s="1"/>
      <c r="H7" s="1"/>
      <c r="I7" s="1"/>
      <c r="J7" s="1"/>
      <c r="K7" s="24"/>
      <c r="L7" s="24"/>
    </row>
    <row r="8" spans="1:12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4"/>
      <c r="L8" s="24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4"/>
      <c r="L9" s="24"/>
    </row>
    <row r="10" spans="1:1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4"/>
      <c r="L10" s="24"/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4"/>
      <c r="L11" s="24"/>
    </row>
    <row r="12" spans="1: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4"/>
      <c r="L12" s="24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24"/>
      <c r="L13" s="24"/>
    </row>
    <row r="14" spans="1:12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4"/>
      <c r="L14" s="24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24"/>
      <c r="L15" s="24"/>
    </row>
    <row r="16" spans="1:12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4"/>
      <c r="L16" s="24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24"/>
      <c r="L17" s="24"/>
    </row>
    <row r="18" spans="1:12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4"/>
      <c r="L18" s="24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4"/>
      <c r="L19" s="24"/>
    </row>
    <row r="20" spans="1:12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4"/>
      <c r="L20" s="24"/>
    </row>
    <row r="21" spans="1:12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4"/>
      <c r="L21" s="24"/>
    </row>
    <row r="22" spans="1:1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4"/>
      <c r="L22" s="24"/>
    </row>
    <row r="23" spans="1:12" ht="31.5" customHeight="1">
      <c r="A23" s="278" t="s">
        <v>184</v>
      </c>
      <c r="B23" s="278"/>
      <c r="C23" s="278"/>
      <c r="D23" s="278"/>
      <c r="E23" s="278"/>
      <c r="F23" s="278"/>
      <c r="G23" s="278"/>
    </row>
  </sheetData>
  <mergeCells count="2">
    <mergeCell ref="A1:L1"/>
    <mergeCell ref="A23:G23"/>
  </mergeCells>
  <phoneticPr fontId="1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注意" prompt="请选择或输入规范实训基地名，与实训概况表一致！">
          <x14:formula1>
            <xm:f>Sheet1!$A$1:$Q$1</xm:f>
          </x14:formula1>
          <xm:sqref>E6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OFFSET(Sheet1!$A$1,1,MATCH(INDIRECT("E"&amp;ROW()),Sheet1!$A$1:$Q$1,0)-1, COUNTA(INDIRECT("Sheet1!"&amp; CHAR(MATCH(INDIRECT("E"&amp;ROW()),Sheet1!$A$1:$Q$1,0)-1+65)&amp;"2:"&amp;CHAR(MATCH(INDIRECT("E"&amp;ROW()),Sheet1!$A$1:$Q$1,0)-1+65)&amp;"28")),1)</xm:f>
          </x14:formula1>
          <xm:sqref>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F12" sqref="F12"/>
    </sheetView>
  </sheetViews>
  <sheetFormatPr defaultRowHeight="14.25"/>
  <sheetData>
    <row r="1" spans="1:17" ht="36">
      <c r="A1" s="15" t="s">
        <v>104</v>
      </c>
      <c r="B1" s="13" t="s">
        <v>2067</v>
      </c>
      <c r="C1" s="13" t="s">
        <v>2068</v>
      </c>
      <c r="D1" s="15" t="s">
        <v>164</v>
      </c>
      <c r="E1" s="15" t="s">
        <v>113</v>
      </c>
      <c r="F1" s="17" t="s">
        <v>38</v>
      </c>
      <c r="G1" s="144" t="s">
        <v>165</v>
      </c>
      <c r="H1" s="15" t="s">
        <v>123</v>
      </c>
      <c r="I1" s="13" t="s">
        <v>2069</v>
      </c>
      <c r="J1" s="144" t="s">
        <v>166</v>
      </c>
      <c r="K1" s="144" t="s">
        <v>167</v>
      </c>
      <c r="L1" s="15" t="s">
        <v>168</v>
      </c>
      <c r="M1" s="13" t="s">
        <v>42</v>
      </c>
      <c r="N1" s="17" t="s">
        <v>74</v>
      </c>
      <c r="O1" s="17" t="s">
        <v>43</v>
      </c>
      <c r="P1" s="13" t="s">
        <v>2070</v>
      </c>
      <c r="Q1" s="145" t="s">
        <v>71</v>
      </c>
    </row>
    <row r="2" spans="1:17" ht="48">
      <c r="A2" s="13" t="s">
        <v>2071</v>
      </c>
      <c r="B2" s="15" t="s">
        <v>107</v>
      </c>
      <c r="C2" s="17" t="s">
        <v>2072</v>
      </c>
      <c r="D2" s="15" t="s">
        <v>110</v>
      </c>
      <c r="E2" s="15" t="s">
        <v>114</v>
      </c>
      <c r="F2" s="17" t="s">
        <v>2073</v>
      </c>
      <c r="G2" s="15" t="s">
        <v>120</v>
      </c>
      <c r="H2" s="15" t="s">
        <v>124</v>
      </c>
      <c r="I2" s="13" t="s">
        <v>2074</v>
      </c>
      <c r="J2" s="15" t="s">
        <v>136</v>
      </c>
      <c r="K2" s="15" t="s">
        <v>142</v>
      </c>
      <c r="L2" s="15" t="s">
        <v>144</v>
      </c>
      <c r="M2" s="13" t="s">
        <v>2075</v>
      </c>
      <c r="N2" s="13" t="s">
        <v>2076</v>
      </c>
      <c r="O2" s="17" t="s">
        <v>2077</v>
      </c>
      <c r="P2" s="17" t="s">
        <v>2078</v>
      </c>
      <c r="Q2" s="15" t="s">
        <v>2079</v>
      </c>
    </row>
    <row r="3" spans="1:17" ht="48">
      <c r="A3" s="13" t="s">
        <v>2080</v>
      </c>
      <c r="B3" s="15" t="s">
        <v>108</v>
      </c>
      <c r="C3" s="17" t="s">
        <v>933</v>
      </c>
      <c r="D3" s="15" t="s">
        <v>111</v>
      </c>
      <c r="E3" s="15" t="s">
        <v>2081</v>
      </c>
      <c r="F3" s="21" t="s">
        <v>2082</v>
      </c>
      <c r="G3" s="15" t="s">
        <v>121</v>
      </c>
      <c r="H3" s="15" t="s">
        <v>125</v>
      </c>
      <c r="I3" s="15" t="s">
        <v>129</v>
      </c>
      <c r="J3" s="15" t="s">
        <v>137</v>
      </c>
      <c r="K3" s="15" t="s">
        <v>143</v>
      </c>
      <c r="L3" s="13" t="s">
        <v>2083</v>
      </c>
      <c r="M3" s="13" t="s">
        <v>2084</v>
      </c>
      <c r="N3" s="17" t="s">
        <v>2085</v>
      </c>
      <c r="O3" s="17" t="s">
        <v>2086</v>
      </c>
      <c r="P3" s="17" t="s">
        <v>2087</v>
      </c>
      <c r="Q3" s="15" t="s">
        <v>2088</v>
      </c>
    </row>
    <row r="4" spans="1:17" ht="48">
      <c r="A4" s="13" t="s">
        <v>2089</v>
      </c>
      <c r="B4" s="15" t="s">
        <v>2090</v>
      </c>
      <c r="C4" s="17" t="s">
        <v>931</v>
      </c>
      <c r="D4" s="15" t="s">
        <v>112</v>
      </c>
      <c r="E4" s="15" t="s">
        <v>115</v>
      </c>
      <c r="F4" s="22" t="s">
        <v>2091</v>
      </c>
      <c r="G4" s="15" t="s">
        <v>122</v>
      </c>
      <c r="H4" s="15" t="s">
        <v>126</v>
      </c>
      <c r="I4" s="15" t="s">
        <v>130</v>
      </c>
      <c r="J4" s="13" t="s">
        <v>2092</v>
      </c>
      <c r="L4" s="15" t="s">
        <v>2093</v>
      </c>
      <c r="M4" s="13" t="s">
        <v>2094</v>
      </c>
      <c r="N4" s="17" t="s">
        <v>2095</v>
      </c>
      <c r="O4" s="17" t="s">
        <v>2096</v>
      </c>
      <c r="P4" s="17" t="s">
        <v>1360</v>
      </c>
      <c r="Q4" s="15" t="s">
        <v>2097</v>
      </c>
    </row>
    <row r="5" spans="1:17" ht="48">
      <c r="A5" s="13" t="s">
        <v>2098</v>
      </c>
      <c r="B5" s="15" t="s">
        <v>2099</v>
      </c>
      <c r="C5" s="146" t="s">
        <v>913</v>
      </c>
      <c r="E5" s="15" t="s">
        <v>116</v>
      </c>
      <c r="F5" s="22" t="s">
        <v>148</v>
      </c>
      <c r="H5" s="15" t="s">
        <v>127</v>
      </c>
      <c r="I5" s="15" t="s">
        <v>131</v>
      </c>
      <c r="J5" s="15" t="s">
        <v>138</v>
      </c>
      <c r="L5" s="15" t="s">
        <v>2100</v>
      </c>
      <c r="M5" s="145" t="s">
        <v>2101</v>
      </c>
      <c r="N5" s="17" t="s">
        <v>2102</v>
      </c>
      <c r="O5" s="17" t="s">
        <v>2103</v>
      </c>
      <c r="P5" s="17" t="s">
        <v>2104</v>
      </c>
      <c r="Q5" s="15" t="s">
        <v>2105</v>
      </c>
    </row>
    <row r="6" spans="1:17" ht="48.75">
      <c r="A6" s="15" t="s">
        <v>105</v>
      </c>
      <c r="B6" s="17" t="s">
        <v>2106</v>
      </c>
      <c r="C6" s="146" t="s">
        <v>928</v>
      </c>
      <c r="E6" s="15" t="s">
        <v>117</v>
      </c>
      <c r="F6" s="22" t="s">
        <v>149</v>
      </c>
      <c r="H6" s="15" t="s">
        <v>128</v>
      </c>
      <c r="I6" s="15" t="s">
        <v>162</v>
      </c>
      <c r="J6" s="15" t="s">
        <v>139</v>
      </c>
      <c r="L6" s="15" t="s">
        <v>145</v>
      </c>
      <c r="M6" s="145" t="s">
        <v>2107</v>
      </c>
      <c r="N6" s="17" t="s">
        <v>2108</v>
      </c>
      <c r="O6" s="17" t="s">
        <v>2109</v>
      </c>
      <c r="P6" s="17" t="s">
        <v>2110</v>
      </c>
      <c r="Q6" s="16" t="s">
        <v>2111</v>
      </c>
    </row>
    <row r="7" spans="1:17" ht="57.75">
      <c r="A7" s="15" t="s">
        <v>106</v>
      </c>
      <c r="B7" s="15" t="s">
        <v>36</v>
      </c>
      <c r="C7" s="15" t="s">
        <v>2112</v>
      </c>
      <c r="E7" s="17" t="s">
        <v>2113</v>
      </c>
      <c r="F7" s="22" t="s">
        <v>150</v>
      </c>
      <c r="H7" s="144" t="s">
        <v>2114</v>
      </c>
      <c r="I7" s="15" t="s">
        <v>132</v>
      </c>
      <c r="J7" s="15" t="s">
        <v>140</v>
      </c>
      <c r="L7" s="15" t="s">
        <v>2115</v>
      </c>
      <c r="M7" s="145" t="s">
        <v>2116</v>
      </c>
      <c r="O7" s="17" t="s">
        <v>2117</v>
      </c>
      <c r="P7" s="17" t="s">
        <v>2118</v>
      </c>
      <c r="Q7" s="15" t="s">
        <v>2119</v>
      </c>
    </row>
    <row r="8" spans="1:17" ht="61.5">
      <c r="B8" s="15" t="s">
        <v>37</v>
      </c>
      <c r="C8" s="15" t="s">
        <v>934</v>
      </c>
      <c r="E8" s="13" t="s">
        <v>2120</v>
      </c>
      <c r="F8" s="22" t="s">
        <v>151</v>
      </c>
      <c r="I8" s="15" t="s">
        <v>163</v>
      </c>
      <c r="J8" s="15" t="s">
        <v>141</v>
      </c>
      <c r="P8" s="17" t="s">
        <v>2121</v>
      </c>
      <c r="Q8" s="16" t="s">
        <v>2122</v>
      </c>
    </row>
    <row r="9" spans="1:17" ht="48.75">
      <c r="B9" s="15" t="s">
        <v>109</v>
      </c>
      <c r="C9" s="15" t="s">
        <v>2001</v>
      </c>
      <c r="E9" s="13" t="s">
        <v>2123</v>
      </c>
      <c r="F9" s="22" t="s">
        <v>152</v>
      </c>
      <c r="I9" s="15" t="s">
        <v>133</v>
      </c>
      <c r="J9" s="17" t="s">
        <v>2124</v>
      </c>
      <c r="P9" s="17" t="s">
        <v>2125</v>
      </c>
      <c r="Q9" s="15" t="s">
        <v>2126</v>
      </c>
    </row>
    <row r="10" spans="1:17" ht="48">
      <c r="C10" s="15" t="s">
        <v>2051</v>
      </c>
      <c r="E10" s="15" t="s">
        <v>118</v>
      </c>
      <c r="F10" s="22" t="s">
        <v>153</v>
      </c>
      <c r="I10" s="13" t="s">
        <v>2127</v>
      </c>
      <c r="J10" s="15" t="s">
        <v>2128</v>
      </c>
      <c r="P10" s="17" t="s">
        <v>2129</v>
      </c>
      <c r="Q10" s="15" t="s">
        <v>2130</v>
      </c>
    </row>
    <row r="11" spans="1:17" ht="48">
      <c r="C11" s="15" t="s">
        <v>916</v>
      </c>
      <c r="E11" s="15" t="s">
        <v>119</v>
      </c>
      <c r="F11" s="22" t="s">
        <v>154</v>
      </c>
      <c r="I11" s="13" t="s">
        <v>82</v>
      </c>
      <c r="J11" s="15" t="s">
        <v>2131</v>
      </c>
      <c r="P11" s="17" t="s">
        <v>2132</v>
      </c>
    </row>
    <row r="12" spans="1:17" ht="36">
      <c r="C12" s="15" t="s">
        <v>922</v>
      </c>
      <c r="F12" s="22" t="s">
        <v>155</v>
      </c>
      <c r="I12" s="15" t="s">
        <v>134</v>
      </c>
      <c r="J12" s="13" t="s">
        <v>2133</v>
      </c>
      <c r="P12" s="17" t="s">
        <v>2134</v>
      </c>
    </row>
    <row r="13" spans="1:17" ht="36">
      <c r="F13" s="22" t="s">
        <v>156</v>
      </c>
      <c r="I13" s="13" t="s">
        <v>2127</v>
      </c>
      <c r="P13" s="17" t="s">
        <v>2135</v>
      </c>
    </row>
    <row r="14" spans="1:17" ht="24">
      <c r="F14" s="22" t="s">
        <v>157</v>
      </c>
      <c r="I14" s="13" t="s">
        <v>82</v>
      </c>
      <c r="P14" s="17" t="s">
        <v>803</v>
      </c>
    </row>
    <row r="15" spans="1:17" ht="36">
      <c r="F15" s="22" t="s">
        <v>158</v>
      </c>
      <c r="I15" s="13" t="s">
        <v>169</v>
      </c>
      <c r="P15" s="17" t="s">
        <v>2136</v>
      </c>
    </row>
    <row r="16" spans="1:17" ht="36">
      <c r="F16" s="22" t="s">
        <v>159</v>
      </c>
      <c r="I16" s="15" t="s">
        <v>135</v>
      </c>
      <c r="P16" s="17" t="s">
        <v>2137</v>
      </c>
    </row>
    <row r="17" spans="6:16" ht="36">
      <c r="F17" s="22" t="s">
        <v>160</v>
      </c>
      <c r="P17" s="17" t="s">
        <v>962</v>
      </c>
    </row>
    <row r="18" spans="6:16" ht="36">
      <c r="F18" s="21" t="s">
        <v>2138</v>
      </c>
      <c r="P18" s="17" t="s">
        <v>2047</v>
      </c>
    </row>
    <row r="19" spans="6:16" ht="24">
      <c r="F19" s="22" t="s">
        <v>161</v>
      </c>
      <c r="P19" s="17" t="s">
        <v>801</v>
      </c>
    </row>
    <row r="20" spans="6:16" ht="24">
      <c r="F20" s="23"/>
      <c r="P20" s="17" t="s">
        <v>1362</v>
      </c>
    </row>
    <row r="21" spans="6:16" ht="24">
      <c r="F21" s="23"/>
      <c r="P21" s="17" t="s">
        <v>2139</v>
      </c>
    </row>
    <row r="22" spans="6:16" ht="24">
      <c r="F22" s="23"/>
      <c r="P22" s="17" t="s">
        <v>1357</v>
      </c>
    </row>
    <row r="23" spans="6:16">
      <c r="F23" s="23"/>
      <c r="P23" s="17" t="s">
        <v>2140</v>
      </c>
    </row>
    <row r="24" spans="6:16" ht="24">
      <c r="F24" s="23"/>
      <c r="P24" s="17" t="s">
        <v>1351</v>
      </c>
    </row>
    <row r="25" spans="6:16" ht="24">
      <c r="F25" s="23"/>
      <c r="P25" s="13" t="s">
        <v>805</v>
      </c>
    </row>
    <row r="26" spans="6:16" ht="24">
      <c r="F26" s="23"/>
      <c r="P26" s="17" t="s">
        <v>956</v>
      </c>
    </row>
    <row r="27" spans="6:16">
      <c r="F27" s="23"/>
      <c r="P27" s="17" t="s">
        <v>2140</v>
      </c>
    </row>
    <row r="28" spans="6:16" ht="36">
      <c r="F28" s="23"/>
      <c r="P28" s="17" t="s">
        <v>2141</v>
      </c>
    </row>
    <row r="29" spans="6:16" ht="36">
      <c r="F29" s="23"/>
      <c r="P29" s="17" t="s">
        <v>2141</v>
      </c>
    </row>
    <row r="30" spans="6:16" ht="36">
      <c r="F30" s="23"/>
      <c r="P30" s="17" t="s">
        <v>2142</v>
      </c>
    </row>
    <row r="31" spans="6:16" ht="36">
      <c r="F31" s="23"/>
      <c r="P31" s="17" t="s">
        <v>2143</v>
      </c>
    </row>
    <row r="32" spans="6:16" ht="36">
      <c r="F32" s="23"/>
      <c r="P32" s="17" t="s">
        <v>2144</v>
      </c>
    </row>
    <row r="33" spans="6:16" ht="36">
      <c r="F33" s="23"/>
      <c r="P33" s="17" t="s">
        <v>2145</v>
      </c>
    </row>
    <row r="34" spans="6:16" ht="36">
      <c r="F34" s="23"/>
      <c r="P34" s="17" t="s">
        <v>2146</v>
      </c>
    </row>
    <row r="35" spans="6:16" ht="24">
      <c r="F35" s="23"/>
      <c r="P35" s="147" t="s">
        <v>2147</v>
      </c>
    </row>
  </sheetData>
  <sheetProtection password="BD39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Sheet2</vt:lpstr>
      <vt:lpstr>实训总表 </vt:lpstr>
      <vt:lpstr>实训总表 (打印稿)</vt:lpstr>
      <vt:lpstr>统计表</vt:lpstr>
      <vt:lpstr>实训区概况表</vt:lpstr>
      <vt:lpstr>实训计划调整表</vt:lpstr>
      <vt:lpstr>Sheet1</vt:lpstr>
      <vt:lpstr>'实训总表 (打印稿)'!Print_Area</vt:lpstr>
      <vt:lpstr>'实训总表 (打印稿)'!Print_Titles</vt:lpstr>
    </vt:vector>
  </TitlesOfParts>
  <Company>常州机电职业技术学院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xu</cp:lastModifiedBy>
  <cp:lastPrinted>2023-12-19T07:59:45Z</cp:lastPrinted>
  <dcterms:created xsi:type="dcterms:W3CDTF">2004-11-04T05:41:00Z</dcterms:created>
  <dcterms:modified xsi:type="dcterms:W3CDTF">2023-12-29T00:57:44Z</dcterms:modified>
</cp:coreProperties>
</file>