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u\Desktop\"/>
    </mc:Choice>
  </mc:AlternateContent>
  <bookViews>
    <workbookView xWindow="18240" yWindow="0" windowWidth="20175" windowHeight="12285" tabRatio="554" firstSheet="1" activeTab="1"/>
  </bookViews>
  <sheets>
    <sheet name="Sheet2" sheetId="36" state="hidden" r:id="rId1"/>
    <sheet name="实训总表  (暑期)" sheetId="43" r:id="rId2"/>
    <sheet name="实训总表  (暑期) (打印)" sheetId="47" r:id="rId3"/>
    <sheet name="实训总表 " sheetId="42" r:id="rId4"/>
    <sheet name="实训总表  (打印)" sheetId="46" r:id="rId5"/>
    <sheet name="统计表" sheetId="8" r:id="rId6"/>
    <sheet name="实训区概况表" sheetId="21" r:id="rId7"/>
    <sheet name="实训计划调整表" sheetId="34" r:id="rId8"/>
    <sheet name="Sheet1" sheetId="3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_FilterDatabase" localSheetId="3" hidden="1">'实训总表 '!$A$4:$G$694</definedName>
    <definedName name="_xlnm._FilterDatabase" localSheetId="4" hidden="1">'实训总表  (打印)'!$A$1:$AY$711</definedName>
    <definedName name="_xlnm._FilterDatabase" localSheetId="1" hidden="1">'实训总表  (暑期)'!$A$4:$S$78</definedName>
    <definedName name="_xlnm._FilterDatabase" localSheetId="2" hidden="1">'实训总表  (暑期) (打印)'!$E$1:$F$3</definedName>
    <definedName name="_xlnm.Print_Titles" localSheetId="4">'实训总表  (打印)'!$A:$J,'实训总表  (打印)'!$1:$3</definedName>
    <definedName name="_xlnm.Print_Titles" localSheetId="2">'实训总表  (暑期) (打印)'!$A:$J,'实训总表  (暑期) (打印)'!$1:$3</definedName>
    <definedName name="实训基地">[1]CityDictionary!$A$1:$A$17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6" i="47" l="1"/>
  <c r="J87" i="47" s="1"/>
  <c r="J66" i="47"/>
  <c r="J58" i="47"/>
  <c r="J51" i="47"/>
  <c r="J42" i="47"/>
  <c r="J22" i="47"/>
  <c r="J35" i="47"/>
  <c r="J17" i="47"/>
  <c r="J11" i="47"/>
  <c r="J708" i="46" l="1"/>
  <c r="J709" i="46" s="1"/>
  <c r="J679" i="46"/>
  <c r="J600" i="46"/>
  <c r="J553" i="46"/>
  <c r="J502" i="46"/>
  <c r="J446" i="46"/>
  <c r="J425" i="46"/>
  <c r="J375" i="46"/>
  <c r="J368" i="46"/>
  <c r="J262" i="46"/>
  <c r="J260" i="46"/>
  <c r="J177" i="46"/>
  <c r="J149" i="46"/>
  <c r="J104" i="46"/>
  <c r="J97" i="46"/>
  <c r="J48" i="46"/>
  <c r="G18" i="8"/>
  <c r="F18" i="8"/>
  <c r="D18" i="8"/>
  <c r="C18" i="8"/>
  <c r="B18" i="8"/>
  <c r="G12" i="8"/>
  <c r="F12" i="8"/>
  <c r="E12" i="8"/>
  <c r="C12" i="8"/>
  <c r="B12" i="8"/>
  <c r="D12" i="8"/>
  <c r="D4" i="8"/>
  <c r="F4" i="8"/>
  <c r="B4" i="8"/>
  <c r="C4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G2" i="8"/>
  <c r="F17" i="8"/>
  <c r="F16" i="8"/>
  <c r="F15" i="8"/>
  <c r="F14" i="8"/>
  <c r="F13" i="8"/>
  <c r="F11" i="8"/>
  <c r="F10" i="8"/>
  <c r="F9" i="8"/>
  <c r="F8" i="8"/>
  <c r="F7" i="8"/>
  <c r="F6" i="8"/>
  <c r="F5" i="8"/>
  <c r="F3" i="8"/>
  <c r="F2" i="8"/>
  <c r="E14" i="8"/>
  <c r="E11" i="8"/>
  <c r="E9" i="8"/>
  <c r="E8" i="8"/>
  <c r="E7" i="8"/>
  <c r="E6" i="8"/>
  <c r="E2" i="8"/>
  <c r="D17" i="8"/>
  <c r="D16" i="8"/>
  <c r="D15" i="8"/>
  <c r="D14" i="8"/>
  <c r="D13" i="8"/>
  <c r="D11" i="8"/>
  <c r="D10" i="8"/>
  <c r="D9" i="8"/>
  <c r="D8" i="8"/>
  <c r="D7" i="8"/>
  <c r="D6" i="8"/>
  <c r="D5" i="8"/>
  <c r="D3" i="8"/>
  <c r="D2" i="8"/>
  <c r="C17" i="8"/>
  <c r="C16" i="8"/>
  <c r="C15" i="8"/>
  <c r="C14" i="8"/>
  <c r="C13" i="8"/>
  <c r="C11" i="8"/>
  <c r="C10" i="8"/>
  <c r="C9" i="8"/>
  <c r="C8" i="8"/>
  <c r="C7" i="8"/>
  <c r="C6" i="8"/>
  <c r="C5" i="8"/>
  <c r="C3" i="8"/>
  <c r="C2" i="8"/>
  <c r="B17" i="8"/>
  <c r="B16" i="8"/>
  <c r="B15" i="8"/>
  <c r="B14" i="8"/>
  <c r="B13" i="8"/>
  <c r="B11" i="8"/>
  <c r="B10" i="8"/>
  <c r="B9" i="8"/>
  <c r="B8" i="8"/>
  <c r="B7" i="8"/>
  <c r="B6" i="8"/>
  <c r="B5" i="8"/>
  <c r="B3" i="8"/>
  <c r="B2" i="8"/>
  <c r="H5" i="8" l="1"/>
  <c r="H9" i="8"/>
  <c r="H14" i="8"/>
  <c r="H6" i="8"/>
  <c r="H10" i="8"/>
  <c r="H15" i="8"/>
  <c r="H3" i="8"/>
  <c r="H8" i="8"/>
  <c r="H13" i="8"/>
  <c r="H17" i="8"/>
  <c r="H2" i="8"/>
  <c r="H7" i="8"/>
  <c r="H11" i="8"/>
  <c r="H16" i="8"/>
  <c r="H12" i="8"/>
  <c r="H18" i="8"/>
  <c r="H4" i="8"/>
  <c r="J693" i="42"/>
  <c r="H19" i="8" l="1"/>
  <c r="J79" i="43"/>
  <c r="C19" i="8" l="1"/>
  <c r="B19" i="8" l="1"/>
  <c r="D19" i="8"/>
  <c r="E19" i="8"/>
  <c r="F19" i="8"/>
  <c r="G19" i="8"/>
</calcChain>
</file>

<file path=xl/comments1.xml><?xml version="1.0" encoding="utf-8"?>
<comments xmlns="http://schemas.openxmlformats.org/spreadsheetml/2006/main">
  <authors>
    <author>Administrator</author>
  </authors>
  <commentList>
    <comment ref="P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K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Z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T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R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M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Q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P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N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O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N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N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N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N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5、6</t>
        </r>
      </text>
    </comment>
    <comment ref="N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5、6</t>
        </r>
      </text>
    </comment>
    <comment ref="O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5、6</t>
        </r>
      </text>
    </comment>
    <comment ref="O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5、6</t>
        </r>
      </text>
    </comment>
    <comment ref="P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P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P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P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Q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Q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L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M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Q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P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N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O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N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N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N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O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N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5、6</t>
        </r>
      </text>
    </comment>
    <comment ref="N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5、6</t>
        </r>
      </text>
    </comment>
    <comment ref="O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5、6</t>
        </r>
      </text>
    </comment>
    <comment ref="O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5、6</t>
        </r>
      </text>
    </comment>
    <comment ref="P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P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P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P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Q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Q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L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M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N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O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X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Y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Z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C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F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H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G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I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K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P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O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Q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R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S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L1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1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1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1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L1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1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1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1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1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1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1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1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J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1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H1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1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J1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1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L1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1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1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1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1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1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1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1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1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1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R1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S1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1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1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R1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S1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S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A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C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E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G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I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K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M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O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Q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S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U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W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Y1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M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O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Q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S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U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Y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A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C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E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G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I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K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M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O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Q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S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U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W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Y1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L2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L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P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L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N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P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M2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N2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Q2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P2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S2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V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X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Z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W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Y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Z3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3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3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C3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A3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E3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B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D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F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L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P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P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S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W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A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C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E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G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I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K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M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O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Q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S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U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W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Y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R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C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E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G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I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L4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R4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V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F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H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F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H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L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N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P4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L4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4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L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4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1、6</t>
        </r>
      </text>
    </comment>
    <comment ref="S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4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4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4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4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4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4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4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4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4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4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4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4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4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4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4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4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4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4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4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4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4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AK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M5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L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5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L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5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M5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O5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Q5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S5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W5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5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5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5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5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5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5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5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L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G5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L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D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L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B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N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5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1、4、5</t>
        </r>
      </text>
    </comment>
    <comment ref="R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S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G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Y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A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C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E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G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K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M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O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Q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S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5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5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5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P5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5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M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5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6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6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O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W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W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O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W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Y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A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E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G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I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O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Q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M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O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W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Y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A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I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O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Q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6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6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R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R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6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O6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V6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Y6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W6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2、4、5、6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L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M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N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O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X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Y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Z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C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F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H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G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I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K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P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O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Q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R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S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L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1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L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O1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1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P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1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1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1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1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1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1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1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1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1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1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1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1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1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1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1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J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1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H1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1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J1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1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L1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1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1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1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1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1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1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1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1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1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R1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S1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1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1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R1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S1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S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A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C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E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G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I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K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M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O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Q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S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U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W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Y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M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O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Q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S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U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Y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A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C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E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G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I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K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M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O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Q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S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U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W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Y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L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L2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2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2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2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2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P2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L2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N2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P2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M2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N2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Q2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P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3、4、5</t>
        </r>
      </text>
    </comment>
    <comment ref="S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V2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X2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Z2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W2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Y2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Z3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3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3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AC3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A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E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B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D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F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L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P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P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S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W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A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C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E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G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I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K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M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O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Q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S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U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W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Y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R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C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E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G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I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L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R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V4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4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4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4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4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F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H4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F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H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L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N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P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L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4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L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4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4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45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4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4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4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4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1、6</t>
        </r>
      </text>
    </comment>
    <comment ref="S4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4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4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4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4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4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4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4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4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4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4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4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4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4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4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4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4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4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4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4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4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4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4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4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4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4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4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4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4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4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4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4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4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4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4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4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4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5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AK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AM5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1、3、5</t>
        </r>
      </text>
    </comment>
    <comment ref="L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5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L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M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O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Q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S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W5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5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5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L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G5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L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D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L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B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N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5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5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5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1、4、5</t>
        </r>
      </text>
    </comment>
    <comment ref="R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S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G5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5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5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5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5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Y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A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C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E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G5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5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K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M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O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Q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S5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L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N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P6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6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M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6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6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6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6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6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6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O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W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6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W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6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O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W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Y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A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E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G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I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O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Q6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M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O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W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Y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A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I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O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Q6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6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6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6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R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6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6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6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X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B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F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J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N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R6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6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Z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D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H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L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P6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6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6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6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6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65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65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6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6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6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O6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V6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Y6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W6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2、4、5、6</t>
        </r>
      </text>
    </comment>
  </commentList>
</comments>
</file>

<file path=xl/sharedStrings.xml><?xml version="1.0" encoding="utf-8"?>
<sst xmlns="http://schemas.openxmlformats.org/spreadsheetml/2006/main" count="12211" uniqueCount="2063">
  <si>
    <t>班级</t>
    <phoneticPr fontId="2" type="noConversion"/>
  </si>
  <si>
    <t>实训区</t>
    <phoneticPr fontId="2" type="noConversion"/>
  </si>
  <si>
    <t>实训内容</t>
    <phoneticPr fontId="2" type="noConversion"/>
  </si>
  <si>
    <t>学院名</t>
    <phoneticPr fontId="2" type="noConversion"/>
  </si>
  <si>
    <t>实训基地</t>
    <phoneticPr fontId="2" type="noConversion"/>
  </si>
  <si>
    <t>预计时间</t>
    <phoneticPr fontId="2" type="noConversion"/>
  </si>
  <si>
    <t>起始</t>
    <phoneticPr fontId="2" type="noConversion"/>
  </si>
  <si>
    <t>周
数</t>
    <phoneticPr fontId="2" type="noConversion"/>
  </si>
  <si>
    <t>序
号</t>
    <phoneticPr fontId="2" type="noConversion"/>
  </si>
  <si>
    <t>周次</t>
    <phoneticPr fontId="2" type="noConversion"/>
  </si>
  <si>
    <t>日期</t>
    <phoneticPr fontId="2" type="noConversion"/>
  </si>
  <si>
    <t>基地号</t>
    <phoneticPr fontId="2" type="noConversion"/>
  </si>
  <si>
    <t>数控铣削区</t>
  </si>
  <si>
    <t>模具技术</t>
  </si>
  <si>
    <t>人数</t>
    <phoneticPr fontId="2" type="noConversion"/>
  </si>
  <si>
    <t>上午</t>
    <phoneticPr fontId="2" type="noConversion"/>
  </si>
  <si>
    <t>下午</t>
    <phoneticPr fontId="2" type="noConversion"/>
  </si>
  <si>
    <t xml:space="preserve">           学院  
实训基地</t>
    <phoneticPr fontId="2" type="noConversion"/>
  </si>
  <si>
    <t xml:space="preserve">常州信息职业技术学院 </t>
    <phoneticPr fontId="2" type="noConversion"/>
  </si>
  <si>
    <t xml:space="preserve">常州纺织服装职业技术学院 </t>
    <phoneticPr fontId="2" type="noConversion"/>
  </si>
  <si>
    <t xml:space="preserve">常州工程职业技术学院 </t>
    <phoneticPr fontId="2" type="noConversion"/>
  </si>
  <si>
    <t xml:space="preserve">常州工业职业技术学院 </t>
    <phoneticPr fontId="2" type="noConversion"/>
  </si>
  <si>
    <t xml:space="preserve">常州机电职业技术学院 </t>
    <phoneticPr fontId="2" type="noConversion"/>
  </si>
  <si>
    <t>常州开放大学</t>
    <phoneticPr fontId="2" type="noConversion"/>
  </si>
  <si>
    <t>基地合计</t>
    <phoneticPr fontId="2" type="noConversion"/>
  </si>
  <si>
    <t>机械加工技术</t>
    <phoneticPr fontId="2" type="noConversion"/>
  </si>
  <si>
    <t>数控技术</t>
    <phoneticPr fontId="2" type="noConversion"/>
  </si>
  <si>
    <t>模具技术</t>
    <phoneticPr fontId="2" type="noConversion"/>
  </si>
  <si>
    <t>印刷技术</t>
    <phoneticPr fontId="2" type="noConversion"/>
  </si>
  <si>
    <t>合    计</t>
    <phoneticPr fontId="2" type="noConversion"/>
  </si>
  <si>
    <t>教育发展处制</t>
    <phoneticPr fontId="2" type="noConversion"/>
  </si>
  <si>
    <t>摄影棚</t>
  </si>
  <si>
    <t>数控技术</t>
  </si>
  <si>
    <t>智能制造技术</t>
  </si>
  <si>
    <t>微机房2214(CAD/CAM/CAE)</t>
  </si>
  <si>
    <t>微机房2223(CAD/CAM/CAE)</t>
  </si>
  <si>
    <t>数字创意</t>
  </si>
  <si>
    <t>精密机械制造技术</t>
  </si>
  <si>
    <t>自动化工程实训区1</t>
  </si>
  <si>
    <t>数字化管理</t>
  </si>
  <si>
    <t>网络互联与信息安全</t>
  </si>
  <si>
    <t>焊条电弧焊</t>
  </si>
  <si>
    <t>熔化极气体保护焊</t>
  </si>
  <si>
    <t>钨极氩弧焊</t>
  </si>
  <si>
    <t>三坐标检测区</t>
  </si>
  <si>
    <t>微机房(CAD/CAM/CAE)</t>
  </si>
  <si>
    <t>机器人技术</t>
  </si>
  <si>
    <t>费斯托现代气动技术实训区</t>
  </si>
  <si>
    <t>机器人技术</t>
    <phoneticPr fontId="2" type="noConversion"/>
  </si>
  <si>
    <t>数字创意</t>
    <phoneticPr fontId="2" type="noConversion"/>
  </si>
  <si>
    <t>服装技术</t>
    <phoneticPr fontId="2" type="noConversion"/>
  </si>
  <si>
    <t>智能制造技术</t>
    <phoneticPr fontId="2" type="noConversion"/>
  </si>
  <si>
    <t>建筑智能化技术</t>
    <phoneticPr fontId="2" type="noConversion"/>
  </si>
  <si>
    <t>焊接及检测技术</t>
    <phoneticPr fontId="2" type="noConversion"/>
  </si>
  <si>
    <t>精密机械制造技术</t>
    <phoneticPr fontId="2" type="noConversion"/>
  </si>
  <si>
    <t>大数据与人工智能</t>
    <phoneticPr fontId="2" type="noConversion"/>
  </si>
  <si>
    <t>数字化管理</t>
    <phoneticPr fontId="2" type="noConversion"/>
  </si>
  <si>
    <t>网络互联与信息安全</t>
    <phoneticPr fontId="2" type="noConversion"/>
  </si>
  <si>
    <t>机械加工技术</t>
  </si>
  <si>
    <t>车床区</t>
  </si>
  <si>
    <t>铣床区</t>
  </si>
  <si>
    <t>焊接及检测技术</t>
  </si>
  <si>
    <t>埋弧焊实训区</t>
  </si>
  <si>
    <t>焊条电弧焊实训区</t>
  </si>
  <si>
    <t>四轴加工实训区1</t>
  </si>
  <si>
    <t xml:space="preserve">中德智能制造双跨培训中心 </t>
  </si>
  <si>
    <t>电工电子装调测试实训室</t>
  </si>
  <si>
    <t>数字孪生与信息化实训区</t>
  </si>
  <si>
    <t>大数据与人工智能</t>
  </si>
  <si>
    <t>大数据实训室</t>
  </si>
  <si>
    <t>云计算实训室</t>
  </si>
  <si>
    <t>自动化工程实训区2</t>
  </si>
  <si>
    <t>焊接机器人实训区</t>
  </si>
  <si>
    <t>教学区1</t>
  </si>
  <si>
    <t>气体保护焊实训区（二保焊CO2）</t>
  </si>
  <si>
    <t>焊接机器人仿真机房</t>
  </si>
  <si>
    <t>教学区2</t>
  </si>
  <si>
    <t>切割技术实训区(半自动、手工、等离子、数控)</t>
  </si>
  <si>
    <t>气体保护焊实训区（氩弧焊）</t>
  </si>
  <si>
    <t>建筑智能化技术</t>
  </si>
  <si>
    <t>建筑智能化工程实训区</t>
  </si>
  <si>
    <t>网络安全综合实训室一</t>
  </si>
  <si>
    <t>财税一体化实训室</t>
  </si>
  <si>
    <t>工业机器人集成应用实训室</t>
  </si>
  <si>
    <t>数控车削区</t>
  </si>
  <si>
    <t>四轴加工实训区2</t>
  </si>
  <si>
    <t>三维动画实训室1</t>
  </si>
  <si>
    <t>数字动画实训室1</t>
  </si>
  <si>
    <t>数字动画实训室2</t>
  </si>
  <si>
    <t>数字动画实训室3</t>
  </si>
  <si>
    <t>无纸动画实训室</t>
  </si>
  <si>
    <t>试模区</t>
  </si>
  <si>
    <t>人工智能综合训练实训室</t>
  </si>
  <si>
    <t>钳工区</t>
  </si>
  <si>
    <t>智能机器人技术基础应用实训区</t>
  </si>
  <si>
    <r>
      <rPr>
        <sz val="10"/>
        <rFont val="仿宋_GB2312"/>
        <family val="3"/>
        <charset val="134"/>
      </rPr>
      <t>机械加工技术</t>
    </r>
  </si>
  <si>
    <r>
      <rPr>
        <sz val="10"/>
        <rFont val="仿宋_GB2312"/>
        <family val="3"/>
        <charset val="134"/>
      </rPr>
      <t>钳工区</t>
    </r>
  </si>
  <si>
    <r>
      <rPr>
        <sz val="10"/>
        <rFont val="仿宋_GB2312"/>
        <family val="3"/>
        <charset val="134"/>
      </rPr>
      <t>综合区</t>
    </r>
  </si>
  <si>
    <r>
      <rPr>
        <sz val="10"/>
        <rFont val="仿宋_GB2312"/>
        <family val="3"/>
        <charset val="134"/>
      </rPr>
      <t>数控车削区</t>
    </r>
  </si>
  <si>
    <r>
      <rPr>
        <sz val="10"/>
        <rFont val="仿宋_GB2312"/>
        <family val="3"/>
        <charset val="134"/>
      </rPr>
      <t>数控铣削区</t>
    </r>
  </si>
  <si>
    <r>
      <rPr>
        <sz val="10"/>
        <rFont val="仿宋_GB2312"/>
        <family val="3"/>
        <charset val="134"/>
      </rPr>
      <t>数控维修（德西）</t>
    </r>
  </si>
  <si>
    <r>
      <rPr>
        <sz val="10"/>
        <rFont val="仿宋_GB2312"/>
        <family val="3"/>
        <charset val="134"/>
      </rPr>
      <t>空中移动机器人控制技术实训区</t>
    </r>
  </si>
  <si>
    <r>
      <rPr>
        <sz val="10"/>
        <rFont val="仿宋_GB2312"/>
        <family val="3"/>
        <charset val="134"/>
      </rPr>
      <t>智能机器人技术基础应用实训区</t>
    </r>
  </si>
  <si>
    <r>
      <rPr>
        <sz val="10"/>
        <rFont val="仿宋_GB2312"/>
        <family val="3"/>
        <charset val="134"/>
      </rPr>
      <t>协作机器人集成控制技术应用实训区</t>
    </r>
  </si>
  <si>
    <r>
      <rPr>
        <sz val="10"/>
        <rFont val="仿宋_GB2312"/>
        <family val="3"/>
        <charset val="134"/>
      </rPr>
      <t>模具技术</t>
    </r>
  </si>
  <si>
    <r>
      <rPr>
        <sz val="10"/>
        <rFont val="仿宋_GB2312"/>
        <family val="3"/>
        <charset val="134"/>
      </rPr>
      <t>微机房</t>
    </r>
    <r>
      <rPr>
        <sz val="10"/>
        <rFont val="Times New Roman"/>
        <family val="1"/>
      </rPr>
      <t>(CAD/CAM/CAE)</t>
    </r>
  </si>
  <si>
    <r>
      <rPr>
        <sz val="10"/>
        <rFont val="仿宋_GB2312"/>
        <family val="3"/>
        <charset val="134"/>
      </rPr>
      <t>数控车床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</si>
  <si>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数控铣床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</si>
  <si>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加工中心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</si>
  <si>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智能制造区</t>
    </r>
  </si>
  <si>
    <r>
      <rPr>
        <sz val="10"/>
        <rFont val="仿宋_GB2312"/>
        <family val="3"/>
        <charset val="134"/>
      </rPr>
      <t>三坐标检测区</t>
    </r>
  </si>
  <si>
    <r>
      <rPr>
        <sz val="10"/>
        <rFont val="仿宋_GB2312"/>
        <family val="3"/>
        <charset val="134"/>
      </rPr>
      <t>立体裁剪实训室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</si>
  <si>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</si>
  <si>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II</t>
    </r>
  </si>
  <si>
    <r>
      <rPr>
        <sz val="10"/>
        <rFont val="仿宋_GB2312"/>
        <family val="3"/>
        <charset val="134"/>
      </rPr>
      <t>印刷技术</t>
    </r>
  </si>
  <si>
    <r>
      <rPr>
        <sz val="10"/>
        <rFont val="仿宋_GB2312"/>
        <family val="3"/>
        <charset val="134"/>
      </rPr>
      <t>印前制版</t>
    </r>
  </si>
  <si>
    <r>
      <rPr>
        <sz val="10"/>
        <rFont val="仿宋_GB2312"/>
        <family val="3"/>
        <charset val="134"/>
      </rPr>
      <t>彩色印刷</t>
    </r>
  </si>
  <si>
    <r>
      <rPr>
        <sz val="10"/>
        <rFont val="仿宋_GB2312"/>
        <family val="3"/>
        <charset val="134"/>
      </rPr>
      <t>单色印刷</t>
    </r>
  </si>
  <si>
    <r>
      <rPr>
        <sz val="10"/>
        <rFont val="仿宋_GB2312"/>
        <family val="3"/>
        <charset val="134"/>
      </rPr>
      <t>印刷后道</t>
    </r>
  </si>
  <si>
    <r>
      <rPr>
        <sz val="10"/>
        <rFont val="仿宋_GB2312"/>
        <family val="3"/>
        <charset val="134"/>
      </rPr>
      <t>数字图像处理</t>
    </r>
  </si>
  <si>
    <r>
      <rPr>
        <sz val="10"/>
        <rFont val="仿宋_GB2312"/>
        <family val="3"/>
        <charset val="134"/>
      </rPr>
      <t>焊接机器人实训区</t>
    </r>
  </si>
  <si>
    <r>
      <rPr>
        <sz val="10"/>
        <rFont val="仿宋_GB2312"/>
        <family val="3"/>
        <charset val="134"/>
      </rPr>
      <t>焊条电弧焊实训区</t>
    </r>
  </si>
  <si>
    <r>
      <rPr>
        <sz val="10"/>
        <rFont val="仿宋_GB2312"/>
        <family val="3"/>
        <charset val="134"/>
      </rPr>
      <t>气体保护焊实训区（氩弧焊）</t>
    </r>
  </si>
  <si>
    <r>
      <rPr>
        <sz val="10"/>
        <rFont val="仿宋_GB2312"/>
        <family val="3"/>
        <charset val="134"/>
      </rPr>
      <t>埋弧焊实训区</t>
    </r>
  </si>
  <si>
    <r>
      <rPr>
        <sz val="10"/>
        <rFont val="仿宋_GB2312"/>
        <family val="3"/>
        <charset val="134"/>
      </rPr>
      <t>焊机拆装维修实训区</t>
    </r>
  </si>
  <si>
    <r>
      <rPr>
        <sz val="10"/>
        <rFont val="仿宋_GB2312"/>
        <family val="3"/>
        <charset val="134"/>
      </rPr>
      <t>焊接检测</t>
    </r>
  </si>
  <si>
    <r>
      <rPr>
        <sz val="10"/>
        <rFont val="仿宋_GB2312"/>
        <family val="3"/>
        <charset val="134"/>
      </rPr>
      <t>底片评定室</t>
    </r>
  </si>
  <si>
    <r>
      <rPr>
        <sz val="10"/>
        <rFont val="仿宋_GB2312"/>
        <family val="3"/>
        <charset val="134"/>
      </rPr>
      <t>智能制造实训区</t>
    </r>
  </si>
  <si>
    <r>
      <rPr>
        <sz val="10"/>
        <rFont val="仿宋_GB2312"/>
        <family val="3"/>
        <charset val="134"/>
      </rPr>
      <t>数字孪生与信息化实训区</t>
    </r>
  </si>
  <si>
    <r>
      <rPr>
        <sz val="10"/>
        <rFont val="仿宋_GB2312"/>
        <family val="3"/>
        <charset val="134"/>
      </rPr>
      <t>数据采集与监视控制实训区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</si>
  <si>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1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</si>
  <si>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2</t>
    </r>
  </si>
  <si>
    <r>
      <rPr>
        <sz val="10"/>
        <rFont val="仿宋_GB2312"/>
        <family val="3"/>
        <charset val="134"/>
      </rPr>
      <t>工业伺服实训区</t>
    </r>
  </si>
  <si>
    <r>
      <rPr>
        <sz val="10"/>
        <rFont val="仿宋_GB2312"/>
        <family val="3"/>
        <charset val="134"/>
      </rPr>
      <t>建筑智能化工程实训区</t>
    </r>
  </si>
  <si>
    <r>
      <rPr>
        <sz val="10"/>
        <rFont val="仿宋_GB2312"/>
        <family val="3"/>
        <charset val="134"/>
      </rPr>
      <t>供配电技术实训区</t>
    </r>
  </si>
  <si>
    <r>
      <rPr>
        <sz val="10"/>
        <rFont val="仿宋_GB2312"/>
        <family val="3"/>
        <charset val="134"/>
      </rPr>
      <t>机械设计及仿真实训区</t>
    </r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</si>
  <si>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2</t>
    </r>
  </si>
  <si>
    <t>机器视觉实训室</t>
  </si>
  <si>
    <t>协作机器人集成控制技术应用实训区</t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</si>
  <si>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</si>
  <si>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</si>
  <si>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</si>
  <si>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无纸动画实训室</t>
    </r>
  </si>
  <si>
    <r>
      <rPr>
        <sz val="10"/>
        <rFont val="宋体"/>
        <family val="3"/>
        <charset val="134"/>
      </rPr>
      <t>数字雕刻实训室</t>
    </r>
  </si>
  <si>
    <r>
      <rPr>
        <sz val="10"/>
        <rFont val="宋体"/>
        <family val="3"/>
        <charset val="134"/>
      </rPr>
      <t>概念设计实训室</t>
    </r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</si>
  <si>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</si>
  <si>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</si>
  <si>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影视后期合成室</t>
    </r>
  </si>
  <si>
    <r>
      <rPr>
        <sz val="10"/>
        <rFont val="宋体"/>
        <family val="3"/>
        <charset val="134"/>
      </rPr>
      <t>虚拟现实设计实训室</t>
    </r>
  </si>
  <si>
    <r>
      <t>GUI</t>
    </r>
    <r>
      <rPr>
        <sz val="10"/>
        <rFont val="宋体"/>
        <family val="3"/>
        <charset val="134"/>
      </rPr>
      <t>界面设计实训室</t>
    </r>
  </si>
  <si>
    <r>
      <rPr>
        <sz val="10"/>
        <rFont val="宋体"/>
        <family val="3"/>
        <charset val="134"/>
      </rPr>
      <t>融媒体内容创作实训室</t>
    </r>
  </si>
  <si>
    <r>
      <rPr>
        <sz val="10"/>
        <rFont val="宋体"/>
        <family val="3"/>
        <charset val="134"/>
      </rPr>
      <t>智能交互设计实训室</t>
    </r>
  </si>
  <si>
    <r>
      <rPr>
        <sz val="10"/>
        <rFont val="宋体"/>
        <family val="3"/>
        <charset val="134"/>
      </rPr>
      <t>影视后期实训室</t>
    </r>
  </si>
  <si>
    <r>
      <rPr>
        <sz val="10"/>
        <rFont val="仿宋_GB2312"/>
        <family val="3"/>
        <charset val="134"/>
      </rPr>
      <t>气体保护焊实训区（二保焊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）</t>
    </r>
  </si>
  <si>
    <r>
      <rPr>
        <sz val="10"/>
        <rFont val="仿宋_GB2312"/>
        <family val="3"/>
        <charset val="134"/>
      </rPr>
      <t>切割技术实训区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半自动、手工、等离子、数控</t>
    </r>
    <r>
      <rPr>
        <sz val="10"/>
        <rFont val="Times New Roman"/>
        <family val="1"/>
      </rPr>
      <t>)</t>
    </r>
  </si>
  <si>
    <r>
      <rPr>
        <sz val="10"/>
        <rFont val="仿宋_GB2312"/>
        <family val="3"/>
        <charset val="134"/>
      </rPr>
      <t>机器人技术</t>
    </r>
  </si>
  <si>
    <r>
      <rPr>
        <sz val="10"/>
        <rFont val="仿宋_GB2312"/>
        <family val="3"/>
        <charset val="134"/>
      </rPr>
      <t>服装技术</t>
    </r>
  </si>
  <si>
    <r>
      <rPr>
        <sz val="10"/>
        <rFont val="仿宋_GB2312"/>
        <family val="3"/>
        <charset val="134"/>
      </rPr>
      <t>智能制造技术</t>
    </r>
  </si>
  <si>
    <r>
      <rPr>
        <sz val="10"/>
        <rFont val="仿宋_GB2312"/>
        <family val="3"/>
        <charset val="134"/>
      </rPr>
      <t>建筑智能化技术</t>
    </r>
  </si>
  <si>
    <r>
      <rPr>
        <sz val="10"/>
        <rFont val="仿宋_GB2312"/>
        <family val="3"/>
        <charset val="134"/>
      </rPr>
      <t>精密机械制造技术</t>
    </r>
  </si>
  <si>
    <t>教学区3</t>
  </si>
  <si>
    <t>常州高职教育园区实训中心实训调整申请表</t>
    <phoneticPr fontId="15" type="noConversion"/>
  </si>
  <si>
    <r>
      <t>填报学院                    （盖章）    填表人（签字）                填报日期</t>
    </r>
    <r>
      <rPr>
        <u/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月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日   联系电话</t>
    </r>
    <r>
      <rPr>
        <sz val="12"/>
        <rFont val="宋体"/>
        <family val="3"/>
        <charset val="134"/>
      </rPr>
      <t>:</t>
    </r>
    <phoneticPr fontId="15" type="noConversion"/>
  </si>
  <si>
    <t>计划行号</t>
    <phoneticPr fontId="15" type="noConversion"/>
  </si>
  <si>
    <t>班级</t>
    <phoneticPr fontId="15" type="noConversion"/>
  </si>
  <si>
    <t>专业</t>
    <phoneticPr fontId="15" type="noConversion"/>
  </si>
  <si>
    <t>准确人数</t>
    <phoneticPr fontId="15" type="noConversion"/>
  </si>
  <si>
    <t>实训基地名</t>
    <phoneticPr fontId="15" type="noConversion"/>
  </si>
  <si>
    <t>实训区</t>
    <phoneticPr fontId="15" type="noConversion"/>
  </si>
  <si>
    <t>实训内容</t>
    <phoneticPr fontId="15" type="noConversion"/>
  </si>
  <si>
    <t>实训周数</t>
    <phoneticPr fontId="15" type="noConversion"/>
  </si>
  <si>
    <t>原申请时间</t>
    <phoneticPr fontId="15" type="noConversion"/>
  </si>
  <si>
    <t>调整时间</t>
    <phoneticPr fontId="15" type="noConversion"/>
  </si>
  <si>
    <t>备注</t>
    <phoneticPr fontId="15" type="noConversion"/>
  </si>
  <si>
    <t>处理意见</t>
    <phoneticPr fontId="15" type="noConversion"/>
  </si>
  <si>
    <t>若是增加计划,计划行号不填.备注中请说明调整方式和理由。
处理人签字:</t>
    <phoneticPr fontId="15" type="noConversion"/>
  </si>
  <si>
    <t>22机电一体化632</t>
  </si>
  <si>
    <t>22机电中德</t>
  </si>
  <si>
    <t>物联网云平台应用实训室</t>
  </si>
  <si>
    <t>GUI界面设计实训室</t>
  </si>
  <si>
    <t>智能交互设计实训室</t>
  </si>
  <si>
    <t>影视后期实训室</t>
  </si>
  <si>
    <t>机制2231</t>
  </si>
  <si>
    <t>机制223A</t>
  </si>
  <si>
    <t>Python财务数据分析</t>
  </si>
  <si>
    <t>三维动画实训室2</t>
  </si>
  <si>
    <t>虚拟演播室</t>
  </si>
  <si>
    <t>程序设计基础</t>
  </si>
  <si>
    <t>机械设计及仿真实训区</t>
  </si>
  <si>
    <t>工业上云实训室</t>
  </si>
  <si>
    <t>电气设计实训室</t>
  </si>
  <si>
    <t>数据采集与监视控制实训区</t>
  </si>
  <si>
    <t>企业经营数据分析</t>
  </si>
  <si>
    <t>数据赋能实训室</t>
  </si>
  <si>
    <t>财务共享实训室</t>
  </si>
  <si>
    <t>工程学院</t>
  </si>
  <si>
    <t>软件2211</t>
  </si>
  <si>
    <t>软件2221</t>
  </si>
  <si>
    <t>软件2231</t>
  </si>
  <si>
    <t>软件2213</t>
  </si>
  <si>
    <t>软件2311</t>
  </si>
  <si>
    <t>软件2321</t>
  </si>
  <si>
    <t>软件2313</t>
  </si>
  <si>
    <t>焊接检测</t>
  </si>
  <si>
    <t>软件测试技术</t>
  </si>
  <si>
    <t>44</t>
  </si>
  <si>
    <t>第1-4、6、9-15周 周一上午</t>
  </si>
  <si>
    <t>第1-4、6、9-15周 周一下午</t>
  </si>
  <si>
    <t>第1-4、6、9-15周 周二上午</t>
  </si>
  <si>
    <t>第1-4、6、9-15周 周二下午</t>
  </si>
  <si>
    <t>第6-17周 周三上午</t>
  </si>
  <si>
    <t>第6-17周 周四上午</t>
  </si>
  <si>
    <t>第6-17周 周四下午</t>
  </si>
  <si>
    <t>机制221</t>
  </si>
  <si>
    <t>机制222</t>
  </si>
  <si>
    <t>机制223</t>
  </si>
  <si>
    <t>会计22级</t>
  </si>
  <si>
    <t>财税22级</t>
  </si>
  <si>
    <t>财税221</t>
  </si>
  <si>
    <t>财税222</t>
  </si>
  <si>
    <t>气动与电气气动技术</t>
  </si>
  <si>
    <t>财务共享服务业务处理</t>
  </si>
  <si>
    <t>信息学院</t>
    <phoneticPr fontId="2" type="noConversion"/>
  </si>
  <si>
    <t>3-4,7-15周三上午5节</t>
  </si>
  <si>
    <t>3-4,7-15周三下午5节</t>
  </si>
  <si>
    <t>影视2231</t>
  </si>
  <si>
    <t>影视223A</t>
  </si>
  <si>
    <t>影视223C</t>
  </si>
  <si>
    <t>财务223A</t>
  </si>
  <si>
    <t>会计2232</t>
  </si>
  <si>
    <t>22财务4WB、22财务5WB</t>
  </si>
  <si>
    <t>纺织学院</t>
    <phoneticPr fontId="2" type="noConversion"/>
  </si>
  <si>
    <t>影视后期处理</t>
  </si>
  <si>
    <t>动画基础</t>
  </si>
  <si>
    <t>融媒体内容创作实训室</t>
  </si>
  <si>
    <t>会计综合实训Ⅰ（智能数据分析）</t>
  </si>
  <si>
    <t>毕业论文写作</t>
  </si>
  <si>
    <t>第8-9周周二（全天）、周四（全天）、周五（全天）</t>
  </si>
  <si>
    <t>第14-15周周二（全天）、周四（全天）、周五（全天）</t>
  </si>
  <si>
    <t>第6周周二（全天）、周四（全天）、周五（全天）</t>
  </si>
  <si>
    <t>第13周周一（全天）、周二（全天）、周三（上午）、周四（全天）</t>
  </si>
  <si>
    <t>43</t>
  </si>
  <si>
    <t>22会计333/22会计334</t>
  </si>
  <si>
    <t>智能制造实训区</t>
  </si>
  <si>
    <t>计算机辅助绘图（AutoCAD实训）</t>
  </si>
  <si>
    <t>商务数据处理与分析</t>
  </si>
  <si>
    <t>9.28全天</t>
  </si>
  <si>
    <t>工业学院</t>
    <phoneticPr fontId="2" type="noConversion"/>
  </si>
  <si>
    <t>博世力士乐现代液压技术实训区</t>
  </si>
  <si>
    <t>AHK机电一体化工国际认证实训室</t>
  </si>
  <si>
    <t xml:space="preserve">中德智能制造双跨培训中心 </t>
    <phoneticPr fontId="2" type="noConversion"/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</si>
  <si>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335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</si>
  <si>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631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</si>
  <si>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331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</si>
  <si>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</si>
  <si>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631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</si>
  <si>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</si>
  <si>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633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</si>
  <si>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634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</si>
  <si>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331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</si>
  <si>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</si>
  <si>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661</t>
    </r>
  </si>
  <si>
    <t>气压传动与控制技术</t>
  </si>
  <si>
    <t>气液控制系统</t>
  </si>
  <si>
    <t>PLC</t>
  </si>
  <si>
    <t>PLC系统编程与维护（西门子）</t>
  </si>
  <si>
    <t>电气控制与PLC应用2</t>
  </si>
  <si>
    <r>
      <t>10.8</t>
    </r>
    <r>
      <rPr>
        <sz val="10"/>
        <rFont val="宋体"/>
        <family val="3"/>
        <charset val="134"/>
      </rPr>
      <t>、2024.</t>
    </r>
    <r>
      <rPr>
        <sz val="10"/>
        <rFont val="Courier New"/>
        <family val="3"/>
      </rPr>
      <t>1.2-1.12</t>
    </r>
    <r>
      <rPr>
        <sz val="10"/>
        <rFont val="宋体"/>
        <family val="3"/>
        <charset val="134"/>
      </rPr>
      <t>上午</t>
    </r>
  </si>
  <si>
    <r>
      <t>9.4-9.15</t>
    </r>
    <r>
      <rPr>
        <sz val="10"/>
        <rFont val="宋体"/>
        <family val="3"/>
        <charset val="134"/>
      </rPr>
      <t>上午</t>
    </r>
  </si>
  <si>
    <r>
      <t>9.4-9.15</t>
    </r>
    <r>
      <rPr>
        <sz val="10"/>
        <rFont val="宋体"/>
        <family val="3"/>
        <charset val="134"/>
      </rPr>
      <t>下午</t>
    </r>
  </si>
  <si>
    <r>
      <t>9.18-9.28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上午</t>
    </r>
  </si>
  <si>
    <r>
      <t>9.18-9.28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下午</t>
    </r>
  </si>
  <si>
    <r>
      <t>10.16-10.20</t>
    </r>
    <r>
      <rPr>
        <sz val="10"/>
        <rFont val="宋体"/>
        <family val="3"/>
        <charset val="134"/>
      </rPr>
      <t>上午</t>
    </r>
  </si>
  <si>
    <r>
      <t>10.16-10.20</t>
    </r>
    <r>
      <rPr>
        <sz val="10"/>
        <rFont val="宋体"/>
        <family val="3"/>
        <charset val="134"/>
      </rPr>
      <t>下午</t>
    </r>
  </si>
  <si>
    <t>12.4-12.8上午</t>
  </si>
  <si>
    <t>12.4-12.8下午</t>
  </si>
  <si>
    <r>
      <t>9.4-9.28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上午</t>
    </r>
  </si>
  <si>
    <r>
      <t>9.4-9.28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下午</t>
    </r>
  </si>
  <si>
    <r>
      <t>10.9-11.3</t>
    </r>
    <r>
      <rPr>
        <sz val="10"/>
        <rFont val="宋体"/>
        <family val="3"/>
        <charset val="134"/>
      </rPr>
      <t>上午</t>
    </r>
  </si>
  <si>
    <r>
      <t>10.9-11.3</t>
    </r>
    <r>
      <rPr>
        <sz val="10"/>
        <rFont val="宋体"/>
        <family val="3"/>
        <charset val="134"/>
      </rPr>
      <t>下午</t>
    </r>
  </si>
  <si>
    <t>11.13-12.1上午</t>
  </si>
  <si>
    <t>11.13-12.01下午</t>
  </si>
  <si>
    <r>
      <t>10.23-11.10</t>
    </r>
    <r>
      <rPr>
        <sz val="10"/>
        <rFont val="宋体"/>
        <family val="3"/>
        <charset val="134"/>
      </rPr>
      <t>下午</t>
    </r>
  </si>
  <si>
    <t>11.13-12.1下午</t>
  </si>
  <si>
    <t>38</t>
  </si>
  <si>
    <t>42</t>
  </si>
  <si>
    <t>50</t>
  </si>
  <si>
    <t>41</t>
  </si>
  <si>
    <r>
      <t>11.27-12.1</t>
    </r>
    <r>
      <rPr>
        <sz val="10"/>
        <rFont val="宋体"/>
        <family val="3"/>
        <charset val="134"/>
      </rPr>
      <t>上午</t>
    </r>
    <phoneticPr fontId="2" type="noConversion"/>
  </si>
  <si>
    <t xml:space="preserve"> </t>
    <phoneticPr fontId="2" type="noConversion"/>
  </si>
  <si>
    <t>数媒2331</t>
  </si>
  <si>
    <t>数媒2332</t>
  </si>
  <si>
    <t>数媒2333</t>
  </si>
  <si>
    <t>数媒233A</t>
  </si>
  <si>
    <t>动画2331</t>
  </si>
  <si>
    <t>动画2332</t>
  </si>
  <si>
    <t>动画233A</t>
  </si>
  <si>
    <t>动画233B</t>
  </si>
  <si>
    <t>机电2331</t>
  </si>
  <si>
    <t>机电2332</t>
  </si>
  <si>
    <t>机电2333</t>
  </si>
  <si>
    <t>机电2334</t>
  </si>
  <si>
    <t>机电2335</t>
  </si>
  <si>
    <t>机电2336</t>
  </si>
  <si>
    <t>机电2337</t>
  </si>
  <si>
    <t>机电2338</t>
  </si>
  <si>
    <t>机电2339</t>
  </si>
  <si>
    <t>机电233A</t>
  </si>
  <si>
    <t>模具2331</t>
  </si>
  <si>
    <t>机制233A</t>
  </si>
  <si>
    <t>数控233A</t>
  </si>
  <si>
    <t>机制2331</t>
  </si>
  <si>
    <t>数控2331</t>
  </si>
  <si>
    <t>机制2332</t>
  </si>
  <si>
    <t>机器人233B</t>
  </si>
  <si>
    <t>机器人2331</t>
  </si>
  <si>
    <t>机器人2332</t>
  </si>
  <si>
    <t>机器人233A</t>
  </si>
  <si>
    <t>电视节目制作</t>
  </si>
  <si>
    <t>微电影创作</t>
  </si>
  <si>
    <t>影视后期特效</t>
  </si>
  <si>
    <t>自动线安装调试（三菱）Ⅰ</t>
  </si>
  <si>
    <t>电气图纸绘制与设计</t>
  </si>
  <si>
    <t>气压传动与PLC控制</t>
  </si>
  <si>
    <t>数控线切割区</t>
  </si>
  <si>
    <t>数控电火花区</t>
  </si>
  <si>
    <t>博世231</t>
  </si>
  <si>
    <t>汽车智能231</t>
  </si>
  <si>
    <t>汽车智能232</t>
  </si>
  <si>
    <t>液压技术</t>
  </si>
  <si>
    <t>制造运营管理实训室</t>
  </si>
  <si>
    <t>物流虚拟仿真实训室</t>
  </si>
  <si>
    <t>机制2311</t>
  </si>
  <si>
    <t>机制2321</t>
  </si>
  <si>
    <t>建智2311</t>
  </si>
  <si>
    <t>建智2321</t>
  </si>
  <si>
    <t>网络系统集成实训室</t>
  </si>
  <si>
    <t>智能网联汽车实训区</t>
  </si>
  <si>
    <t>新能源汽车教学区</t>
  </si>
  <si>
    <t>汽车发动机实训区</t>
  </si>
  <si>
    <t>二级强化训练</t>
  </si>
  <si>
    <t>自然语言处理实训</t>
  </si>
  <si>
    <t>信息技术</t>
  </si>
  <si>
    <t>电子产品测试实训室</t>
  </si>
  <si>
    <t>电子产品创新实训室</t>
  </si>
  <si>
    <t>电子产品设计实训室</t>
  </si>
  <si>
    <t>PCB设计</t>
  </si>
  <si>
    <t>电子产品维修实训室</t>
  </si>
  <si>
    <t>电子电路装调实训室</t>
  </si>
  <si>
    <t>高可靠性焊接技术实训室</t>
  </si>
  <si>
    <t>集成电路测试实训室</t>
  </si>
  <si>
    <t>集成电路测试技术</t>
  </si>
  <si>
    <t>汽车电子电器实训区</t>
  </si>
  <si>
    <t>汽车车身电子系统维修</t>
  </si>
  <si>
    <t>新能源汽车智能网联教学区</t>
  </si>
  <si>
    <t>SolidWorks数字化设计</t>
  </si>
  <si>
    <t>攻防渗透演练靶场实训室</t>
  </si>
  <si>
    <t>网络安全综合实训室二</t>
  </si>
  <si>
    <t>电气设计与绘图</t>
  </si>
  <si>
    <t>23大数据631</t>
  </si>
  <si>
    <t>23人工智能331</t>
  </si>
  <si>
    <t>23人工智能631</t>
  </si>
  <si>
    <t>23大数据331</t>
  </si>
  <si>
    <t>23大数据332</t>
  </si>
  <si>
    <t>23会计331/23会计332</t>
  </si>
  <si>
    <t>23会计333/23会计334</t>
  </si>
  <si>
    <t>23模具中德</t>
  </si>
  <si>
    <t>23数控中德</t>
  </si>
  <si>
    <t>23机械设计531</t>
  </si>
  <si>
    <t>23机械设计532</t>
  </si>
  <si>
    <t>23机械制造331</t>
  </si>
  <si>
    <t>23机械制造332</t>
  </si>
  <si>
    <t>23机械制造661</t>
  </si>
  <si>
    <t>23数控技术332</t>
  </si>
  <si>
    <t>23网络661</t>
  </si>
  <si>
    <t>23网络662</t>
  </si>
  <si>
    <t>23数控技术331</t>
  </si>
  <si>
    <t>23数字设计631</t>
  </si>
  <si>
    <t>23网络331</t>
  </si>
  <si>
    <t>23网络332</t>
  </si>
  <si>
    <t>23机械设计331</t>
  </si>
  <si>
    <t>汽车底盘实训区</t>
  </si>
  <si>
    <t>汽车营销实训区</t>
  </si>
  <si>
    <t>汽车营销实训厅</t>
  </si>
  <si>
    <t>汽车传动系统实训区</t>
  </si>
  <si>
    <t>汽车烤漆实训室</t>
  </si>
  <si>
    <t>汽车钣金实训区</t>
  </si>
  <si>
    <t xml:space="preserve"> </t>
    <phoneticPr fontId="2" type="noConversion"/>
  </si>
  <si>
    <t xml:space="preserve">  </t>
    <phoneticPr fontId="2" type="noConversion"/>
  </si>
  <si>
    <r>
      <rPr>
        <b/>
        <sz val="10"/>
        <rFont val="仿宋_GB2312"/>
        <family val="3"/>
        <charset val="134"/>
      </rPr>
      <t>基地名</t>
    </r>
  </si>
  <si>
    <r>
      <rPr>
        <b/>
        <sz val="10"/>
        <rFont val="仿宋_GB2312"/>
        <family val="3"/>
        <charset val="134"/>
      </rPr>
      <t>实训区</t>
    </r>
  </si>
  <si>
    <r>
      <rPr>
        <b/>
        <sz val="10"/>
        <rFont val="仿宋_GB2312"/>
        <family val="3"/>
        <charset val="134"/>
      </rPr>
      <t>位置</t>
    </r>
  </si>
  <si>
    <r>
      <rPr>
        <b/>
        <sz val="10"/>
        <rFont val="仿宋_GB2312"/>
        <family val="3"/>
        <charset val="134"/>
      </rPr>
      <t>设备简况</t>
    </r>
  </si>
  <si>
    <t>大致
实训容量</t>
  </si>
  <si>
    <r>
      <rPr>
        <sz val="10"/>
        <rFont val="宋体"/>
        <family val="3"/>
        <charset val="134"/>
      </rPr>
      <t>机械加工技术</t>
    </r>
  </si>
  <si>
    <r>
      <rPr>
        <sz val="10"/>
        <rFont val="宋体"/>
        <family val="3"/>
        <charset val="134"/>
      </rPr>
      <t>车床区</t>
    </r>
  </si>
  <si>
    <r>
      <t>1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</t>
    </r>
  </si>
  <si>
    <r>
      <t>6140</t>
    </r>
    <r>
      <rPr>
        <sz val="10"/>
        <rFont val="宋体"/>
        <family val="3"/>
        <charset val="134"/>
      </rPr>
      <t>车床</t>
    </r>
    <r>
      <rPr>
        <sz val="10"/>
        <rFont val="Times New Roman"/>
        <family val="1"/>
      </rPr>
      <t>54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6136</t>
    </r>
    <r>
      <rPr>
        <sz val="10"/>
        <rFont val="宋体"/>
        <family val="3"/>
        <charset val="134"/>
      </rPr>
      <t>车床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台</t>
    </r>
  </si>
  <si>
    <r>
      <t>210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</si>
  <si>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铣床区</t>
    </r>
  </si>
  <si>
    <r>
      <t>X5032A</t>
    </r>
    <r>
      <rPr>
        <sz val="10"/>
        <rFont val="宋体"/>
        <family val="3"/>
        <charset val="134"/>
      </rPr>
      <t>立式铣床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X6132C</t>
    </r>
    <r>
      <rPr>
        <sz val="10"/>
        <rFont val="宋体"/>
        <family val="3"/>
        <charset val="134"/>
      </rPr>
      <t>卧式铣床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</si>
  <si>
    <r>
      <t>65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</si>
  <si>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钻床区</t>
    </r>
  </si>
  <si>
    <r>
      <rPr>
        <sz val="10"/>
        <rFont val="宋体"/>
        <family val="3"/>
        <charset val="134"/>
      </rPr>
      <t>立式钻床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</t>
    </r>
  </si>
  <si>
    <r>
      <t>30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</si>
  <si>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平面磨床区</t>
    </r>
  </si>
  <si>
    <r>
      <t>KGS-618M</t>
    </r>
    <r>
      <rPr>
        <sz val="10"/>
        <rFont val="宋体"/>
        <family val="3"/>
        <charset val="134"/>
      </rPr>
      <t>手动平面磨床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M7130H</t>
    </r>
    <r>
      <rPr>
        <sz val="10"/>
        <rFont val="宋体"/>
        <family val="3"/>
        <charset val="134"/>
      </rPr>
      <t>平面磨床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</t>
    </r>
  </si>
  <si>
    <r>
      <t>50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</si>
  <si>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钳工区</t>
    </r>
  </si>
  <si>
    <r>
      <rPr>
        <sz val="10"/>
        <rFont val="宋体"/>
        <family val="3"/>
        <charset val="134"/>
      </rPr>
      <t>钳工台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张、台钻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台、砂轮机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台、万能工具磨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</si>
  <si>
    <r>
      <t>42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</si>
  <si>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综合区</t>
    </r>
  </si>
  <si>
    <r>
      <t xml:space="preserve"> CA6140</t>
    </r>
    <r>
      <rPr>
        <sz val="10"/>
        <rFont val="宋体"/>
        <family val="3"/>
        <charset val="134"/>
      </rPr>
      <t>车床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 xml:space="preserve"> M7130H</t>
    </r>
    <r>
      <rPr>
        <sz val="10"/>
        <rFont val="宋体"/>
        <family val="3"/>
        <charset val="134"/>
      </rPr>
      <t>磨床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钳工桌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激光打标机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台、费尔曼多功能钻铣床</t>
    </r>
  </si>
  <si>
    <r>
      <t>20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</si>
  <si>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数控技术</t>
    </r>
  </si>
  <si>
    <r>
      <rPr>
        <sz val="10"/>
        <rFont val="宋体"/>
        <family val="3"/>
        <charset val="134"/>
      </rPr>
      <t>数控车削区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</si>
  <si>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</t>
    </r>
  </si>
  <si>
    <r>
      <t>Fanuc</t>
    </r>
    <r>
      <rPr>
        <sz val="10"/>
        <rFont val="宋体"/>
        <family val="3"/>
        <charset val="134"/>
      </rPr>
      <t>数控车床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Siemens</t>
    </r>
    <r>
      <rPr>
        <sz val="10"/>
        <rFont val="宋体"/>
        <family val="3"/>
        <charset val="134"/>
      </rPr>
      <t>数控车床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</t>
    </r>
  </si>
  <si>
    <r>
      <t>110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</si>
  <si>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数控铣削区</t>
    </r>
  </si>
  <si>
    <r>
      <rPr>
        <sz val="10"/>
        <rFont val="宋体"/>
        <family val="3"/>
        <charset val="134"/>
      </rPr>
      <t>数控铣床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加工中心（三轴）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台（</t>
    </r>
    <r>
      <rPr>
        <sz val="10"/>
        <rFont val="Times New Roman"/>
        <family val="1"/>
      </rPr>
      <t>Siemens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台）；数控铣床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加工中心（四轴）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台（</t>
    </r>
    <r>
      <rPr>
        <sz val="10"/>
        <rFont val="Times New Roman"/>
        <family val="1"/>
      </rPr>
      <t>Siemens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台）</t>
    </r>
  </si>
  <si>
    <r>
      <t>230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</si>
  <si>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数字化检测实训区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</si>
  <si>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数字化测量平台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套、公差与配合实训台</t>
    </r>
  </si>
  <si>
    <r>
      <t>40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</si>
  <si>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数字化检测实训区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</si>
  <si>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三坐标检测实训区</t>
    </r>
  </si>
  <si>
    <r>
      <rPr>
        <sz val="10"/>
        <rFont val="宋体"/>
        <family val="3"/>
        <charset val="134"/>
      </rPr>
      <t>海克斯康桌面式三坐标实训机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台，海克斯康</t>
    </r>
    <r>
      <rPr>
        <sz val="10"/>
        <rFont val="Times New Roman"/>
        <family val="1"/>
      </rPr>
      <t>Explorer classic 05.07.05</t>
    </r>
    <r>
      <rPr>
        <sz val="10"/>
        <rFont val="宋体"/>
        <family val="3"/>
        <charset val="134"/>
      </rPr>
      <t>桥式坐标测量机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台，影像测量仪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台，一键测量仪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台，配</t>
    </r>
    <r>
      <rPr>
        <sz val="10"/>
        <rFont val="Times New Roman"/>
        <family val="1"/>
      </rPr>
      <t>PC-DMIS CAD</t>
    </r>
    <r>
      <rPr>
        <sz val="10"/>
        <rFont val="宋体"/>
        <family val="3"/>
        <charset val="134"/>
      </rPr>
      <t>脱机仿真教学软件</t>
    </r>
  </si>
  <si>
    <r>
      <rPr>
        <sz val="10"/>
        <rFont val="宋体"/>
        <family val="3"/>
        <charset val="134"/>
      </rPr>
      <t>微机房</t>
    </r>
    <r>
      <rPr>
        <sz val="10"/>
        <rFont val="Times New Roman"/>
        <family val="1"/>
      </rPr>
      <t>2214(CAD/CAM/CAE)</t>
    </r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</si>
  <si>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</si>
  <si>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CAD/CAM/UG/CAXA</t>
    </r>
    <r>
      <rPr>
        <sz val="10"/>
        <rFont val="宋体"/>
        <family val="3"/>
        <charset val="134"/>
      </rPr>
      <t>软件</t>
    </r>
  </si>
  <si>
    <r>
      <t>49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</si>
  <si>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微机房</t>
    </r>
    <r>
      <rPr>
        <sz val="10"/>
        <rFont val="Times New Roman"/>
        <family val="1"/>
      </rPr>
      <t>2223(CAD/CAM/CAE)</t>
    </r>
  </si>
  <si>
    <r>
      <rPr>
        <sz val="10"/>
        <rFont val="宋体"/>
        <family val="3"/>
        <charset val="134"/>
      </rPr>
      <t>数控维修（德西）</t>
    </r>
  </si>
  <si>
    <r>
      <t>Fanuc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Siemens</t>
    </r>
    <r>
      <rPr>
        <sz val="10"/>
        <rFont val="宋体"/>
        <family val="3"/>
        <charset val="134"/>
      </rPr>
      <t>系统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</si>
  <si>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机器人技术</t>
    </r>
  </si>
  <si>
    <r>
      <rPr>
        <sz val="10"/>
        <rFont val="宋体"/>
        <family val="3"/>
        <charset val="134"/>
      </rPr>
      <t>空中移动机器人控制技术实训区</t>
    </r>
  </si>
  <si>
    <r>
      <rPr>
        <sz val="10"/>
        <rFont val="宋体"/>
        <family val="3"/>
        <charset val="134"/>
      </rPr>
      <t>无人机教学平台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套，无人机训练套材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套，竞赛无人机开发平台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</si>
  <si>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智能机器人技术基础应用实训区</t>
    </r>
  </si>
  <si>
    <r>
      <rPr>
        <sz val="10"/>
        <rFont val="宋体"/>
        <family val="3"/>
        <charset val="134"/>
      </rPr>
      <t>桌面级机械臂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套、计算机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</si>
  <si>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协作机器人集成控制技术应用实训区</t>
    </r>
  </si>
  <si>
    <r>
      <rPr>
        <sz val="10"/>
        <rFont val="宋体"/>
        <family val="3"/>
        <charset val="134"/>
      </rPr>
      <t>协作机器人多功能工作站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套，离线虚拟仿真实训平台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套，计算机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</t>
    </r>
  </si>
  <si>
    <t>电子信息技术（能源电子）</t>
  </si>
  <si>
    <r>
      <rPr>
        <sz val="10"/>
        <rFont val="宋体"/>
        <family val="3"/>
        <charset val="134"/>
      </rPr>
      <t>现代电子装联技术实训室</t>
    </r>
  </si>
  <si>
    <r>
      <rPr>
        <sz val="10"/>
        <rFont val="宋体"/>
        <family val="3"/>
        <charset val="134"/>
      </rPr>
      <t>机器人焊接、点胶、锁付、印刷机、贴片机等设备各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套，激光打标机、扭力测试仪、</t>
    </r>
    <r>
      <rPr>
        <sz val="10"/>
        <rFont val="Times New Roman"/>
        <family val="1"/>
      </rPr>
      <t>AOI</t>
    </r>
    <r>
      <rPr>
        <sz val="10"/>
        <rFont val="宋体"/>
        <family val="3"/>
        <charset val="134"/>
      </rPr>
      <t>检查、</t>
    </r>
    <r>
      <rPr>
        <sz val="10"/>
        <rFont val="Times New Roman"/>
        <family val="1"/>
      </rPr>
      <t>BGA</t>
    </r>
    <r>
      <rPr>
        <sz val="10"/>
        <rFont val="宋体"/>
        <family val="3"/>
        <charset val="134"/>
      </rPr>
      <t>返修各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</t>
    </r>
  </si>
  <si>
    <r>
      <t>48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</si>
  <si>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高可靠性焊接技术实训室</t>
    </r>
  </si>
  <si>
    <r>
      <t xml:space="preserve"> </t>
    </r>
    <r>
      <rPr>
        <sz val="10"/>
        <rFont val="宋体"/>
        <family val="3"/>
        <charset val="134"/>
      </rPr>
      <t>高可靠性及热压焊接设备各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套、高可靠性焊接工位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个、电子仪器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</si>
  <si>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电子电路装调实训室</t>
    </r>
  </si>
  <si>
    <r>
      <rPr>
        <sz val="10"/>
        <rFont val="宋体"/>
        <family val="3"/>
        <charset val="134"/>
      </rPr>
      <t>电子实验箱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套、电子仪器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套、电子电路装调工位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</si>
  <si>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电子产品测试实训室</t>
    </r>
  </si>
  <si>
    <r>
      <rPr>
        <sz val="10"/>
        <rFont val="宋体"/>
        <family val="3"/>
        <charset val="134"/>
      </rPr>
      <t>电子实验箱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套、电子仪器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套、电子产品测试工位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</si>
  <si>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电子产品维修实训室</t>
    </r>
  </si>
  <si>
    <r>
      <rPr>
        <sz val="10"/>
        <rFont val="宋体"/>
        <family val="3"/>
        <charset val="134"/>
      </rPr>
      <t>电子仪器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套（基地原有）、电子产品维修工位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个</t>
    </r>
  </si>
  <si>
    <r>
      <t>PCB</t>
    </r>
    <r>
      <rPr>
        <sz val="10"/>
        <rFont val="宋体"/>
        <family val="3"/>
        <charset val="134"/>
      </rPr>
      <t>快速制板实训室</t>
    </r>
  </si>
  <si>
    <r>
      <t>PCB</t>
    </r>
    <r>
      <rPr>
        <sz val="10"/>
        <rFont val="宋体"/>
        <family val="3"/>
        <charset val="134"/>
      </rPr>
      <t>快速制板系统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套、电子仪器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套（基地原有）</t>
    </r>
  </si>
  <si>
    <r>
      <t>16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</si>
  <si>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集成电路测试实训室</t>
    </r>
  </si>
  <si>
    <r>
      <rPr>
        <sz val="10"/>
        <rFont val="宋体"/>
        <family val="3"/>
        <charset val="134"/>
      </rPr>
      <t>集成电路测试系统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套（含集成电路开发教学平台、集成电路应用开发资源系统、智能芯片分选系统）</t>
    </r>
  </si>
  <si>
    <r>
      <rPr>
        <sz val="10"/>
        <rFont val="宋体"/>
        <family val="3"/>
        <charset val="134"/>
      </rPr>
      <t>集成电路虚拟仿真实训室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</si>
  <si>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</si>
  <si>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集成电路应用技术实训室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</si>
  <si>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台（基地原有）、</t>
    </r>
    <r>
      <rPr>
        <sz val="10"/>
        <rFont val="Times New Roman"/>
        <family val="1"/>
      </rPr>
      <t>51</t>
    </r>
    <r>
      <rPr>
        <sz val="10"/>
        <rFont val="宋体"/>
        <family val="3"/>
        <charset val="134"/>
      </rPr>
      <t>单片机开发板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</si>
  <si>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电子产品创新实训室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</si>
  <si>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台（基地原有）、</t>
    </r>
    <r>
      <rPr>
        <sz val="10"/>
        <rFont val="Times New Roman"/>
        <family val="1"/>
      </rPr>
      <t>STM32</t>
    </r>
    <r>
      <rPr>
        <sz val="10"/>
        <rFont val="宋体"/>
        <family val="3"/>
        <charset val="134"/>
      </rPr>
      <t>单片机开发板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</si>
  <si>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电子产品设计实训室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</si>
  <si>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台（基地原有）</t>
    </r>
  </si>
  <si>
    <r>
      <rPr>
        <sz val="10"/>
        <rFont val="宋体"/>
        <family val="3"/>
        <charset val="134"/>
      </rPr>
      <t>模具技术</t>
    </r>
  </si>
  <si>
    <r>
      <rPr>
        <sz val="10"/>
        <rFont val="宋体"/>
        <family val="3"/>
        <charset val="134"/>
      </rPr>
      <t>微机房</t>
    </r>
    <r>
      <rPr>
        <sz val="10"/>
        <rFont val="Times New Roman"/>
        <family val="1"/>
      </rPr>
      <t>(CAD/CAM/CAE)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</si>
  <si>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</si>
  <si>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,CAD/CAE/CAM/CAT</t>
    </r>
    <r>
      <rPr>
        <sz val="10"/>
        <rFont val="宋体"/>
        <family val="3"/>
        <charset val="134"/>
      </rPr>
      <t>各类软件</t>
    </r>
  </si>
  <si>
    <r>
      <t>AR/VR</t>
    </r>
    <r>
      <rPr>
        <sz val="10"/>
        <rFont val="宋体"/>
        <family val="3"/>
        <charset val="134"/>
      </rPr>
      <t>机械行业制作体验区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</si>
  <si>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楼实训车间</t>
    </r>
  </si>
  <si>
    <r>
      <rPr>
        <sz val="10"/>
        <rFont val="宋体"/>
        <family val="3"/>
        <charset val="134"/>
      </rPr>
      <t>曼恒</t>
    </r>
    <r>
      <rPr>
        <sz val="10"/>
        <rFont val="Times New Roman"/>
        <family val="1"/>
      </rPr>
      <t>ideaVR</t>
    </r>
    <r>
      <rPr>
        <sz val="10"/>
        <rFont val="宋体"/>
        <family val="3"/>
        <charset val="134"/>
      </rPr>
      <t>软件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套，配套机械相关</t>
    </r>
    <r>
      <rPr>
        <sz val="10"/>
        <rFont val="Times New Roman"/>
        <family val="1"/>
      </rPr>
      <t>VR</t>
    </r>
    <r>
      <rPr>
        <sz val="10"/>
        <rFont val="宋体"/>
        <family val="3"/>
        <charset val="134"/>
      </rPr>
      <t>内容资源包，体验大屏两处及配套</t>
    </r>
    <r>
      <rPr>
        <sz val="10"/>
        <rFont val="Times New Roman"/>
        <family val="1"/>
      </rPr>
      <t>3D</t>
    </r>
    <r>
      <rPr>
        <sz val="10"/>
        <rFont val="宋体"/>
        <family val="3"/>
        <charset val="134"/>
      </rPr>
      <t>主动立体眼镜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套、音箱系统、头显等。</t>
    </r>
  </si>
  <si>
    <r>
      <rPr>
        <sz val="10"/>
        <rFont val="宋体"/>
        <family val="3"/>
        <charset val="134"/>
      </rPr>
      <t>数控车床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区</t>
    </r>
  </si>
  <si>
    <r>
      <rPr>
        <sz val="10"/>
        <rFont val="宋体"/>
        <family val="3"/>
        <charset val="134"/>
      </rPr>
      <t>凯达数控车床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均为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系统</t>
    </r>
  </si>
  <si>
    <r>
      <t>25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</si>
  <si>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数控铣床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区</t>
    </r>
  </si>
  <si>
    <r>
      <rPr>
        <sz val="10"/>
        <rFont val="宋体"/>
        <family val="3"/>
        <charset val="134"/>
      </rPr>
      <t>新瑞数控铣床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均为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系统</t>
    </r>
  </si>
  <si>
    <r>
      <rPr>
        <sz val="10"/>
        <rFont val="宋体"/>
        <family val="3"/>
        <charset val="134"/>
      </rPr>
      <t>加工中心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区</t>
    </r>
  </si>
  <si>
    <r>
      <rPr>
        <sz val="10"/>
        <rFont val="宋体"/>
        <family val="3"/>
        <charset val="134"/>
      </rPr>
      <t>哈庭加工中心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新瑞加工中心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台，均为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系统</t>
    </r>
  </si>
  <si>
    <r>
      <t>45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</si>
  <si>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数控线切割区</t>
    </r>
  </si>
  <si>
    <r>
      <rPr>
        <sz val="10"/>
        <rFont val="宋体"/>
        <family val="3"/>
        <charset val="134"/>
      </rPr>
      <t>数控线切割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</si>
  <si>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数控电火花区</t>
    </r>
  </si>
  <si>
    <r>
      <rPr>
        <sz val="10"/>
        <rFont val="宋体"/>
        <family val="3"/>
        <charset val="134"/>
      </rPr>
      <t>电火花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</si>
  <si>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试模区</t>
    </r>
  </si>
  <si>
    <r>
      <rPr>
        <sz val="10"/>
        <rFont val="宋体"/>
        <family val="3"/>
        <charset val="134"/>
      </rPr>
      <t>注塑机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台，冲床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台，台钻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台、雕刻机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</si>
  <si>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智能制造区</t>
    </r>
  </si>
  <si>
    <r>
      <t>CNC</t>
    </r>
    <r>
      <rPr>
        <sz val="10"/>
        <rFont val="宋体"/>
        <family val="3"/>
        <charset val="134"/>
      </rPr>
      <t>机床，精密火花机，石墨加工机，清洗机，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机器人，三坐标，激光打标机等设备集成</t>
    </r>
    <r>
      <rPr>
        <sz val="10"/>
        <rFont val="Times New Roman"/>
        <family val="1"/>
      </rPr>
      <t>MES</t>
    </r>
    <r>
      <rPr>
        <sz val="10"/>
        <rFont val="宋体"/>
        <family val="3"/>
        <charset val="134"/>
      </rPr>
      <t>管控系统的智能线体一套</t>
    </r>
  </si>
  <si>
    <r>
      <rPr>
        <sz val="10"/>
        <rFont val="宋体"/>
        <family val="3"/>
        <charset val="134"/>
      </rPr>
      <t>三坐标检测区</t>
    </r>
  </si>
  <si>
    <r>
      <rPr>
        <sz val="10"/>
        <rFont val="宋体"/>
        <family val="3"/>
        <charset val="134"/>
      </rPr>
      <t>蔡司三坐标测量机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台，机房配有脱机编程软件</t>
    </r>
  </si>
  <si>
    <r>
      <rPr>
        <sz val="10"/>
        <rFont val="宋体"/>
        <family val="3"/>
        <charset val="134"/>
      </rPr>
      <t>数字创意</t>
    </r>
  </si>
  <si>
    <r>
      <rPr>
        <sz val="10"/>
        <rFont val="宋体"/>
        <family val="3"/>
        <charset val="134"/>
      </rPr>
      <t>摄影棚</t>
    </r>
  </si>
  <si>
    <r>
      <rPr>
        <sz val="10"/>
        <rFont val="宋体"/>
        <family val="3"/>
        <charset val="134"/>
      </rPr>
      <t>摄影棚一楼</t>
    </r>
  </si>
  <si>
    <r>
      <rPr>
        <sz val="10"/>
        <rFont val="宋体"/>
        <family val="3"/>
        <charset val="134"/>
      </rPr>
      <t>影视摄影、动作捕捉</t>
    </r>
  </si>
  <si>
    <r>
      <rPr>
        <sz val="10"/>
        <rFont val="宋体"/>
        <family val="3"/>
        <charset val="134"/>
      </rPr>
      <t>虚拟演播室</t>
    </r>
  </si>
  <si>
    <r>
      <rPr>
        <sz val="10"/>
        <rFont val="宋体"/>
        <family val="3"/>
        <charset val="134"/>
      </rPr>
      <t>蓝屏拍摄、演播</t>
    </r>
  </si>
  <si>
    <r>
      <t>4D</t>
    </r>
    <r>
      <rPr>
        <sz val="10"/>
        <rFont val="宋体"/>
        <family val="3"/>
        <charset val="134"/>
      </rPr>
      <t>影院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</si>
  <si>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208</t>
    </r>
  </si>
  <si>
    <r>
      <t>90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</si>
  <si>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205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</si>
  <si>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台</t>
    </r>
  </si>
  <si>
    <r>
      <t>35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</si>
  <si>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207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</si>
  <si>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</t>
    </r>
  </si>
  <si>
    <r>
      <t>39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</si>
  <si>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211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</si>
  <si>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213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</si>
  <si>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215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</si>
  <si>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217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</si>
  <si>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</t>
    </r>
  </si>
  <si>
    <r>
      <t>47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</si>
  <si>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212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</si>
  <si>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210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</si>
  <si>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301</t>
    </r>
  </si>
  <si>
    <r>
      <t>DaVinci</t>
    </r>
    <r>
      <rPr>
        <sz val="10"/>
        <rFont val="宋体"/>
        <family val="3"/>
        <charset val="134"/>
      </rPr>
      <t>调色台与软件一套</t>
    </r>
  </si>
  <si>
    <r>
      <t>15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</si>
  <si>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307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</si>
  <si>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38</t>
    </r>
    <r>
      <rPr>
        <sz val="10"/>
        <rFont val="宋体"/>
        <family val="3"/>
        <charset val="134"/>
      </rPr>
      <t>台</t>
    </r>
  </si>
  <si>
    <r>
      <t>37</t>
    </r>
    <r>
      <rPr>
        <sz val="10"/>
        <rFont val="宋体"/>
        <family val="3"/>
        <charset val="134"/>
      </rPr>
      <t>人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</si>
  <si>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308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</si>
  <si>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309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</si>
  <si>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310</t>
    </r>
  </si>
  <si>
    <r>
      <rPr>
        <sz val="10"/>
        <rFont val="宋体"/>
        <family val="3"/>
        <charset val="134"/>
      </rPr>
      <t>通用计算机教室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</si>
  <si>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311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</si>
  <si>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312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</si>
  <si>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56</t>
    </r>
    <r>
      <rPr>
        <sz val="10"/>
        <rFont val="宋体"/>
        <family val="3"/>
        <charset val="134"/>
      </rPr>
      <t>台</t>
    </r>
  </si>
  <si>
    <r>
      <t>55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</si>
  <si>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服装技术</t>
    </r>
  </si>
  <si>
    <r>
      <rPr>
        <sz val="10"/>
        <rFont val="宋体"/>
        <family val="3"/>
        <charset val="134"/>
      </rPr>
      <t>立体裁剪实训室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</si>
  <si>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408</t>
    </r>
  </si>
  <si>
    <r>
      <rPr>
        <sz val="10"/>
        <rFont val="宋体"/>
        <family val="3"/>
        <charset val="134"/>
      </rPr>
      <t>服装工位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台</t>
    </r>
  </si>
  <si>
    <r>
      <t>24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</si>
  <si>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服装工艺仿真实训室</t>
    </r>
    <r>
      <rPr>
        <sz val="10"/>
        <rFont val="Times New Roman"/>
        <family val="1"/>
      </rPr>
      <t>I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</si>
  <si>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410</t>
    </r>
  </si>
  <si>
    <r>
      <rPr>
        <sz val="10"/>
        <rFont val="宋体"/>
        <family val="3"/>
        <charset val="134"/>
      </rPr>
      <t>服装工位</t>
    </r>
    <r>
      <rPr>
        <sz val="10"/>
        <rFont val="Times New Roman"/>
        <family val="1"/>
      </rPr>
      <t>44</t>
    </r>
    <r>
      <rPr>
        <sz val="10"/>
        <rFont val="宋体"/>
        <family val="3"/>
        <charset val="134"/>
      </rPr>
      <t>台</t>
    </r>
  </si>
  <si>
    <r>
      <t>44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</si>
  <si>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服装工艺仿真实训室</t>
    </r>
    <r>
      <rPr>
        <sz val="10"/>
        <rFont val="Times New Roman"/>
        <family val="1"/>
      </rPr>
      <t>II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</si>
  <si>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412</t>
    </r>
  </si>
  <si>
    <r>
      <rPr>
        <sz val="10"/>
        <rFont val="宋体"/>
        <family val="3"/>
        <charset val="134"/>
      </rPr>
      <t>印刷技术</t>
    </r>
  </si>
  <si>
    <r>
      <rPr>
        <sz val="10"/>
        <rFont val="宋体"/>
        <family val="3"/>
        <charset val="134"/>
      </rPr>
      <t>印前制版</t>
    </r>
  </si>
  <si>
    <r>
      <rPr>
        <sz val="10"/>
        <rFont val="宋体"/>
        <family val="3"/>
        <charset val="134"/>
      </rPr>
      <t>科教会堂西大门一楼印刷实训车间</t>
    </r>
  </si>
  <si>
    <r>
      <rPr>
        <sz val="10"/>
        <rFont val="宋体"/>
        <family val="3"/>
        <charset val="134"/>
      </rPr>
      <t>全封闭晒版机一台，自动显影机一台</t>
    </r>
  </si>
  <si>
    <r>
      <t>10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</si>
  <si>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彩色印刷</t>
    </r>
  </si>
  <si>
    <r>
      <t xml:space="preserve">HEIDELBERG </t>
    </r>
    <r>
      <rPr>
        <sz val="10"/>
        <rFont val="宋体"/>
        <family val="3"/>
        <charset val="134"/>
      </rPr>
      <t>速霸</t>
    </r>
    <r>
      <rPr>
        <sz val="10"/>
        <rFont val="Times New Roman"/>
        <family val="1"/>
      </rPr>
      <t>4K4</t>
    </r>
    <r>
      <rPr>
        <sz val="10"/>
        <rFont val="宋体"/>
        <family val="3"/>
        <charset val="134"/>
      </rPr>
      <t>色印刷机一台</t>
    </r>
  </si>
  <si>
    <r>
      <t>5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</si>
  <si>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单色印刷</t>
    </r>
  </si>
  <si>
    <r>
      <rPr>
        <sz val="10"/>
        <rFont val="宋体"/>
        <family val="3"/>
        <charset val="134"/>
      </rPr>
      <t>上海光华</t>
    </r>
    <r>
      <rPr>
        <sz val="10"/>
        <rFont val="Times New Roman"/>
        <family val="1"/>
      </rPr>
      <t>4K</t>
    </r>
    <r>
      <rPr>
        <sz val="10"/>
        <rFont val="宋体"/>
        <family val="3"/>
        <charset val="134"/>
      </rPr>
      <t>单色印刷机一台，打孔机一台</t>
    </r>
  </si>
  <si>
    <r>
      <rPr>
        <sz val="10"/>
        <rFont val="宋体"/>
        <family val="3"/>
        <charset val="134"/>
      </rPr>
      <t>印刷后道</t>
    </r>
  </si>
  <si>
    <r>
      <rPr>
        <sz val="10"/>
        <rFont val="宋体"/>
        <family val="3"/>
        <charset val="134"/>
      </rPr>
      <t>切纸机一台，骑马订书机一台，包本机一台，折页机一台，烫金模切机一台，压平机一台</t>
    </r>
  </si>
  <si>
    <r>
      <rPr>
        <sz val="10"/>
        <rFont val="宋体"/>
        <family val="3"/>
        <charset val="134"/>
      </rPr>
      <t>数字图像处理</t>
    </r>
  </si>
  <si>
    <r>
      <rPr>
        <sz val="10"/>
        <rFont val="宋体"/>
        <family val="3"/>
        <charset val="134"/>
      </rPr>
      <t>科教会堂西大门一楼印刷实训车间</t>
    </r>
    <r>
      <rPr>
        <sz val="10"/>
        <rFont val="Times New Roman"/>
        <family val="1"/>
      </rPr>
      <t>106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</si>
  <si>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</si>
  <si>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教室</t>
    </r>
  </si>
  <si>
    <r>
      <rPr>
        <sz val="10"/>
        <rFont val="宋体"/>
        <family val="3"/>
        <charset val="134"/>
      </rPr>
      <t>科教会堂西大门一楼印刷实训车间</t>
    </r>
    <r>
      <rPr>
        <sz val="10"/>
        <rFont val="Times New Roman"/>
        <family val="1"/>
      </rPr>
      <t>108</t>
    </r>
  </si>
  <si>
    <r>
      <rPr>
        <sz val="10"/>
        <rFont val="宋体"/>
        <family val="3"/>
        <charset val="134"/>
      </rPr>
      <t>教学区</t>
    </r>
  </si>
  <si>
    <r>
      <rPr>
        <sz val="10"/>
        <rFont val="宋体"/>
        <family val="3"/>
        <charset val="134"/>
      </rPr>
      <t>焊接及检测技术</t>
    </r>
  </si>
  <si>
    <r>
      <rPr>
        <sz val="10"/>
        <rFont val="宋体"/>
        <family val="3"/>
        <charset val="134"/>
      </rPr>
      <t>焊接机器人仿真机房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</si>
  <si>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楼实训车间南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</si>
  <si>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49</t>
    </r>
    <r>
      <rPr>
        <sz val="10"/>
        <rFont val="宋体"/>
        <family val="3"/>
        <charset val="134"/>
      </rPr>
      <t>台（</t>
    </r>
    <r>
      <rPr>
        <sz val="10"/>
        <rFont val="Times New Roman"/>
        <family val="1"/>
      </rPr>
      <t>Robotmaster</t>
    </r>
    <r>
      <rPr>
        <sz val="10"/>
        <rFont val="宋体"/>
        <family val="3"/>
        <charset val="134"/>
      </rPr>
      <t>软件）</t>
    </r>
  </si>
  <si>
    <r>
      <rPr>
        <sz val="10"/>
        <rFont val="宋体"/>
        <family val="3"/>
        <charset val="134"/>
      </rPr>
      <t>焊接机器人实训区</t>
    </r>
  </si>
  <si>
    <r>
      <t>ABB</t>
    </r>
    <r>
      <rPr>
        <sz val="10"/>
        <rFont val="宋体"/>
        <family val="3"/>
        <charset val="134"/>
      </rPr>
      <t>弧焊机器人工作站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</t>
    </r>
    <r>
      <rPr>
        <sz val="10"/>
        <rFont val="Times New Roman"/>
        <family val="1"/>
      </rPr>
      <t>FANUC</t>
    </r>
    <r>
      <rPr>
        <sz val="10"/>
        <rFont val="宋体"/>
        <family val="3"/>
        <charset val="134"/>
      </rPr>
      <t>弧焊机器人工作站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</t>
    </r>
    <r>
      <rPr>
        <sz val="10"/>
        <rFont val="Times New Roman"/>
        <family val="1"/>
      </rPr>
      <t>KUKA</t>
    </r>
    <r>
      <rPr>
        <sz val="10"/>
        <rFont val="宋体"/>
        <family val="3"/>
        <charset val="134"/>
      </rPr>
      <t>弧焊机器人工作站</t>
    </r>
    <r>
      <rPr>
        <sz val="10"/>
        <rFont val="Times New Roman"/>
        <family val="1"/>
      </rPr>
      <t>4套</t>
    </r>
  </si>
  <si>
    <r>
      <rPr>
        <sz val="10"/>
        <rFont val="宋体"/>
        <family val="3"/>
        <charset val="134"/>
      </rPr>
      <t>焊条电弧焊实训区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</si>
  <si>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楼实训车间北</t>
    </r>
  </si>
  <si>
    <r>
      <t>ZX7-400</t>
    </r>
    <r>
      <rPr>
        <sz val="10"/>
        <rFont val="宋体"/>
        <family val="3"/>
        <charset val="134"/>
      </rPr>
      <t>直流焊机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台，WSME-315多功能焊机9台</t>
    </r>
  </si>
  <si>
    <r>
      <rPr>
        <sz val="10"/>
        <rFont val="宋体"/>
        <family val="3"/>
        <charset val="134"/>
      </rPr>
      <t>气体保护焊实训区（氩弧焊）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</si>
  <si>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楼实训车间南</t>
    </r>
  </si>
  <si>
    <r>
      <t>WSM-400</t>
    </r>
    <r>
      <rPr>
        <sz val="10"/>
        <rFont val="宋体"/>
        <family val="3"/>
        <charset val="134"/>
      </rPr>
      <t>直流氩弧焊机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</si>
  <si>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气体保护焊实训区（二保焊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）</t>
    </r>
  </si>
  <si>
    <r>
      <t>NB400 CO2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NBC-Ⅲ</t>
    </r>
    <r>
      <rPr>
        <sz val="10"/>
        <rFont val="宋体"/>
        <family val="3"/>
        <charset val="134"/>
      </rPr>
      <t>型逆变式</t>
    </r>
    <r>
      <rPr>
        <sz val="10"/>
        <rFont val="Times New Roman"/>
        <family val="1"/>
      </rPr>
      <t>MIGMAG</t>
    </r>
    <r>
      <rPr>
        <sz val="10"/>
        <rFont val="宋体"/>
        <family val="3"/>
        <charset val="134"/>
      </rPr>
      <t>弧焊机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台</t>
    </r>
  </si>
  <si>
    <r>
      <t>60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</si>
  <si>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埋弧焊实训区</t>
    </r>
  </si>
  <si>
    <r>
      <t>MZ-1000</t>
    </r>
    <r>
      <rPr>
        <sz val="10"/>
        <rFont val="宋体"/>
        <family val="3"/>
        <charset val="134"/>
      </rPr>
      <t>埋弧焊机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台（其中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台带滚轮架、十字架）</t>
    </r>
  </si>
  <si>
    <r>
      <rPr>
        <sz val="10"/>
        <rFont val="宋体"/>
        <family val="3"/>
        <charset val="134"/>
      </rPr>
      <t>切割技术实训区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半自动、手工、等离子、数控</t>
    </r>
    <r>
      <rPr>
        <sz val="10"/>
        <rFont val="Times New Roman"/>
        <family val="1"/>
      </rPr>
      <t>)</t>
    </r>
  </si>
  <si>
    <r>
      <t>LGK-120</t>
    </r>
    <r>
      <rPr>
        <sz val="10"/>
        <rFont val="宋体"/>
        <family val="3"/>
        <charset val="134"/>
      </rPr>
      <t>等离子切割机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台（其中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台已坏正在维修）、</t>
    </r>
    <r>
      <rPr>
        <sz val="10"/>
        <rFont val="Times New Roman"/>
        <family val="1"/>
      </rPr>
      <t>FXA-P</t>
    </r>
    <r>
      <rPr>
        <sz val="10"/>
        <rFont val="宋体"/>
        <family val="3"/>
        <charset val="134"/>
      </rPr>
      <t>数控火焰切割机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Cg1-30</t>
    </r>
    <r>
      <rPr>
        <sz val="10"/>
        <rFont val="宋体"/>
        <family val="3"/>
        <charset val="134"/>
      </rPr>
      <t>半自动气割机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CG2-150</t>
    </r>
    <r>
      <rPr>
        <sz val="10"/>
        <rFont val="宋体"/>
        <family val="3"/>
        <charset val="134"/>
      </rPr>
      <t>仿形切割机、钳工桌台虎钳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</si>
  <si>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焊机拆装维修实训区</t>
    </r>
  </si>
  <si>
    <r>
      <t>WSE-315</t>
    </r>
    <r>
      <rPr>
        <sz val="10"/>
        <rFont val="宋体"/>
        <family val="3"/>
        <charset val="134"/>
      </rPr>
      <t>交流氩弧焊机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NBM-500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NB-350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ZX7-400</t>
    </r>
    <r>
      <rPr>
        <sz val="10"/>
        <rFont val="宋体"/>
        <family val="3"/>
        <charset val="134"/>
      </rPr>
      <t>直流焊机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NB-400</t>
    </r>
    <r>
      <rPr>
        <sz val="10"/>
        <rFont val="宋体"/>
        <family val="3"/>
        <charset val="134"/>
      </rPr>
      <t>熔化极气体保护焊机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</si>
  <si>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教学区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</si>
  <si>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教学区</t>
    </r>
    <r>
      <rPr>
        <sz val="10"/>
        <rFont val="Times New Roman"/>
        <family val="1"/>
      </rPr>
      <t>2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</si>
  <si>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楼实训车间南</t>
    </r>
  </si>
  <si>
    <r>
      <rPr>
        <sz val="10"/>
        <rFont val="宋体"/>
        <family val="3"/>
        <charset val="134"/>
      </rPr>
      <t>焊接检测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</si>
  <si>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楼实训车间北</t>
    </r>
  </si>
  <si>
    <r>
      <t>1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CST-2200</t>
    </r>
    <r>
      <rPr>
        <sz val="10"/>
        <rFont val="宋体"/>
        <family val="3"/>
        <charset val="134"/>
      </rPr>
      <t>模拟超声仪、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CTS-22</t>
    </r>
    <r>
      <rPr>
        <sz val="10"/>
        <rFont val="宋体"/>
        <family val="3"/>
        <charset val="134"/>
      </rPr>
      <t>模拟超声波检测仪、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CTS-22A</t>
    </r>
    <r>
      <rPr>
        <sz val="10"/>
        <rFont val="宋体"/>
        <family val="3"/>
        <charset val="134"/>
      </rPr>
      <t>模拟超声仪、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>PXUT-27</t>
    </r>
    <r>
      <rPr>
        <sz val="10"/>
        <rFont val="宋体"/>
        <family val="3"/>
        <charset val="134"/>
      </rPr>
      <t>数字超声仪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微型交直流磁轭探伤仪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CYD</t>
    </r>
    <r>
      <rPr>
        <sz val="10"/>
        <rFont val="宋体"/>
        <family val="3"/>
        <charset val="134"/>
      </rPr>
      <t>多用磁粉探伤仪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EMW-2000</t>
    </r>
    <r>
      <rPr>
        <sz val="10"/>
        <rFont val="宋体"/>
        <family val="3"/>
        <charset val="134"/>
      </rPr>
      <t>型交直流磁粉探伤机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台、盥洗室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个工位</t>
    </r>
    <r>
      <rPr>
        <sz val="10"/>
        <rFont val="Times New Roman"/>
        <family val="1"/>
      </rPr>
      <t xml:space="preserve">
</t>
    </r>
    <r>
      <rPr>
        <sz val="10"/>
        <rFont val="Times New Roman"/>
        <family val="1"/>
      </rPr>
      <t>XXQ-2005X</t>
    </r>
    <r>
      <rPr>
        <sz val="10"/>
        <rFont val="宋体"/>
        <family val="3"/>
        <charset val="134"/>
      </rPr>
      <t>射线机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XXH-2005X</t>
    </r>
    <r>
      <rPr>
        <sz val="10"/>
        <rFont val="宋体"/>
        <family val="3"/>
        <charset val="134"/>
      </rPr>
      <t>射线机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XY-2515</t>
    </r>
    <r>
      <rPr>
        <sz val="10"/>
        <rFont val="宋体"/>
        <family val="3"/>
        <charset val="134"/>
      </rPr>
      <t>射线机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XYD-1520</t>
    </r>
    <r>
      <rPr>
        <sz val="10"/>
        <rFont val="宋体"/>
        <family val="3"/>
        <charset val="134"/>
      </rPr>
      <t>射线机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曝光室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个，暗室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个（干区和湿区各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个）</t>
    </r>
  </si>
  <si>
    <r>
      <t>36</t>
    </r>
    <r>
      <rPr>
        <sz val="10"/>
        <rFont val="宋体"/>
        <family val="3"/>
        <charset val="134"/>
      </rPr>
      <t>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</si>
  <si>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楼实训车间南</t>
    </r>
  </si>
  <si>
    <r>
      <rPr>
        <sz val="10"/>
        <rFont val="宋体"/>
        <family val="3"/>
        <charset val="134"/>
      </rPr>
      <t>教学区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</si>
  <si>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底片评定室</t>
    </r>
  </si>
  <si>
    <r>
      <rPr>
        <sz val="10"/>
        <rFont val="宋体"/>
        <family val="3"/>
        <charset val="134"/>
      </rPr>
      <t>智能制造技术</t>
    </r>
  </si>
  <si>
    <r>
      <rPr>
        <sz val="10"/>
        <rFont val="宋体"/>
        <family val="3"/>
        <charset val="134"/>
      </rPr>
      <t>智能制造实训区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</si>
  <si>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</si>
  <si>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智能制造教学实训工厂，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站点，编程工作站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</si>
  <si>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数字孪生与信息化实训区</t>
    </r>
  </si>
  <si>
    <r>
      <t>NX</t>
    </r>
    <r>
      <rPr>
        <sz val="10"/>
        <rFont val="宋体"/>
        <family val="3"/>
        <charset val="134"/>
      </rPr>
      <t>教育部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</t>
    </r>
    <r>
      <rPr>
        <sz val="10"/>
        <rFont val="Times New Roman"/>
        <family val="1"/>
      </rPr>
      <t>Tecnomatix</t>
    </r>
    <r>
      <rPr>
        <sz val="10"/>
        <rFont val="宋体"/>
        <family val="3"/>
        <charset val="134"/>
      </rPr>
      <t>教育包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</t>
    </r>
    <r>
      <rPr>
        <sz val="10"/>
        <rFont val="Times New Roman"/>
        <family val="1"/>
      </rPr>
      <t>MES</t>
    </r>
    <r>
      <rPr>
        <sz val="10"/>
        <rFont val="宋体"/>
        <family val="3"/>
        <charset val="134"/>
      </rPr>
      <t>软件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</t>
    </r>
    <r>
      <rPr>
        <sz val="10"/>
        <rFont val="Times New Roman"/>
        <family val="1"/>
      </rPr>
      <t>SAP SEN</t>
    </r>
    <r>
      <rPr>
        <sz val="10"/>
        <rFont val="宋体"/>
        <family val="3"/>
        <charset val="134"/>
      </rPr>
      <t>软件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节点，数字化设计工作站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</si>
  <si>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博世力士乐现代液压技术实训区</t>
    </r>
  </si>
  <si>
    <r>
      <rPr>
        <sz val="10"/>
        <rFont val="宋体"/>
        <family val="3"/>
        <charset val="134"/>
      </rPr>
      <t>博世力士乐</t>
    </r>
    <r>
      <rPr>
        <sz val="10"/>
        <rFont val="Times New Roman"/>
        <family val="1"/>
      </rPr>
      <t>WS290</t>
    </r>
    <r>
      <rPr>
        <sz val="10"/>
        <rFont val="宋体"/>
        <family val="3"/>
        <charset val="134"/>
      </rPr>
      <t>双面液压综合实训台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</si>
  <si>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数据采集与监视控制实训区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</si>
  <si>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212</t>
    </r>
  </si>
  <si>
    <r>
      <rPr>
        <sz val="10"/>
        <rFont val="宋体"/>
        <family val="3"/>
        <charset val="134"/>
      </rPr>
      <t>智能传感检测实训系统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TIA Portal</t>
    </r>
    <r>
      <rPr>
        <sz val="10"/>
        <rFont val="宋体"/>
        <family val="3"/>
        <charset val="134"/>
      </rPr>
      <t>全集成自动化工程软件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</si>
  <si>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自动化工程实训区</t>
    </r>
    <r>
      <rPr>
        <sz val="10"/>
        <rFont val="Times New Roman"/>
        <family val="1"/>
      </rPr>
      <t>1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</si>
  <si>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211</t>
    </r>
  </si>
  <si>
    <r>
      <t>S7-1200PLC</t>
    </r>
    <r>
      <rPr>
        <sz val="10"/>
        <rFont val="宋体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FX5U PLC</t>
    </r>
    <r>
      <rPr>
        <sz val="10"/>
        <rFont val="宋体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PLC</t>
    </r>
    <r>
      <rPr>
        <sz val="10"/>
        <rFont val="宋体"/>
        <family val="3"/>
        <charset val="134"/>
      </rPr>
      <t>编程执行实训系统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</si>
  <si>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自动化工程实训区</t>
    </r>
    <r>
      <rPr>
        <sz val="10"/>
        <rFont val="Times New Roman"/>
        <family val="1"/>
      </rPr>
      <t>2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</si>
  <si>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213</t>
    </r>
  </si>
  <si>
    <r>
      <t>S7-1500PLC</t>
    </r>
    <r>
      <rPr>
        <sz val="10"/>
        <rFont val="宋体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FX5U PLC</t>
    </r>
    <r>
      <rPr>
        <sz val="10"/>
        <rFont val="宋体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FMS</t>
    </r>
    <r>
      <rPr>
        <sz val="10"/>
        <rFont val="宋体"/>
        <family val="3"/>
        <charset val="134"/>
      </rPr>
      <t>教学实训系统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个模块），编程工作站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</si>
  <si>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工业伺服实训区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</si>
  <si>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214</t>
    </r>
  </si>
  <si>
    <r>
      <rPr>
        <sz val="10"/>
        <rFont val="宋体"/>
        <family val="3"/>
        <charset val="134"/>
      </rPr>
      <t>双轴谐波减速伺服驱动模组控制实训系统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</si>
  <si>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电气设计实训室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</si>
  <si>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215</t>
    </r>
  </si>
  <si>
    <r>
      <t>eplan</t>
    </r>
    <r>
      <rPr>
        <sz val="10"/>
        <rFont val="宋体"/>
        <family val="3"/>
        <charset val="134"/>
      </rPr>
      <t>电气设计软件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节点，计算机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</si>
  <si>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自动线安装调试（三菱）</t>
    </r>
    <r>
      <rPr>
        <sz val="10"/>
        <rFont val="Times New Roman"/>
        <family val="1"/>
      </rPr>
      <t>Ⅰ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</si>
  <si>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207</t>
    </r>
  </si>
  <si>
    <r>
      <rPr>
        <sz val="10"/>
        <rFont val="宋体"/>
        <family val="3"/>
        <charset val="134"/>
      </rPr>
      <t>亚龙</t>
    </r>
    <r>
      <rPr>
        <sz val="10"/>
        <rFont val="Times New Roman"/>
        <family val="1"/>
      </rPr>
      <t>YL-335B</t>
    </r>
    <r>
      <rPr>
        <sz val="10"/>
        <rFont val="宋体"/>
        <family val="3"/>
        <charset val="134"/>
      </rPr>
      <t>自动生产线安装调试设备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套，编程电脑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</si>
  <si>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自动线安装调试（三菱）</t>
    </r>
    <r>
      <rPr>
        <sz val="10"/>
        <rFont val="Times New Roman"/>
        <family val="1"/>
      </rPr>
      <t>Ⅱ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</si>
  <si>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209</t>
    </r>
  </si>
  <si>
    <r>
      <rPr>
        <sz val="10"/>
        <rFont val="宋体"/>
        <family val="3"/>
        <charset val="134"/>
      </rPr>
      <t>费斯托现代气动技术实训区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</si>
  <si>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208</t>
    </r>
  </si>
  <si>
    <r>
      <rPr>
        <sz val="10"/>
        <rFont val="宋体"/>
        <family val="3"/>
        <charset val="134"/>
      </rPr>
      <t>费斯托气动综合实训平台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</si>
  <si>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建筑智能化技术</t>
    </r>
  </si>
  <si>
    <r>
      <rPr>
        <sz val="10"/>
        <rFont val="宋体"/>
        <family val="3"/>
        <charset val="134"/>
      </rPr>
      <t>建筑智能化工程实训区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</si>
  <si>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210</t>
    </r>
  </si>
  <si>
    <r>
      <rPr>
        <sz val="10"/>
        <rFont val="宋体"/>
        <family val="3"/>
        <charset val="134"/>
      </rPr>
      <t>楼宇自动化工程技能实训系统</t>
    </r>
    <r>
      <rPr>
        <sz val="10"/>
        <rFont val="Times New Roman"/>
        <family val="1"/>
      </rPr>
      <t>(THBCAE-2</t>
    </r>
    <r>
      <rPr>
        <sz val="10"/>
        <rFont val="宋体"/>
        <family val="3"/>
        <charset val="134"/>
      </rPr>
      <t>型</t>
    </r>
    <r>
      <rPr>
        <sz val="10"/>
        <rFont val="Times New Roman"/>
        <family val="1"/>
      </rPr>
      <t>)2</t>
    </r>
    <r>
      <rPr>
        <sz val="10"/>
        <rFont val="宋体"/>
        <family val="3"/>
        <charset val="134"/>
      </rPr>
      <t>套，楼宇自动化工程技能实训系统</t>
    </r>
    <r>
      <rPr>
        <sz val="10"/>
        <rFont val="Times New Roman"/>
        <family val="1"/>
      </rPr>
      <t>(BHLYJD-5)2</t>
    </r>
    <r>
      <rPr>
        <sz val="10"/>
        <rFont val="宋体"/>
        <family val="3"/>
        <charset val="134"/>
      </rPr>
      <t>套、计算机</t>
    </r>
    <r>
      <rPr>
        <sz val="10"/>
        <rFont val="Times New Roman"/>
        <family val="1"/>
      </rPr>
      <t>45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</si>
  <si>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供配电技术实训区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</si>
  <si>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</si>
  <si>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r>
      <t>SLGDZ-1</t>
    </r>
    <r>
      <rPr>
        <sz val="10"/>
        <rFont val="宋体"/>
        <family val="3"/>
        <charset val="134"/>
      </rPr>
      <t>倒闸操作实训系统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SL-KYN28-12KV</t>
    </r>
    <r>
      <rPr>
        <sz val="10"/>
        <rFont val="宋体"/>
        <family val="3"/>
        <charset val="134"/>
      </rPr>
      <t>高压开关柜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SL-GGD</t>
    </r>
    <r>
      <rPr>
        <sz val="10"/>
        <rFont val="宋体"/>
        <family val="3"/>
        <charset val="134"/>
      </rPr>
      <t>低压开关柜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SL-GCS</t>
    </r>
    <r>
      <rPr>
        <sz val="10"/>
        <rFont val="宋体"/>
        <family val="3"/>
        <charset val="134"/>
      </rPr>
      <t>低压开关柜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套、半身心肺复苏模拟人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套、电脑心肺复苏模拟人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</si>
  <si>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精密机械制造技术</t>
    </r>
  </si>
  <si>
    <r>
      <rPr>
        <sz val="10"/>
        <rFont val="宋体"/>
        <family val="3"/>
        <charset val="134"/>
      </rPr>
      <t>机械设计及仿真实训区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</si>
  <si>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</si>
  <si>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五轴加工中心操作面板及计算机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</si>
  <si>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北京精雕</t>
    </r>
    <r>
      <rPr>
        <sz val="10"/>
        <rFont val="Times New Roman"/>
        <family val="1"/>
      </rPr>
      <t>CNC</t>
    </r>
    <r>
      <rPr>
        <sz val="10"/>
        <rFont val="宋体"/>
        <family val="3"/>
        <charset val="134"/>
      </rPr>
      <t>加工技术实训中心</t>
    </r>
  </si>
  <si>
    <r>
      <rPr>
        <sz val="10"/>
        <rFont val="宋体"/>
        <family val="3"/>
        <charset val="134"/>
      </rPr>
      <t>精雕五轴加工中心</t>
    </r>
    <r>
      <rPr>
        <sz val="10"/>
        <rFont val="Times New Roman"/>
        <family val="1"/>
      </rPr>
      <t>JDGR400T 12</t>
    </r>
    <r>
      <rPr>
        <sz val="10"/>
        <rFont val="宋体"/>
        <family val="3"/>
        <charset val="134"/>
      </rPr>
      <t>台，编程电脑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台</t>
    </r>
  </si>
  <si>
    <r>
      <t>3+2</t>
    </r>
    <r>
      <rPr>
        <sz val="10"/>
        <rFont val="宋体"/>
        <family val="3"/>
        <charset val="134"/>
      </rPr>
      <t>五轴加工实训区</t>
    </r>
    <r>
      <rPr>
        <sz val="10"/>
        <rFont val="Times New Roman"/>
        <family val="1"/>
      </rPr>
      <t>1</t>
    </r>
  </si>
  <si>
    <r>
      <t>3+2</t>
    </r>
    <r>
      <rPr>
        <sz val="10"/>
        <rFont val="宋体"/>
        <family val="3"/>
        <charset val="134"/>
      </rPr>
      <t>加工中心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DMU65</t>
    </r>
    <r>
      <rPr>
        <sz val="10"/>
        <rFont val="宋体"/>
        <family val="3"/>
        <charset val="134"/>
      </rPr>
      <t>加工中心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</si>
  <si>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四轴加工实训区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</si>
  <si>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四轴加工中心</t>
    </r>
    <r>
      <rPr>
        <sz val="10"/>
        <rFont val="Times New Roman"/>
        <family val="1"/>
      </rPr>
      <t>VMC650L 8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，编程电脑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台，法拉克系统</t>
    </r>
  </si>
  <si>
    <r>
      <rPr>
        <sz val="10"/>
        <rFont val="宋体"/>
        <family val="3"/>
        <charset val="134"/>
      </rPr>
      <t>四轴加工实训区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</si>
  <si>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四轴加工中心</t>
    </r>
    <r>
      <rPr>
        <sz val="10"/>
        <rFont val="Times New Roman"/>
        <family val="1"/>
      </rPr>
      <t>VMC650L 8</t>
    </r>
    <r>
      <rPr>
        <sz val="10"/>
        <rFont val="宋体"/>
        <family val="3"/>
        <charset val="134"/>
      </rPr>
      <t>台，编程电脑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台，西门子系统</t>
    </r>
  </si>
  <si>
    <r>
      <rPr>
        <sz val="10"/>
        <rFont val="宋体"/>
        <family val="3"/>
        <charset val="134"/>
      </rPr>
      <t>数控车铣复合加工实训区</t>
    </r>
  </si>
  <si>
    <r>
      <rPr>
        <sz val="10"/>
        <rFont val="宋体"/>
        <family val="3"/>
        <charset val="134"/>
      </rPr>
      <t>车削中心</t>
    </r>
    <r>
      <rPr>
        <sz val="10"/>
        <rFont val="Times New Roman"/>
        <family val="1"/>
      </rPr>
      <t>CTX310 4</t>
    </r>
    <r>
      <rPr>
        <sz val="10"/>
        <rFont val="宋体"/>
        <family val="3"/>
        <charset val="134"/>
      </rPr>
      <t>台，纵切车铣复合机床</t>
    </r>
    <r>
      <rPr>
        <sz val="10"/>
        <rFont val="Times New Roman"/>
        <family val="1"/>
      </rPr>
      <t>SR-20J 1</t>
    </r>
    <r>
      <rPr>
        <sz val="10"/>
        <rFont val="宋体"/>
        <family val="3"/>
        <charset val="134"/>
      </rPr>
      <t>台，纵切车铣复合机床</t>
    </r>
    <r>
      <rPr>
        <sz val="10"/>
        <rFont val="Times New Roman"/>
        <family val="1"/>
      </rPr>
      <t>SR-20J</t>
    </r>
    <r>
      <rPr>
        <sz val="10"/>
        <rFont val="Times New Roman"/>
        <family val="1"/>
      </rPr>
      <t>Ⅱ</t>
    </r>
    <r>
      <rPr>
        <sz val="10"/>
        <rFont val="Times New Roman"/>
        <family val="1"/>
      </rPr>
      <t xml:space="preserve"> 1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</si>
  <si>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数字化管理</t>
    </r>
  </si>
  <si>
    <r>
      <rPr>
        <sz val="10"/>
        <rFont val="宋体"/>
        <family val="3"/>
        <charset val="134"/>
      </rPr>
      <t>财税一体化实训室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</si>
  <si>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209</t>
    </r>
  </si>
  <si>
    <r>
      <rPr>
        <sz val="10"/>
        <rFont val="宋体"/>
        <family val="3"/>
        <charset val="134"/>
      </rPr>
      <t>无线触摸取号机、叫号机、银行专用智能网络终端、票据打印机、存折打印机等、计算机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台、商业银行综合业务模拟教学系统、企业纳税申报教学系统</t>
    </r>
  </si>
  <si>
    <r>
      <rPr>
        <sz val="10"/>
        <rFont val="宋体"/>
        <family val="3"/>
        <charset val="134"/>
      </rPr>
      <t>物流信息技术实训室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</si>
  <si>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210</t>
    </r>
  </si>
  <si>
    <r>
      <rPr>
        <sz val="10"/>
        <rFont val="宋体"/>
        <family val="3"/>
        <charset val="134"/>
      </rPr>
      <t>货到人</t>
    </r>
    <r>
      <rPr>
        <sz val="10"/>
        <rFont val="Times New Roman"/>
        <family val="1"/>
      </rPr>
      <t>AGV</t>
    </r>
    <r>
      <rPr>
        <sz val="10"/>
        <rFont val="宋体"/>
        <family val="3"/>
        <charset val="134"/>
      </rPr>
      <t>智能搬运机器人</t>
    </r>
    <r>
      <rPr>
        <sz val="10"/>
        <rFont val="Times New Roman"/>
        <family val="1"/>
      </rPr>
      <t xml:space="preserve"> 3</t>
    </r>
    <r>
      <rPr>
        <sz val="10"/>
        <rFont val="宋体"/>
        <family val="3"/>
        <charset val="134"/>
      </rPr>
      <t>台、互联网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语音分拣系统（含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件穿戴设备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一套、无线射频龙门架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一套、手持终端</t>
    </r>
    <r>
      <rPr>
        <sz val="10"/>
        <rFont val="Times New Roman"/>
        <family val="1"/>
      </rPr>
      <t xml:space="preserve"> 6</t>
    </r>
    <r>
      <rPr>
        <sz val="10"/>
        <rFont val="宋体"/>
        <family val="3"/>
        <charset val="134"/>
      </rPr>
      <t>台、条码打印机</t>
    </r>
    <r>
      <rPr>
        <sz val="10"/>
        <rFont val="Times New Roman"/>
        <family val="1"/>
      </rPr>
      <t xml:space="preserve"> 1</t>
    </r>
    <r>
      <rPr>
        <sz val="10"/>
        <rFont val="宋体"/>
        <family val="3"/>
        <charset val="134"/>
      </rPr>
      <t>台、智能拣选系统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一套、物流仓配训练平台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一套、智慧运输和配送系统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一套</t>
    </r>
  </si>
  <si>
    <r>
      <rPr>
        <sz val="10"/>
        <rFont val="宋体"/>
        <family val="3"/>
        <charset val="134"/>
      </rPr>
      <t>物流虚拟仿真实训室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</si>
  <si>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211</t>
    </r>
  </si>
  <si>
    <r>
      <rPr>
        <sz val="10"/>
        <rFont val="宋体"/>
        <family val="3"/>
        <charset val="134"/>
      </rPr>
      <t>物流信息技术仿真平台</t>
    </r>
    <r>
      <rPr>
        <sz val="10"/>
        <rFont val="Times New Roman"/>
        <family val="1"/>
      </rPr>
      <t xml:space="preserve"> 45</t>
    </r>
    <r>
      <rPr>
        <sz val="10"/>
        <rFont val="宋体"/>
        <family val="3"/>
        <charset val="134"/>
      </rPr>
      <t>套、混合现实物流仿真平台</t>
    </r>
    <r>
      <rPr>
        <sz val="10"/>
        <rFont val="Times New Roman"/>
        <family val="1"/>
      </rPr>
      <t xml:space="preserve"> 10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Flexsim</t>
    </r>
    <r>
      <rPr>
        <sz val="10"/>
        <rFont val="宋体"/>
        <family val="3"/>
        <charset val="134"/>
      </rPr>
      <t>系统仿真软件</t>
    </r>
    <r>
      <rPr>
        <sz val="10"/>
        <rFont val="Times New Roman"/>
        <family val="1"/>
      </rPr>
      <t xml:space="preserve"> V2021</t>
    </r>
  </si>
  <si>
    <r>
      <rPr>
        <sz val="10"/>
        <rFont val="宋体"/>
        <family val="3"/>
        <charset val="134"/>
      </rPr>
      <t>数据赋能实训室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</si>
  <si>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206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</si>
  <si>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BI</t>
    </r>
    <r>
      <rPr>
        <sz val="10"/>
        <rFont val="宋体"/>
        <family val="3"/>
        <charset val="134"/>
      </rPr>
      <t>软件、</t>
    </r>
    <r>
      <rPr>
        <sz val="10"/>
        <rFont val="Times New Roman"/>
        <family val="1"/>
      </rPr>
      <t>ERP</t>
    </r>
    <r>
      <rPr>
        <sz val="10"/>
        <rFont val="宋体"/>
        <family val="3"/>
        <charset val="134"/>
      </rPr>
      <t>软件、</t>
    </r>
    <r>
      <rPr>
        <sz val="10"/>
        <rFont val="Times New Roman"/>
        <family val="1"/>
      </rPr>
      <t>SRM</t>
    </r>
    <r>
      <rPr>
        <sz val="10"/>
        <rFont val="宋体"/>
        <family val="3"/>
        <charset val="134"/>
      </rPr>
      <t>软件、</t>
    </r>
    <r>
      <rPr>
        <sz val="10"/>
        <rFont val="Times New Roman"/>
        <family val="1"/>
      </rPr>
      <t>CRM</t>
    </r>
    <r>
      <rPr>
        <sz val="10"/>
        <rFont val="宋体"/>
        <family val="3"/>
        <charset val="134"/>
      </rPr>
      <t>软件</t>
    </r>
  </si>
  <si>
    <r>
      <rPr>
        <sz val="10"/>
        <rFont val="宋体"/>
        <family val="3"/>
        <charset val="134"/>
      </rPr>
      <t>制造运营管理实训室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</si>
  <si>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208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</si>
  <si>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MES</t>
    </r>
    <r>
      <rPr>
        <sz val="10"/>
        <rFont val="宋体"/>
        <family val="3"/>
        <charset val="134"/>
      </rPr>
      <t>软件</t>
    </r>
  </si>
  <si>
    <r>
      <rPr>
        <sz val="10"/>
        <rFont val="宋体"/>
        <family val="3"/>
        <charset val="134"/>
      </rPr>
      <t>财务共享实训室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</si>
  <si>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207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</si>
  <si>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台，财务机器人应用与开发平台软件，智能财税训练平台软件、财务大数据分析与应用平台软件、财务共享账目训练平台软件</t>
    </r>
  </si>
  <si>
    <r>
      <t>60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</si>
  <si>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工业上云实训室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</si>
  <si>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306</t>
    </r>
  </si>
  <si>
    <r>
      <rPr>
        <sz val="10"/>
        <rFont val="宋体"/>
        <family val="3"/>
        <charset val="134"/>
      </rPr>
      <t>工业互联网综合实训平台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</si>
  <si>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云计算实训室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</si>
  <si>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308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</si>
  <si>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台</t>
    </r>
  </si>
  <si>
    <r>
      <t>100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</si>
  <si>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人工智能综合训练实训室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</si>
  <si>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307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</si>
  <si>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AI</t>
    </r>
    <r>
      <rPr>
        <sz val="10"/>
        <rFont val="宋体"/>
        <family val="3"/>
        <charset val="134"/>
      </rPr>
      <t>场景软硬一体设备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套（包括语音识别、用户画像、数据智能、自然语言处理、图像识别）</t>
    </r>
  </si>
  <si>
    <r>
      <rPr>
        <sz val="10"/>
        <rFont val="宋体"/>
        <family val="3"/>
        <charset val="134"/>
      </rPr>
      <t>机器视觉实训室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</si>
  <si>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309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</si>
  <si>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台，计算机视觉学习与实操平台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套，计算机视觉应用开发实践资源包（中级）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套，边缘计算机开发板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块，计算机视觉应用开发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公有云</t>
    </r>
    <r>
      <rPr>
        <sz val="10"/>
        <rFont val="Times New Roman"/>
        <family val="1"/>
      </rPr>
      <t>GPU</t>
    </r>
    <r>
      <rPr>
        <sz val="10"/>
        <rFont val="宋体"/>
        <family val="3"/>
        <charset val="134"/>
      </rPr>
      <t>实验包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</si>
  <si>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大数据实训室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</si>
  <si>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311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</si>
  <si>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96</t>
    </r>
    <r>
      <rPr>
        <sz val="10"/>
        <rFont val="宋体"/>
        <family val="3"/>
        <charset val="134"/>
      </rPr>
      <t>台</t>
    </r>
    <r>
      <rPr>
        <sz val="10"/>
        <rFont val="Times New Roman"/>
        <family val="1"/>
      </rPr>
      <t xml:space="preserve"> </t>
    </r>
  </si>
  <si>
    <r>
      <t>96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</si>
  <si>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网络安全综合实训室一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</si>
  <si>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407</t>
    </r>
  </si>
  <si>
    <r>
      <rPr>
        <sz val="10"/>
        <rFont val="宋体"/>
        <family val="3"/>
        <charset val="134"/>
      </rPr>
      <t>攻防渗透演练靶场实训室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</si>
  <si>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409</t>
    </r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</si>
  <si>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台，攻防渗透演练态势展现系统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套，攻防渗透演练演练靶场模块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</si>
  <si>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网络安全综合实训室二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</si>
  <si>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411</t>
    </r>
  </si>
  <si>
    <r>
      <rPr>
        <sz val="10"/>
        <rFont val="宋体"/>
        <family val="3"/>
        <charset val="134"/>
      </rPr>
      <t>物联网云平台应用实训室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</si>
  <si>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406</t>
    </r>
  </si>
  <si>
    <r>
      <rPr>
        <sz val="10"/>
        <rFont val="宋体"/>
        <family val="3"/>
        <charset val="134"/>
      </rPr>
      <t>工业互联网技术应用平台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套，物联网工程实施与运维实训平台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套，物联网工程应用实训系统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套（新大陆），计算机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</si>
  <si>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网络系统集成实训室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</si>
  <si>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408</t>
    </r>
  </si>
  <si>
    <r>
      <rPr>
        <sz val="10"/>
        <rFont val="宋体"/>
        <family val="3"/>
        <charset val="134"/>
      </rPr>
      <t>工业互联网网络运维实训室</t>
    </r>
  </si>
  <si>
    <r>
      <t>5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410</t>
    </r>
  </si>
  <si>
    <r>
      <rPr>
        <sz val="10"/>
        <rFont val="宋体"/>
        <family val="3"/>
        <charset val="134"/>
      </rPr>
      <t>工业网络运维实训台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台，工业网络运维系统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套，计算机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台</t>
    </r>
  </si>
  <si>
    <t>智慧新能源汽车技术</t>
  </si>
  <si>
    <r>
      <rPr>
        <sz val="10"/>
        <rFont val="宋体"/>
        <family val="3"/>
        <charset val="134"/>
      </rPr>
      <t>汽车美容实训区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</si>
  <si>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宋体"/>
        <family val="3"/>
        <charset val="134"/>
      </rPr>
      <t>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</si>
  <si>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抛光机、封釉机</t>
    </r>
  </si>
  <si>
    <r>
      <rPr>
        <sz val="10"/>
        <rFont val="宋体"/>
        <family val="3"/>
        <charset val="134"/>
      </rPr>
      <t>汽车清洗实训区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</si>
  <si>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</si>
  <si>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洗车机</t>
    </r>
  </si>
  <si>
    <r>
      <rPr>
        <sz val="10"/>
        <rFont val="宋体"/>
        <family val="3"/>
        <charset val="134"/>
      </rPr>
      <t>汽车烤漆实训室</t>
    </r>
  </si>
  <si>
    <r>
      <rPr>
        <sz val="10"/>
        <rFont val="宋体"/>
        <family val="3"/>
        <charset val="134"/>
      </rPr>
      <t>烤漆房</t>
    </r>
  </si>
  <si>
    <r>
      <rPr>
        <sz val="10"/>
        <rFont val="宋体"/>
        <family val="3"/>
        <charset val="134"/>
      </rPr>
      <t>汽车钣金大梁校正实训区</t>
    </r>
  </si>
  <si>
    <r>
      <rPr>
        <sz val="10"/>
        <rFont val="宋体"/>
        <family val="3"/>
        <charset val="134"/>
      </rPr>
      <t>大梁矫正仪等</t>
    </r>
  </si>
  <si>
    <r>
      <rPr>
        <sz val="10"/>
        <rFont val="宋体"/>
        <family val="3"/>
        <charset val="134"/>
      </rPr>
      <t>汽车检测维护实训区</t>
    </r>
    <r>
      <rPr>
        <sz val="10"/>
        <rFont val="Times New Roman"/>
        <family val="1"/>
      </rPr>
      <t>1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</si>
  <si>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楼汽车检测维护实训区（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</si>
  <si>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实训整车、汽车底盘实训</t>
    </r>
  </si>
  <si>
    <r>
      <rPr>
        <sz val="10"/>
        <rFont val="宋体"/>
        <family val="3"/>
        <charset val="134"/>
      </rPr>
      <t>汽车检测维护实训区</t>
    </r>
    <r>
      <rPr>
        <sz val="10"/>
        <rFont val="Times New Roman"/>
        <family val="1"/>
      </rPr>
      <t>2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</si>
  <si>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楼汽车检测维护实训区（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</si>
  <si>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实训整车、举升机、扒胎机、拆装机</t>
    </r>
  </si>
  <si>
    <r>
      <rPr>
        <sz val="10"/>
        <rFont val="宋体"/>
        <family val="3"/>
        <charset val="134"/>
      </rPr>
      <t>汽车检测维护实训区</t>
    </r>
    <r>
      <rPr>
        <sz val="10"/>
        <rFont val="Times New Roman"/>
        <family val="1"/>
      </rPr>
      <t>3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</si>
  <si>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楼汽车检测维护实训区（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</si>
  <si>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实训整车、举升机</t>
    </r>
  </si>
  <si>
    <r>
      <rPr>
        <sz val="10"/>
        <rFont val="宋体"/>
        <family val="3"/>
        <charset val="134"/>
      </rPr>
      <t>汽车检测维护实训区</t>
    </r>
    <r>
      <rPr>
        <sz val="10"/>
        <rFont val="Times New Roman"/>
        <family val="1"/>
      </rPr>
      <t>4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</si>
  <si>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楼汽车检测维护实训区（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</si>
  <si>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实训整车</t>
    </r>
  </si>
  <si>
    <r>
      <rPr>
        <sz val="10"/>
        <rFont val="宋体"/>
        <family val="3"/>
        <charset val="134"/>
      </rPr>
      <t>汽车</t>
    </r>
    <r>
      <rPr>
        <sz val="10"/>
        <rFont val="宋体"/>
        <family val="3"/>
        <charset val="134"/>
      </rPr>
      <t>营销实训区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</si>
  <si>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楼前厅</t>
    </r>
  </si>
  <si>
    <r>
      <rPr>
        <sz val="10"/>
        <rFont val="宋体"/>
        <family val="3"/>
        <charset val="134"/>
      </rPr>
      <t>谈判桌椅、白板</t>
    </r>
  </si>
  <si>
    <r>
      <rPr>
        <sz val="10"/>
        <rFont val="宋体"/>
        <family val="3"/>
        <charset val="134"/>
      </rPr>
      <t>汽车</t>
    </r>
    <r>
      <rPr>
        <sz val="10"/>
        <rFont val="宋体"/>
        <family val="3"/>
        <charset val="134"/>
      </rPr>
      <t>营销实训厅</t>
    </r>
  </si>
  <si>
    <r>
      <rPr>
        <sz val="10"/>
        <rFont val="宋体"/>
        <family val="3"/>
        <charset val="134"/>
      </rPr>
      <t>汽车营销实训车、谈判桌椅、白板</t>
    </r>
  </si>
  <si>
    <r>
      <rPr>
        <sz val="10"/>
        <rFont val="宋体"/>
        <family val="3"/>
        <charset val="134"/>
      </rPr>
      <t>汽车喷涂实训区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</si>
  <si>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A</t>
    </r>
  </si>
  <si>
    <r>
      <rPr>
        <sz val="10"/>
        <rFont val="宋体"/>
        <family val="3"/>
        <charset val="134"/>
      </rPr>
      <t>汽车漆面打磨、修补实训工具设备</t>
    </r>
  </si>
  <si>
    <r>
      <rPr>
        <sz val="10"/>
        <rFont val="宋体"/>
        <family val="3"/>
        <charset val="134"/>
      </rPr>
      <t>新能源汽车电机装调与测试实训区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</si>
  <si>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B</t>
    </r>
  </si>
  <si>
    <r>
      <rPr>
        <sz val="10"/>
        <rFont val="宋体"/>
        <family val="3"/>
        <charset val="134"/>
      </rPr>
      <t>四种驱动电机结构解剖原理展示台、三种驱动电机基础运行检测平台</t>
    </r>
  </si>
  <si>
    <r>
      <rPr>
        <sz val="10"/>
        <rFont val="宋体"/>
        <family val="3"/>
        <charset val="134"/>
      </rPr>
      <t>新能源汽车教学区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</si>
  <si>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楼教学区</t>
    </r>
    <r>
      <rPr>
        <sz val="10"/>
        <rFont val="Times New Roman"/>
        <family val="1"/>
      </rPr>
      <t>C</t>
    </r>
  </si>
  <si>
    <r>
      <rPr>
        <sz val="10"/>
        <rFont val="宋体"/>
        <family val="3"/>
        <charset val="134"/>
      </rPr>
      <t>新能源汽车电池装配与测试实训区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</si>
  <si>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D</t>
    </r>
  </si>
  <si>
    <r>
      <rPr>
        <sz val="10"/>
        <rFont val="宋体"/>
        <family val="3"/>
        <charset val="134"/>
      </rPr>
      <t>单体电池认知与测试检测平台、动力电池管理系统检测平台</t>
    </r>
  </si>
  <si>
    <r>
      <rPr>
        <sz val="10"/>
        <rFont val="宋体"/>
        <family val="3"/>
        <charset val="134"/>
      </rPr>
      <t>新能源汽车电子技术实训区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</si>
  <si>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E</t>
    </r>
  </si>
  <si>
    <r>
      <rPr>
        <sz val="10"/>
        <rFont val="宋体"/>
        <family val="3"/>
        <charset val="134"/>
      </rPr>
      <t>电工电子检测平台、新能源汽车电工电子虚拟仿真系统</t>
    </r>
  </si>
  <si>
    <r>
      <rPr>
        <sz val="10"/>
        <rFont val="宋体"/>
        <family val="3"/>
        <charset val="134"/>
      </rPr>
      <t>新能源汽车智能网联教学区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</si>
  <si>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楼教学区</t>
    </r>
    <r>
      <rPr>
        <sz val="10"/>
        <rFont val="Times New Roman"/>
        <family val="1"/>
      </rPr>
      <t>F</t>
    </r>
  </si>
  <si>
    <r>
      <rPr>
        <sz val="10"/>
        <rFont val="宋体"/>
        <family val="3"/>
        <charset val="134"/>
      </rPr>
      <t>智能网联汽车、智能座舱、汽车网络实训台</t>
    </r>
  </si>
  <si>
    <r>
      <rPr>
        <sz val="10"/>
        <rFont val="宋体"/>
        <family val="3"/>
        <charset val="134"/>
      </rPr>
      <t>新能源汽车智能网联实训区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</si>
  <si>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G</t>
    </r>
  </si>
  <si>
    <r>
      <rPr>
        <sz val="10"/>
        <rFont val="宋体"/>
        <family val="3"/>
        <charset val="134"/>
      </rPr>
      <t>新能源汽车</t>
    </r>
  </si>
  <si>
    <r>
      <rPr>
        <sz val="10"/>
        <rFont val="宋体"/>
        <family val="3"/>
        <charset val="134"/>
      </rPr>
      <t>智能网联汽车实训区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</si>
  <si>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H</t>
    </r>
  </si>
  <si>
    <r>
      <rPr>
        <sz val="10"/>
        <rFont val="宋体"/>
        <family val="3"/>
        <charset val="134"/>
      </rPr>
      <t>激光雷达教学检测台、毫米波雷达教学检测台</t>
    </r>
  </si>
  <si>
    <r>
      <rPr>
        <sz val="10"/>
        <rFont val="宋体"/>
        <family val="3"/>
        <charset val="134"/>
      </rPr>
      <t>汽车钣金实训区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</si>
  <si>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I</t>
    </r>
  </si>
  <si>
    <r>
      <rPr>
        <sz val="10"/>
        <rFont val="宋体"/>
        <family val="3"/>
        <charset val="134"/>
      </rPr>
      <t>汽车钣金手工、机械整形实训工具设备</t>
    </r>
  </si>
  <si>
    <r>
      <rPr>
        <sz val="10"/>
        <rFont val="宋体"/>
        <family val="3"/>
        <charset val="134"/>
      </rPr>
      <t>汽车空调系统实训区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</si>
  <si>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J</t>
    </r>
  </si>
  <si>
    <r>
      <rPr>
        <sz val="10"/>
        <rFont val="宋体"/>
        <family val="3"/>
        <charset val="134"/>
      </rPr>
      <t>汽车空调实训台架</t>
    </r>
  </si>
  <si>
    <r>
      <rPr>
        <sz val="10"/>
        <rFont val="宋体"/>
        <family val="3"/>
        <charset val="134"/>
      </rPr>
      <t>汽车传动系统实训区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</si>
  <si>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K</t>
    </r>
  </si>
  <si>
    <r>
      <rPr>
        <sz val="10"/>
        <rFont val="宋体"/>
        <family val="3"/>
        <charset val="134"/>
      </rPr>
      <t>汽车传动、行驶系统实验台架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</si>
  <si>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楼教室</t>
    </r>
    <r>
      <rPr>
        <sz val="10"/>
        <rFont val="Times New Roman"/>
        <family val="1"/>
      </rPr>
      <t>L</t>
    </r>
  </si>
  <si>
    <r>
      <rPr>
        <sz val="10"/>
        <rFont val="宋体"/>
        <family val="3"/>
        <charset val="134"/>
      </rPr>
      <t>汽车底盘实训区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</si>
  <si>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M</t>
    </r>
  </si>
  <si>
    <r>
      <rPr>
        <sz val="10"/>
        <rFont val="宋体"/>
        <family val="3"/>
        <charset val="134"/>
      </rPr>
      <t>汽车后桥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变速器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转向器</t>
    </r>
  </si>
  <si>
    <r>
      <rPr>
        <sz val="10"/>
        <rFont val="宋体"/>
        <family val="3"/>
        <charset val="134"/>
      </rPr>
      <t>汽车发动机实训区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</si>
  <si>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宋体"/>
        <family val="3"/>
        <charset val="134"/>
      </rPr>
      <t>实训区</t>
    </r>
    <r>
      <rPr>
        <sz val="10"/>
        <rFont val="Times New Roman"/>
        <family val="1"/>
      </rPr>
      <t>N</t>
    </r>
  </si>
  <si>
    <r>
      <rPr>
        <sz val="10"/>
        <rFont val="宋体"/>
        <family val="3"/>
        <charset val="134"/>
      </rPr>
      <t>拆装用发动机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台（须整天安排）</t>
    </r>
  </si>
  <si>
    <r>
      <rPr>
        <sz val="10"/>
        <rFont val="宋体"/>
        <family val="3"/>
        <charset val="134"/>
      </rPr>
      <t>汽车电子电器实训区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</si>
  <si>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O</t>
    </r>
  </si>
  <si>
    <r>
      <rPr>
        <sz val="10"/>
        <rFont val="宋体"/>
        <family val="3"/>
        <charset val="134"/>
      </rPr>
      <t>汽车电器实验台架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</si>
  <si>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楼教室</t>
    </r>
    <r>
      <rPr>
        <sz val="10"/>
        <rFont val="Times New Roman"/>
        <family val="1"/>
      </rPr>
      <t>P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</si>
  <si>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Q</t>
    </r>
  </si>
  <si>
    <r>
      <rPr>
        <sz val="10"/>
        <rFont val="宋体"/>
        <family val="3"/>
        <charset val="134"/>
      </rPr>
      <t>电脑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台，汽车故障检修虚拟软件</t>
    </r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</si>
  <si>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楼实训区</t>
    </r>
    <r>
      <rPr>
        <sz val="10"/>
        <rFont val="Times New Roman"/>
        <family val="1"/>
      </rPr>
      <t>R</t>
    </r>
  </si>
  <si>
    <r>
      <rPr>
        <sz val="10"/>
        <rFont val="宋体"/>
        <family val="3"/>
        <charset val="134"/>
      </rPr>
      <t>电脑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台，汽车故障检修虚拟软件</t>
    </r>
  </si>
  <si>
    <r>
      <rPr>
        <sz val="10"/>
        <rFont val="宋体"/>
        <family val="3"/>
        <charset val="134"/>
      </rPr>
      <t>新能源汽车充电系统实训区</t>
    </r>
  </si>
  <si>
    <r>
      <rPr>
        <sz val="10"/>
        <rFont val="宋体"/>
        <family val="3"/>
        <charset val="134"/>
      </rPr>
      <t>交直流充电原理检测平台、交流充电桩</t>
    </r>
  </si>
  <si>
    <r>
      <rPr>
        <sz val="10"/>
        <rFont val="宋体"/>
        <family val="3"/>
        <charset val="134"/>
      </rPr>
      <t>新能源汽车分控联动实训区</t>
    </r>
    <r>
      <rPr>
        <sz val="10"/>
        <rFont val="Times New Roman"/>
        <family val="1"/>
      </rPr>
      <t>1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</si>
  <si>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楼新能源汽车分控联动实训区（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</si>
  <si>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纯电动整车、整车故障设置检测平台</t>
    </r>
  </si>
  <si>
    <r>
      <rPr>
        <sz val="10"/>
        <rFont val="宋体"/>
        <family val="3"/>
        <charset val="134"/>
      </rPr>
      <t>新能源汽车分控联动实训区</t>
    </r>
    <r>
      <rPr>
        <sz val="10"/>
        <rFont val="Times New Roman"/>
        <family val="1"/>
      </rPr>
      <t>2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</si>
  <si>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楼新能源汽车分控联动实训区（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</si>
  <si>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新能源汽车分控联动实训区</t>
    </r>
    <r>
      <rPr>
        <sz val="10"/>
        <rFont val="Times New Roman"/>
        <family val="1"/>
      </rPr>
      <t>3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</si>
  <si>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楼新能源汽车分控联动实训区（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</si>
  <si>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新能源汽车分控联动实训区</t>
    </r>
    <r>
      <rPr>
        <sz val="10"/>
        <rFont val="Times New Roman"/>
        <family val="1"/>
      </rPr>
      <t>4</t>
    </r>
  </si>
  <si>
    <r>
      <t>6</t>
    </r>
    <r>
      <rPr>
        <sz val="10"/>
        <rFont val="宋体"/>
        <family val="3"/>
        <charset val="134"/>
      </rPr>
      <t>号楼车间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楼新能源汽车分控联动实训区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</si>
  <si>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混合动力整车、整车故障设置检测平台</t>
    </r>
  </si>
  <si>
    <r>
      <rPr>
        <sz val="10"/>
        <rFont val="宋体"/>
        <family val="3"/>
        <charset val="134"/>
      </rPr>
      <t>新能源汽车拆装实训区</t>
    </r>
  </si>
  <si>
    <r>
      <rPr>
        <sz val="10"/>
        <rFont val="宋体"/>
        <family val="3"/>
        <charset val="134"/>
      </rPr>
      <t>零部件拆装实训新能源车辆、吊机</t>
    </r>
  </si>
  <si>
    <r>
      <rPr>
        <sz val="10"/>
        <rFont val="宋体"/>
        <family val="3"/>
        <charset val="134"/>
      </rPr>
      <t>中德智能制造双跨培训中心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</si>
  <si>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工业</t>
    </r>
    <r>
      <rPr>
        <sz val="10"/>
        <rFont val="Times New Roman"/>
        <family val="1"/>
      </rPr>
      <t>4.0</t>
    </r>
    <r>
      <rPr>
        <sz val="10"/>
        <rFont val="宋体"/>
        <family val="3"/>
        <charset val="134"/>
      </rPr>
      <t>技术实训室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</si>
  <si>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101</t>
    </r>
  </si>
  <si>
    <r>
      <t>手机无线充电器智能产线（含</t>
    </r>
    <r>
      <rPr>
        <sz val="10"/>
        <rFont val="Times New Roman"/>
        <family val="1"/>
      </rPr>
      <t>MES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AGV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UR</t>
    </r>
    <r>
      <rPr>
        <sz val="10"/>
        <rFont val="宋体"/>
        <family val="3"/>
        <charset val="134"/>
      </rPr>
      <t>协作机器人、全集成自动化），编程工作站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</si>
  <si>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工业机器人集成应用实训室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</si>
  <si>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102</t>
    </r>
  </si>
  <si>
    <r>
      <t>ABB</t>
    </r>
    <r>
      <rPr>
        <sz val="10"/>
        <rFont val="宋体"/>
        <family val="3"/>
        <charset val="134"/>
      </rPr>
      <t>工业机器人集成应用平台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台，编程工作站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</si>
  <si>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工业物联网技术实训室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</si>
  <si>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103</t>
    </r>
  </si>
  <si>
    <r>
      <rPr>
        <sz val="10"/>
        <rFont val="宋体"/>
        <family val="3"/>
        <charset val="134"/>
      </rPr>
      <t>基于</t>
    </r>
    <r>
      <rPr>
        <sz val="10"/>
        <rFont val="Times New Roman"/>
        <family val="1"/>
      </rPr>
      <t>Mindspher</t>
    </r>
    <r>
      <rPr>
        <sz val="10"/>
        <rFont val="宋体"/>
        <family val="3"/>
        <charset val="134"/>
      </rPr>
      <t>工业物联网的虚拟饮料灌装工业物联网集成应用实训系统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套（共计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站点），编程工作站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</si>
  <si>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过程控制技术实训室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</si>
  <si>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104</t>
    </r>
  </si>
  <si>
    <r>
      <rPr>
        <sz val="10"/>
        <rFont val="宋体"/>
        <family val="3"/>
        <charset val="134"/>
      </rPr>
      <t>基于和利时</t>
    </r>
    <r>
      <rPr>
        <sz val="10"/>
        <rFont val="Times New Roman"/>
        <family val="1"/>
      </rPr>
      <t>DCS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S7-1500 PLC</t>
    </r>
    <r>
      <rPr>
        <sz val="10"/>
        <rFont val="宋体"/>
        <family val="3"/>
        <charset val="134"/>
      </rPr>
      <t>双控制系统的过程控制自动产线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套（共计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站点）</t>
    </r>
  </si>
  <si>
    <r>
      <rPr>
        <sz val="10"/>
        <rFont val="宋体"/>
        <family val="3"/>
        <charset val="134"/>
      </rPr>
      <t>电工电子装调测试实训室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</si>
  <si>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106</t>
    </r>
  </si>
  <si>
    <r>
      <rPr>
        <sz val="10"/>
        <rFont val="宋体"/>
        <family val="3"/>
        <charset val="134"/>
      </rPr>
      <t>电工电子多功能实训台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</t>
    </r>
  </si>
  <si>
    <r>
      <t>AHK</t>
    </r>
    <r>
      <rPr>
        <sz val="10"/>
        <rFont val="宋体"/>
        <family val="3"/>
        <charset val="134"/>
      </rPr>
      <t>工业自动化</t>
    </r>
    <r>
      <rPr>
        <sz val="10"/>
        <rFont val="宋体"/>
        <family val="3"/>
        <charset val="134"/>
      </rPr>
      <t>国际认证实训室</t>
    </r>
    <r>
      <rPr>
        <sz val="10"/>
        <rFont val="Times New Roman"/>
        <family val="1"/>
      </rPr>
      <t>2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</si>
  <si>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201</t>
    </r>
  </si>
  <si>
    <r>
      <t>AHK</t>
    </r>
    <r>
      <rPr>
        <sz val="10"/>
        <rFont val="宋体"/>
        <family val="3"/>
        <charset val="134"/>
      </rPr>
      <t>工业自动化工毕业考试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考试认证系统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</t>
    </r>
  </si>
  <si>
    <r>
      <t>AHK</t>
    </r>
    <r>
      <rPr>
        <sz val="10"/>
        <rFont val="宋体"/>
        <family val="3"/>
        <charset val="134"/>
      </rPr>
      <t>机电一体化工国际认证实训室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</si>
  <si>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202</t>
    </r>
  </si>
  <si>
    <r>
      <t>AHK</t>
    </r>
    <r>
      <rPr>
        <sz val="10"/>
        <rFont val="宋体"/>
        <family val="3"/>
        <charset val="134"/>
      </rPr>
      <t>机电一体化工考试认证系统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套，</t>
    </r>
    <r>
      <rPr>
        <sz val="10"/>
        <rFont val="Times New Roman"/>
        <family val="1"/>
      </rPr>
      <t>PLC</t>
    </r>
    <r>
      <rPr>
        <sz val="10"/>
        <rFont val="宋体"/>
        <family val="3"/>
        <charset val="134"/>
      </rPr>
      <t>编程执行实训系统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台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</si>
  <si>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203</t>
    </r>
  </si>
  <si>
    <r>
      <t>AHK</t>
    </r>
    <r>
      <rPr>
        <sz val="10"/>
        <rFont val="宋体"/>
        <family val="3"/>
        <charset val="134"/>
      </rPr>
      <t>工业自动化工毕业考试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考试认证系统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套，编程工作站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</si>
  <si>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电气安装与调试技术实训室</t>
    </r>
  </si>
  <si>
    <r>
      <t>7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204</t>
    </r>
  </si>
  <si>
    <r>
      <rPr>
        <sz val="10"/>
        <rFont val="宋体"/>
        <family val="3"/>
        <charset val="134"/>
      </rPr>
      <t>德国</t>
    </r>
    <r>
      <rPr>
        <sz val="10"/>
        <rFont val="Times New Roman"/>
        <family val="1"/>
      </rPr>
      <t>VDE</t>
    </r>
    <r>
      <rPr>
        <sz val="10"/>
        <rFont val="宋体"/>
        <family val="3"/>
        <charset val="134"/>
      </rPr>
      <t>标准四工位电气安装实训台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台（共计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工位）</t>
    </r>
  </si>
  <si>
    <t>汽车虚拟仿真教学实训区1</t>
    <phoneticPr fontId="2" type="noConversion"/>
  </si>
  <si>
    <t>汽车虚拟仿真教学实训区2</t>
    <phoneticPr fontId="2" type="noConversion"/>
  </si>
  <si>
    <t xml:space="preserve"> </t>
    <phoneticPr fontId="2" type="noConversion"/>
  </si>
  <si>
    <t xml:space="preserve">  </t>
    <phoneticPr fontId="2" type="noConversion"/>
  </si>
  <si>
    <t>集成电路虚拟仿真实训室</t>
  </si>
  <si>
    <t>培训教室1</t>
    <phoneticPr fontId="2" type="noConversion"/>
  </si>
  <si>
    <t>培训教室2</t>
    <phoneticPr fontId="2" type="noConversion"/>
  </si>
  <si>
    <t>新能源汽车智能网联实训区</t>
  </si>
  <si>
    <t>软件2311、软件2331</t>
  </si>
  <si>
    <t>集成电路应用技术实训室</t>
  </si>
  <si>
    <t>数控技术</t>
    <phoneticPr fontId="2" type="noConversion"/>
  </si>
  <si>
    <t>电子信息技术</t>
    <phoneticPr fontId="2" type="noConversion"/>
  </si>
  <si>
    <t>焊接及检测技术</t>
    <phoneticPr fontId="2" type="noConversion"/>
  </si>
  <si>
    <t>智慧新能源汽车技术</t>
    <phoneticPr fontId="2" type="noConversion"/>
  </si>
  <si>
    <t>车床区</t>
    <phoneticPr fontId="2" type="noConversion"/>
  </si>
  <si>
    <t>现代电子装联技术实训室</t>
    <phoneticPr fontId="2" type="noConversion"/>
  </si>
  <si>
    <t>摄影棚</t>
    <phoneticPr fontId="2" type="noConversion"/>
  </si>
  <si>
    <t>焊接机器人仿真机房</t>
    <phoneticPr fontId="2" type="noConversion"/>
  </si>
  <si>
    <t>财税一体化实训室</t>
    <phoneticPr fontId="2" type="noConversion"/>
  </si>
  <si>
    <t>工业上云实训室</t>
    <phoneticPr fontId="2" type="noConversion"/>
  </si>
  <si>
    <t>网络安全综合实训室一</t>
    <phoneticPr fontId="2" type="noConversion"/>
  </si>
  <si>
    <t>汽车美容实训区</t>
  </si>
  <si>
    <r>
      <rPr>
        <sz val="10"/>
        <rFont val="仿宋_GB2312"/>
        <family val="3"/>
        <charset val="134"/>
      </rPr>
      <t>工业</t>
    </r>
    <r>
      <rPr>
        <sz val="10"/>
        <rFont val="Times New Roman"/>
        <family val="1"/>
      </rPr>
      <t>4.0</t>
    </r>
    <r>
      <rPr>
        <sz val="10"/>
        <rFont val="仿宋_GB2312"/>
        <family val="3"/>
        <charset val="134"/>
      </rPr>
      <t>技术实训室</t>
    </r>
    <phoneticPr fontId="2" type="noConversion"/>
  </si>
  <si>
    <t>铣床区</t>
    <phoneticPr fontId="2" type="noConversion"/>
  </si>
  <si>
    <r>
      <t>AR/VR</t>
    </r>
    <r>
      <rPr>
        <sz val="10"/>
        <rFont val="宋体"/>
        <family val="3"/>
        <charset val="134"/>
      </rPr>
      <t>机械行业制作体验区</t>
    </r>
    <phoneticPr fontId="2" type="noConversion"/>
  </si>
  <si>
    <t>虚拟演播室</t>
    <phoneticPr fontId="2" type="noConversion"/>
  </si>
  <si>
    <t>北京精雕CNC加工技术实训中心</t>
    <phoneticPr fontId="2" type="noConversion"/>
  </si>
  <si>
    <t>物流信息技术实训室</t>
    <phoneticPr fontId="2" type="noConversion"/>
  </si>
  <si>
    <t>云计算实训室</t>
    <phoneticPr fontId="2" type="noConversion"/>
  </si>
  <si>
    <t>攻防渗透演练靶场实训室</t>
    <phoneticPr fontId="2" type="noConversion"/>
  </si>
  <si>
    <t>汽车清洗实训区</t>
  </si>
  <si>
    <r>
      <rPr>
        <sz val="10"/>
        <rFont val="仿宋_GB2312"/>
        <family val="3"/>
        <charset val="134"/>
      </rPr>
      <t>工业机器人集成应用实训室</t>
    </r>
    <phoneticPr fontId="2" type="noConversion"/>
  </si>
  <si>
    <t>钻床区</t>
    <phoneticPr fontId="2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</si>
  <si>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1</t>
    </r>
    <phoneticPr fontId="2" type="noConversion"/>
  </si>
  <si>
    <r>
      <t>4D</t>
    </r>
    <r>
      <rPr>
        <sz val="10"/>
        <rFont val="宋体"/>
        <family val="3"/>
        <charset val="134"/>
      </rPr>
      <t>影院</t>
    </r>
    <phoneticPr fontId="2" type="noConversion"/>
  </si>
  <si>
    <t>博世力士乐现代液压技术实训区</t>
    <phoneticPr fontId="2" type="noConversion"/>
  </si>
  <si>
    <r>
      <t>3+2</t>
    </r>
    <r>
      <rPr>
        <sz val="10"/>
        <rFont val="仿宋_GB2312"/>
        <family val="3"/>
        <charset val="134"/>
      </rPr>
      <t>五轴加工实训区</t>
    </r>
    <r>
      <rPr>
        <sz val="10"/>
        <rFont val="Times New Roman"/>
        <family val="1"/>
      </rPr>
      <t>1</t>
    </r>
    <phoneticPr fontId="2" type="noConversion"/>
  </si>
  <si>
    <t>物流虚拟仿真实训室</t>
    <phoneticPr fontId="2" type="noConversion"/>
  </si>
  <si>
    <t>人工智能综合训练实训室</t>
    <phoneticPr fontId="2" type="noConversion"/>
  </si>
  <si>
    <t>网络安全综合实训室二</t>
    <phoneticPr fontId="2" type="noConversion"/>
  </si>
  <si>
    <r>
      <rPr>
        <sz val="10"/>
        <rFont val="仿宋_GB2312"/>
        <family val="3"/>
        <charset val="134"/>
      </rPr>
      <t>工业物联网技术实训室</t>
    </r>
    <phoneticPr fontId="2" type="noConversion"/>
  </si>
  <si>
    <t>平面磨床区</t>
    <phoneticPr fontId="2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</si>
  <si>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2</t>
    </r>
    <phoneticPr fontId="2" type="noConversion"/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</si>
  <si>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1</t>
    </r>
    <phoneticPr fontId="2" type="noConversion"/>
  </si>
  <si>
    <t>数据赋能实训室</t>
    <phoneticPr fontId="2" type="noConversion"/>
  </si>
  <si>
    <t>机器视觉实训室</t>
    <phoneticPr fontId="2" type="noConversion"/>
  </si>
  <si>
    <t>物联网云平台应用实训室</t>
    <phoneticPr fontId="2" type="noConversion"/>
  </si>
  <si>
    <t>汽车钣金大梁校正实训区</t>
  </si>
  <si>
    <r>
      <rPr>
        <sz val="10"/>
        <rFont val="仿宋_GB2312"/>
        <family val="3"/>
        <charset val="134"/>
      </rPr>
      <t>过程控制技术实训室</t>
    </r>
    <phoneticPr fontId="2" type="noConversion"/>
  </si>
  <si>
    <t>三坐标检测实训区</t>
    <phoneticPr fontId="2" type="noConversion"/>
  </si>
  <si>
    <t>制造运营管理实训室</t>
    <phoneticPr fontId="2" type="noConversion"/>
  </si>
  <si>
    <t>大数据实训室</t>
    <phoneticPr fontId="2" type="noConversion"/>
  </si>
  <si>
    <t>网络系统集成实训室</t>
    <phoneticPr fontId="2" type="noConversion"/>
  </si>
  <si>
    <t>汽车检测维护实训区1</t>
    <phoneticPr fontId="2" type="noConversion"/>
  </si>
  <si>
    <r>
      <rPr>
        <sz val="10"/>
        <rFont val="仿宋_GB2312"/>
        <family val="3"/>
        <charset val="134"/>
      </rPr>
      <t>电工电子装调测试实训室</t>
    </r>
    <phoneticPr fontId="2" type="noConversion"/>
  </si>
  <si>
    <t>PCB快速制板实训室</t>
  </si>
  <si>
    <t>数控线切割区</t>
    <phoneticPr fontId="2" type="noConversion"/>
  </si>
  <si>
    <r>
      <rPr>
        <sz val="10"/>
        <rFont val="宋体"/>
        <family val="3"/>
        <charset val="134"/>
      </rPr>
      <t>教室</t>
    </r>
    <phoneticPr fontId="2" type="noConversion"/>
  </si>
  <si>
    <r>
      <rPr>
        <sz val="10"/>
        <rFont val="仿宋_GB2312"/>
        <family val="3"/>
        <charset val="134"/>
      </rPr>
      <t>数控车铣复合加工实训区</t>
    </r>
    <phoneticPr fontId="2" type="noConversion"/>
  </si>
  <si>
    <t>财务共享实训室</t>
    <phoneticPr fontId="2" type="noConversion"/>
  </si>
  <si>
    <t>工业互联网网络运维实训室</t>
    <phoneticPr fontId="2" type="noConversion"/>
  </si>
  <si>
    <t>汽车检测维护实训区2</t>
    <phoneticPr fontId="2" type="noConversion"/>
  </si>
  <si>
    <r>
      <t>AHK</t>
    </r>
    <r>
      <rPr>
        <sz val="10"/>
        <rFont val="Microsoft YaHei UI"/>
        <family val="2"/>
        <charset val="134"/>
      </rPr>
      <t>工业自动化</t>
    </r>
    <r>
      <rPr>
        <sz val="10"/>
        <rFont val="仿宋_GB2312"/>
        <family val="3"/>
        <charset val="134"/>
      </rPr>
      <t>国际认证实训室</t>
    </r>
    <r>
      <rPr>
        <sz val="10"/>
        <rFont val="Times New Roman"/>
        <family val="1"/>
      </rPr>
      <t>2</t>
    </r>
    <phoneticPr fontId="2" type="noConversion"/>
  </si>
  <si>
    <t>数控电火花区</t>
    <phoneticPr fontId="2" type="noConversion"/>
  </si>
  <si>
    <t>汽车检测维护实训区3</t>
    <phoneticPr fontId="2" type="noConversion"/>
  </si>
  <si>
    <r>
      <t>AHK</t>
    </r>
    <r>
      <rPr>
        <sz val="10"/>
        <rFont val="Microsoft YaHei UI"/>
        <family val="2"/>
        <charset val="134"/>
      </rPr>
      <t>机电一体化工国际认证实训室</t>
    </r>
    <phoneticPr fontId="2" type="noConversion"/>
  </si>
  <si>
    <t>试模区</t>
    <phoneticPr fontId="2" type="noConversion"/>
  </si>
  <si>
    <t>电气设计实训室</t>
    <phoneticPr fontId="2" type="noConversion"/>
  </si>
  <si>
    <t>汽车检测维护实训区4</t>
    <phoneticPr fontId="2" type="noConversion"/>
  </si>
  <si>
    <r>
      <t>AHK</t>
    </r>
    <r>
      <rPr>
        <sz val="10"/>
        <rFont val="仿宋_GB2312"/>
        <family val="3"/>
        <charset val="134"/>
      </rPr>
      <t>工业自动化国际认证实训室</t>
    </r>
    <phoneticPr fontId="2" type="noConversion"/>
  </si>
  <si>
    <t>教学区1</t>
    <phoneticPr fontId="2" type="noConversion"/>
  </si>
  <si>
    <r>
      <rPr>
        <sz val="10"/>
        <rFont val="仿宋_GB2312"/>
        <family val="3"/>
        <charset val="134"/>
      </rPr>
      <t>自动线安装调试（三菱）Ⅰ</t>
    </r>
    <phoneticPr fontId="2" type="noConversion"/>
  </si>
  <si>
    <r>
      <t>汽车</t>
    </r>
    <r>
      <rPr>
        <sz val="10"/>
        <rFont val="仿宋_GB2312"/>
        <family val="3"/>
        <charset val="134"/>
      </rPr>
      <t>营销实训区</t>
    </r>
  </si>
  <si>
    <r>
      <rPr>
        <sz val="10"/>
        <rFont val="仿宋_GB2312"/>
        <family val="3"/>
        <charset val="134"/>
      </rPr>
      <t>电气安装与调试技术实训室</t>
    </r>
    <phoneticPr fontId="2" type="noConversion"/>
  </si>
  <si>
    <r>
      <rPr>
        <sz val="10"/>
        <rFont val="仿宋_GB2312"/>
        <family val="3"/>
        <charset val="134"/>
      </rPr>
      <t>自动线安装调试（三菱）Ⅱ</t>
    </r>
    <phoneticPr fontId="2" type="noConversion"/>
  </si>
  <si>
    <r>
      <t>汽车</t>
    </r>
    <r>
      <rPr>
        <sz val="10"/>
        <rFont val="仿宋_GB2312"/>
        <family val="3"/>
        <charset val="134"/>
      </rPr>
      <t>营销实训厅</t>
    </r>
  </si>
  <si>
    <t>费斯托现代气动技术实训区</t>
    <phoneticPr fontId="2" type="noConversion"/>
  </si>
  <si>
    <t>汽车喷涂实训区</t>
  </si>
  <si>
    <t>新能源汽车电机装调与测试实训区</t>
  </si>
  <si>
    <t>新能源汽车电池装配与测试实训区</t>
  </si>
  <si>
    <t>新能源汽车电子技术实训区</t>
  </si>
  <si>
    <t>通用计算机教室</t>
    <phoneticPr fontId="2" type="noConversion"/>
  </si>
  <si>
    <t>汽车空调系统实训区</t>
  </si>
  <si>
    <t>培训教室</t>
  </si>
  <si>
    <t>汽车虚拟仿真教学实训区</t>
  </si>
  <si>
    <t>新能源汽车充电系统实训区</t>
  </si>
  <si>
    <t>新能源汽车分控联动实训区1</t>
    <phoneticPr fontId="2" type="noConversion"/>
  </si>
  <si>
    <t>新能源汽车分控联动实训区2</t>
    <phoneticPr fontId="2" type="noConversion"/>
  </si>
  <si>
    <t>新能源汽车分控联动实训区3</t>
    <phoneticPr fontId="2" type="noConversion"/>
  </si>
  <si>
    <t>新能源汽车分控联动实训区4</t>
    <phoneticPr fontId="2" type="noConversion"/>
  </si>
  <si>
    <t>新能源汽车拆装实训区</t>
    <phoneticPr fontId="2" type="noConversion"/>
  </si>
  <si>
    <t>电子信息技术</t>
    <phoneticPr fontId="2" type="noConversion"/>
  </si>
  <si>
    <t>23数控技术662</t>
  </si>
  <si>
    <t>23数控技术661</t>
  </si>
  <si>
    <t>23机电一体化334</t>
  </si>
  <si>
    <t>23数字设计331</t>
  </si>
  <si>
    <t>23机电一体化335</t>
  </si>
  <si>
    <t>23机电一体化336</t>
  </si>
  <si>
    <t>23机电一体化337</t>
  </si>
  <si>
    <t>23机电一体化333</t>
  </si>
  <si>
    <t>23机电一体化331</t>
  </si>
  <si>
    <t>23机电一体化338</t>
  </si>
  <si>
    <t>23机电一体化332</t>
  </si>
  <si>
    <t>23模具设计631</t>
  </si>
  <si>
    <t>23模具设计632</t>
  </si>
  <si>
    <t>印刷技术</t>
  </si>
  <si>
    <t>数字图像处理</t>
  </si>
  <si>
    <t>23机械设计631</t>
  </si>
  <si>
    <t>23会计631/23会计632</t>
  </si>
  <si>
    <t>9.2-9.8</t>
    <phoneticPr fontId="2" type="noConversion"/>
  </si>
  <si>
    <t>9.9-9.15</t>
    <phoneticPr fontId="2" type="noConversion"/>
  </si>
  <si>
    <t>9.16-9.22</t>
    <phoneticPr fontId="2" type="noConversion"/>
  </si>
  <si>
    <t>9.23-9.29</t>
    <phoneticPr fontId="2" type="noConversion"/>
  </si>
  <si>
    <t>9.30-10.6</t>
    <phoneticPr fontId="2" type="noConversion"/>
  </si>
  <si>
    <t>10.7-10.13</t>
    <phoneticPr fontId="2" type="noConversion"/>
  </si>
  <si>
    <t>10.14-10.20</t>
    <phoneticPr fontId="2" type="noConversion"/>
  </si>
  <si>
    <t>10.21-10.27</t>
    <phoneticPr fontId="2" type="noConversion"/>
  </si>
  <si>
    <t>10.28-11.3</t>
    <phoneticPr fontId="2" type="noConversion"/>
  </si>
  <si>
    <t>11.4-11.10</t>
    <phoneticPr fontId="2" type="noConversion"/>
  </si>
  <si>
    <t>11.11-11.17</t>
    <phoneticPr fontId="2" type="noConversion"/>
  </si>
  <si>
    <t>11.18-11.24</t>
    <phoneticPr fontId="2" type="noConversion"/>
  </si>
  <si>
    <t>11.25-12.1</t>
    <phoneticPr fontId="2" type="noConversion"/>
  </si>
  <si>
    <t>12.2-12.8</t>
    <phoneticPr fontId="2" type="noConversion"/>
  </si>
  <si>
    <t>12.9-12.15</t>
    <phoneticPr fontId="2" type="noConversion"/>
  </si>
  <si>
    <t>12.16-12.22</t>
    <phoneticPr fontId="2" type="noConversion"/>
  </si>
  <si>
    <t>12.23-12.29</t>
    <phoneticPr fontId="2" type="noConversion"/>
  </si>
  <si>
    <t>12.30-1.5</t>
    <phoneticPr fontId="2" type="noConversion"/>
  </si>
  <si>
    <t>1.6-1.12</t>
    <phoneticPr fontId="2" type="noConversion"/>
  </si>
  <si>
    <t>1.13-1.19</t>
    <phoneticPr fontId="2" type="noConversion"/>
  </si>
  <si>
    <t>数控2332</t>
  </si>
  <si>
    <t>数控2333</t>
  </si>
  <si>
    <t>数控2334</t>
  </si>
  <si>
    <t>数控2335</t>
  </si>
  <si>
    <t>机械23级本科班</t>
  </si>
  <si>
    <t>模具2332</t>
  </si>
  <si>
    <t>模具2337</t>
  </si>
  <si>
    <t>模具2335</t>
  </si>
  <si>
    <t>模具2333</t>
  </si>
  <si>
    <t>模具2336</t>
  </si>
  <si>
    <t>模具2334</t>
  </si>
  <si>
    <t>自动化2332</t>
  </si>
  <si>
    <t>智能制造2333</t>
  </si>
  <si>
    <t>机制2331</t>
    <phoneticPr fontId="2" type="noConversion"/>
  </si>
  <si>
    <t>机制2238</t>
    <phoneticPr fontId="2" type="noConversion"/>
  </si>
  <si>
    <t>机制2338</t>
    <phoneticPr fontId="2" type="noConversion"/>
  </si>
  <si>
    <t>综合区</t>
  </si>
  <si>
    <t>加工台阶轴、车削酒杯零件、铣削滑阀</t>
  </si>
  <si>
    <t>加工台阶轴、车削酒杯零件、铣削压板工件</t>
  </si>
  <si>
    <t>液压技术</t>
    <phoneticPr fontId="2" type="noConversion"/>
  </si>
  <si>
    <t>数控铣削实训</t>
    <phoneticPr fontId="2" type="noConversion"/>
  </si>
  <si>
    <t>数控铣削实训</t>
  </si>
  <si>
    <t>电工、电子</t>
    <phoneticPr fontId="2" type="noConversion"/>
  </si>
  <si>
    <t>四轴加工实训区2</t>
    <phoneticPr fontId="2" type="noConversion"/>
  </si>
  <si>
    <t>自动间隙送料装置的编程与仿真</t>
    <phoneticPr fontId="2" type="noConversion"/>
  </si>
  <si>
    <t>自动间隙送料装置的制作</t>
    <phoneticPr fontId="2" type="noConversion"/>
  </si>
  <si>
    <t>万向联轴器数控加工</t>
  </si>
  <si>
    <t>万向联轴器的装配与验证</t>
    <phoneticPr fontId="2" type="noConversion"/>
  </si>
  <si>
    <t>轴承拆卸器编程仿真</t>
  </si>
  <si>
    <t>万向联轴器编程仿真</t>
  </si>
  <si>
    <t>8周-9周（10月21-11月2日）每周1-6上午</t>
  </si>
  <si>
    <t>11周-12周（11月11日-23日）每周1-6上午</t>
  </si>
  <si>
    <t>14周-15周（12月2-14日）每周1-4上午、周五全天</t>
    <phoneticPr fontId="2" type="noConversion"/>
  </si>
  <si>
    <t>16周-17周（12月16-28日）每周1-4上午、周五全天</t>
    <phoneticPr fontId="2" type="noConversion"/>
  </si>
  <si>
    <t>13周（11月25日-30日）每周1-4上午、周5全天</t>
    <phoneticPr fontId="2" type="noConversion"/>
  </si>
  <si>
    <t>7周（10月14日-19日）每周1-6上午</t>
  </si>
  <si>
    <t>2周（9月9日-14日）每周1-6上午</t>
  </si>
  <si>
    <t>1周（9月2日-7日）每周1-6上午</t>
  </si>
  <si>
    <t>（9.18-9.20上午，9.23-9.27全天，周三下午不排）</t>
    <phoneticPr fontId="2" type="noConversion"/>
  </si>
  <si>
    <t>8周-9周（10月21-25日上午，10.26全天，10月28-10月30全天（周三下午不排课）</t>
    <phoneticPr fontId="2" type="noConversion"/>
  </si>
  <si>
    <t>8周和10周（10月21-25日下午（周三下午不排课），11月4-8日全天，周三全天不排课）</t>
    <phoneticPr fontId="2" type="noConversion"/>
  </si>
  <si>
    <t>17周（12.23-12.28）全天，周一到周六，周三下午不排</t>
    <phoneticPr fontId="2" type="noConversion"/>
  </si>
  <si>
    <t>15周-16周（12.09-12.14,12.16-12.21，周一到周六上午）</t>
    <phoneticPr fontId="2" type="noConversion"/>
  </si>
  <si>
    <t>15周-16周（12.09-12.14,12.16-12.21，周一到周六下午）周三下午不排</t>
    <phoneticPr fontId="2" type="noConversion"/>
  </si>
  <si>
    <t>第1周上午1-4（周一~—周六）9.2-9.7</t>
    <phoneticPr fontId="2" type="noConversion"/>
  </si>
  <si>
    <t>第2和4周上午1-4（周一~—周六）9.9-9.14,9.23-9.28</t>
    <phoneticPr fontId="2" type="noConversion"/>
  </si>
  <si>
    <t>第11-15周上午1-4（周一~—周六）11.11-12.14</t>
    <phoneticPr fontId="2" type="noConversion"/>
  </si>
  <si>
    <t>第16周上午1-4（周一~—周六）12.16-12.21</t>
    <phoneticPr fontId="2" type="noConversion"/>
  </si>
  <si>
    <t>第6、7周上午1-4（周一~—周六）10.7-10.19</t>
    <phoneticPr fontId="2" type="noConversion"/>
  </si>
  <si>
    <t>第8、9、10周上午1-4（周一~—周六）10.21-11.9</t>
    <phoneticPr fontId="2" type="noConversion"/>
  </si>
  <si>
    <t>汽车检测2331</t>
    <phoneticPr fontId="21" type="noConversion"/>
  </si>
  <si>
    <t>汽车检测2332</t>
    <phoneticPr fontId="21" type="noConversion"/>
  </si>
  <si>
    <t>汽车营销2331</t>
    <phoneticPr fontId="21" type="noConversion"/>
  </si>
  <si>
    <t>新能源汽车2331</t>
    <phoneticPr fontId="21" type="noConversion"/>
  </si>
  <si>
    <t>新能源汽车2332</t>
    <phoneticPr fontId="21" type="noConversion"/>
  </si>
  <si>
    <t>新能源汽车2333</t>
    <phoneticPr fontId="21" type="noConversion"/>
  </si>
  <si>
    <t>新能源汽车2334</t>
    <phoneticPr fontId="21" type="noConversion"/>
  </si>
  <si>
    <t>新能源汽车2335</t>
    <phoneticPr fontId="21" type="noConversion"/>
  </si>
  <si>
    <t>汽车检测2333</t>
    <phoneticPr fontId="21" type="noConversion"/>
  </si>
  <si>
    <t>汽车检测2334</t>
    <phoneticPr fontId="21" type="noConversion"/>
  </si>
  <si>
    <t>汽车检测2251</t>
    <phoneticPr fontId="21" type="noConversion"/>
  </si>
  <si>
    <t>汽车检测2351</t>
    <phoneticPr fontId="21" type="noConversion"/>
  </si>
  <si>
    <t>保时捷售后基础</t>
  </si>
  <si>
    <t>底盘与传动机械系统检修</t>
  </si>
  <si>
    <t>发动机管理系统基础</t>
    <phoneticPr fontId="21" type="noConversion"/>
  </si>
  <si>
    <t>保时捷钢制车身修复</t>
  </si>
  <si>
    <t>保时捷喷涂技术</t>
  </si>
  <si>
    <t>新能源（保时捷）底盘和制动系统维护</t>
  </si>
  <si>
    <t>二手车鉴定评估与营销</t>
  </si>
  <si>
    <t>汽车底盘构造与维修</t>
  </si>
  <si>
    <t>汽车底盘机械系统检修</t>
  </si>
  <si>
    <t>汽车车身电子控制系统与检修</t>
  </si>
  <si>
    <t>汽车车身电子控制系统与检修</t>
    <phoneticPr fontId="21" type="noConversion"/>
  </si>
  <si>
    <t>新能源汽车车身电控系统检修</t>
    <phoneticPr fontId="21" type="noConversion"/>
  </si>
  <si>
    <t>汽车检测与诊断</t>
    <phoneticPr fontId="21" type="noConversion"/>
  </si>
  <si>
    <t>汽车发动机机械系统检修</t>
    <phoneticPr fontId="21" type="noConversion"/>
  </si>
  <si>
    <t>汽车商务礼仪</t>
  </si>
  <si>
    <t>电动汽车电机及控制系统检修</t>
    <phoneticPr fontId="21" type="noConversion"/>
  </si>
  <si>
    <t>电动汽车电池及管理系统检修</t>
    <phoneticPr fontId="21" type="noConversion"/>
  </si>
  <si>
    <t>1-3,6-8，10-17，19周周五下午；第3周周三下午</t>
    <phoneticPr fontId="21" type="noConversion"/>
  </si>
  <si>
    <t>第4周（周一、周三上午；周二、四、五全天）</t>
    <phoneticPr fontId="21" type="noConversion"/>
  </si>
  <si>
    <t>6-8，10-16周四下午</t>
    <phoneticPr fontId="21" type="noConversion"/>
  </si>
  <si>
    <t>6-15周一上午</t>
    <phoneticPr fontId="21" type="noConversion"/>
  </si>
  <si>
    <t>10-17周四上午</t>
    <phoneticPr fontId="21" type="noConversion"/>
  </si>
  <si>
    <t>1-2,6-17周三上午</t>
    <phoneticPr fontId="21" type="noConversion"/>
  </si>
  <si>
    <t>1-4,6-15周五上午</t>
    <phoneticPr fontId="21" type="noConversion"/>
  </si>
  <si>
    <t>1-4，6-8，10-16周一上午</t>
    <phoneticPr fontId="21" type="noConversion"/>
  </si>
  <si>
    <t>2,4，6-17周二上午</t>
    <phoneticPr fontId="21" type="noConversion"/>
  </si>
  <si>
    <t>2-4,6-8，10-17周四上午</t>
    <phoneticPr fontId="21" type="noConversion"/>
  </si>
  <si>
    <t>2,4，6-17周二下午</t>
    <phoneticPr fontId="21" type="noConversion"/>
  </si>
  <si>
    <t>6-17周一上午/周三上午</t>
    <phoneticPr fontId="21" type="noConversion"/>
  </si>
  <si>
    <t>1-2,6-8，10-16周二下午/周四下午</t>
    <phoneticPr fontId="21" type="noConversion"/>
  </si>
  <si>
    <t>1-2,6-8，12-16周二下午/周四下午</t>
    <phoneticPr fontId="21" type="noConversion"/>
  </si>
  <si>
    <t>1-2,6-8，12-16周二上午/周四上午</t>
    <phoneticPr fontId="21" type="noConversion"/>
  </si>
  <si>
    <t>6-17周三上午</t>
    <phoneticPr fontId="21" type="noConversion"/>
  </si>
  <si>
    <t>6-17周一上午</t>
    <phoneticPr fontId="21" type="noConversion"/>
  </si>
  <si>
    <t>6-19周一上午</t>
    <phoneticPr fontId="21" type="noConversion"/>
  </si>
  <si>
    <t>3-4，6-17周三上午</t>
    <phoneticPr fontId="21" type="noConversion"/>
  </si>
  <si>
    <t>3-4，6-8，10-17，19周五上午</t>
    <phoneticPr fontId="21" type="noConversion"/>
  </si>
  <si>
    <t>6-19周二下午</t>
    <phoneticPr fontId="21" type="noConversion"/>
  </si>
  <si>
    <t>3-4，6-8，10-17，19周五下午</t>
    <phoneticPr fontId="21" type="noConversion"/>
  </si>
  <si>
    <t>（6-16周）单周周一、周三上午，双周周三上午</t>
    <phoneticPr fontId="21" type="noConversion"/>
  </si>
  <si>
    <t>1-2，6-16周一、周三上午</t>
    <phoneticPr fontId="21" type="noConversion"/>
  </si>
  <si>
    <t>2-4,6-14周三上午</t>
    <phoneticPr fontId="21" type="noConversion"/>
  </si>
  <si>
    <t>4，6-17，19周三上午</t>
    <phoneticPr fontId="21" type="noConversion"/>
  </si>
  <si>
    <t>3-4，7-8，10-17周四下午</t>
    <phoneticPr fontId="21" type="noConversion"/>
  </si>
  <si>
    <t>4，6-8，10-17周四下午</t>
    <phoneticPr fontId="21" type="noConversion"/>
  </si>
  <si>
    <t>4，6-8，10-17周五下午</t>
    <phoneticPr fontId="21" type="noConversion"/>
  </si>
  <si>
    <t>机电学院</t>
    <phoneticPr fontId="2" type="noConversion"/>
  </si>
  <si>
    <t>检测2331</t>
    <phoneticPr fontId="2" type="noConversion"/>
  </si>
  <si>
    <t>检测2332</t>
    <phoneticPr fontId="2" type="noConversion"/>
  </si>
  <si>
    <t>检测2333</t>
    <phoneticPr fontId="2" type="noConversion"/>
  </si>
  <si>
    <t>检测2334</t>
    <phoneticPr fontId="2" type="noConversion"/>
  </si>
  <si>
    <t>焊接2332</t>
    <phoneticPr fontId="2" type="noConversion"/>
  </si>
  <si>
    <t>模具2337</t>
    <phoneticPr fontId="2" type="noConversion"/>
  </si>
  <si>
    <t>蔡司三坐标测量机检测,蔡司脱机编程</t>
    <phoneticPr fontId="2" type="noConversion"/>
  </si>
  <si>
    <t>模具零件数控铣削</t>
    <phoneticPr fontId="2" type="noConversion"/>
  </si>
  <si>
    <t>加工中心Fanuc区</t>
  </si>
  <si>
    <t>埋弧焊工艺实施操作实训</t>
    <phoneticPr fontId="2" type="noConversion"/>
  </si>
  <si>
    <t>焊条电弧焊操作实训</t>
    <phoneticPr fontId="2" type="noConversion"/>
  </si>
  <si>
    <t>模具制造数字孪生技术</t>
    <phoneticPr fontId="2" type="noConversion"/>
  </si>
  <si>
    <t>智能制造区</t>
  </si>
  <si>
    <t>第10、11周，每周的周2、周4、周5整天</t>
    <phoneticPr fontId="2" type="noConversion"/>
  </si>
  <si>
    <t>第12、13周，每周的周2、周4、周5整天</t>
    <phoneticPr fontId="2" type="noConversion"/>
  </si>
  <si>
    <t>第14、15周，每周的周2、周4、周5整天</t>
    <phoneticPr fontId="2" type="noConversion"/>
  </si>
  <si>
    <t>第16、17周，每周的周2、周4、周5整天</t>
    <phoneticPr fontId="2" type="noConversion"/>
  </si>
  <si>
    <t>第1、2周，每周的周2、周4、周5整天</t>
    <phoneticPr fontId="2" type="noConversion"/>
  </si>
  <si>
    <t>第3、4周，每周的周2、周4、周5整天</t>
    <phoneticPr fontId="2" type="noConversion"/>
  </si>
  <si>
    <t>第6、7周，每周的周2、周4、周5整天</t>
    <phoneticPr fontId="2" type="noConversion"/>
  </si>
  <si>
    <t>第8、9周，每周的周2、周4、周5整天</t>
    <phoneticPr fontId="2" type="noConversion"/>
  </si>
  <si>
    <t>第9-10周，周一至周五每天下午</t>
    <phoneticPr fontId="2" type="noConversion"/>
  </si>
  <si>
    <t>第3-4周，第6-8周，周一至周五每天下午</t>
    <phoneticPr fontId="2" type="noConversion"/>
  </si>
  <si>
    <t>第12-13周，每周周四、五全天（8节）</t>
    <phoneticPr fontId="2" type="noConversion"/>
  </si>
  <si>
    <t>机制231</t>
  </si>
  <si>
    <t>机制232</t>
  </si>
  <si>
    <t>机制233</t>
  </si>
  <si>
    <t>机制234</t>
  </si>
  <si>
    <t>机电235</t>
  </si>
  <si>
    <t>机制224</t>
  </si>
  <si>
    <t>数设231</t>
  </si>
  <si>
    <t>智控231</t>
  </si>
  <si>
    <t>智控232</t>
  </si>
  <si>
    <t>模具231</t>
  </si>
  <si>
    <t>模具232</t>
  </si>
  <si>
    <t>信安231</t>
  </si>
  <si>
    <t>信安232</t>
  </si>
  <si>
    <t>信安233</t>
  </si>
  <si>
    <t>密码231</t>
    <phoneticPr fontId="2" type="noConversion"/>
  </si>
  <si>
    <t>工业互联网技术221</t>
  </si>
  <si>
    <t>工业互联网技术222</t>
  </si>
  <si>
    <t>通信221</t>
  </si>
  <si>
    <t>通信222</t>
  </si>
  <si>
    <t>通信223</t>
  </si>
  <si>
    <t>通信231</t>
  </si>
  <si>
    <t>通信232</t>
  </si>
  <si>
    <t>工业互联网技术231</t>
  </si>
  <si>
    <t>物联221</t>
  </si>
  <si>
    <t>物联222</t>
  </si>
  <si>
    <t>物联223</t>
  </si>
  <si>
    <t>物联224</t>
  </si>
  <si>
    <t>物联225</t>
  </si>
  <si>
    <t>会计223</t>
  </si>
  <si>
    <t>财税231选修班</t>
  </si>
  <si>
    <t>会计221</t>
  </si>
  <si>
    <t>会计222</t>
  </si>
  <si>
    <t>物流221、物流222、物流223、物流224</t>
    <phoneticPr fontId="2" type="noConversion"/>
  </si>
  <si>
    <t>工商221、工商222</t>
    <phoneticPr fontId="2" type="noConversion"/>
  </si>
  <si>
    <t>金融科技221、222</t>
  </si>
  <si>
    <t>金科231</t>
  </si>
  <si>
    <t>数据221</t>
  </si>
  <si>
    <t>数据222</t>
  </si>
  <si>
    <t>视觉231</t>
    <phoneticPr fontId="2" type="noConversion"/>
  </si>
  <si>
    <t>电子231</t>
  </si>
  <si>
    <t>电子232</t>
  </si>
  <si>
    <t>电子233</t>
  </si>
  <si>
    <t>电子234</t>
  </si>
  <si>
    <t>电子235</t>
  </si>
  <si>
    <t>电子236</t>
  </si>
  <si>
    <t>计应231</t>
  </si>
  <si>
    <t>计应232</t>
  </si>
  <si>
    <t>计应233</t>
  </si>
  <si>
    <t>计应234</t>
  </si>
  <si>
    <t>计应235</t>
  </si>
  <si>
    <t>计应236</t>
  </si>
  <si>
    <t>应电231</t>
  </si>
  <si>
    <t>应电232</t>
  </si>
  <si>
    <t>集电231</t>
  </si>
  <si>
    <t>光伏231</t>
  </si>
  <si>
    <t>汽智231</t>
  </si>
  <si>
    <t>汽智232</t>
  </si>
  <si>
    <t>财税231</t>
    <phoneticPr fontId="2" type="noConversion"/>
  </si>
  <si>
    <t>工商231、工商233选修班</t>
    <phoneticPr fontId="2" type="noConversion"/>
  </si>
  <si>
    <t>工商232选修班</t>
    <phoneticPr fontId="2" type="noConversion"/>
  </si>
  <si>
    <t>数控加工制作</t>
  </si>
  <si>
    <t>液压基础</t>
  </si>
  <si>
    <t>机械产品设计与制造</t>
  </si>
  <si>
    <t>MES系统应用</t>
  </si>
  <si>
    <t>CAD应用软件*</t>
  </si>
  <si>
    <t>数控自动编程*</t>
  </si>
  <si>
    <t>数控加工制作*</t>
  </si>
  <si>
    <t>数字孪生技术</t>
  </si>
  <si>
    <t>数控编程与加工</t>
  </si>
  <si>
    <t>信息安全创新创业</t>
  </si>
  <si>
    <t>信息安全创新创业</t>
    <phoneticPr fontId="2" type="noConversion"/>
  </si>
  <si>
    <t>工业互联网网络运维实训室</t>
  </si>
  <si>
    <t>工业互联网网络运维</t>
  </si>
  <si>
    <t>工业控制应用技术</t>
  </si>
  <si>
    <t>工业控制技术基础</t>
  </si>
  <si>
    <t>物联网设备安装、调试和运维</t>
  </si>
  <si>
    <t>工业互联网实施与运维</t>
    <phoneticPr fontId="2" type="noConversion"/>
  </si>
  <si>
    <t>财务决策</t>
  </si>
  <si>
    <t>EXCEL在管理中的应用</t>
  </si>
  <si>
    <t>金融业务综合实训</t>
  </si>
  <si>
    <t>大数据金融</t>
  </si>
  <si>
    <t>大数据项目实战*</t>
  </si>
  <si>
    <t>综合项目实训</t>
  </si>
  <si>
    <t>印前制版、彩色印刷</t>
    <phoneticPr fontId="2" type="noConversion"/>
  </si>
  <si>
    <t>焊接实训</t>
  </si>
  <si>
    <t>汽车电气与电子控制系统综合实训</t>
  </si>
  <si>
    <t>新能源汽车电池及管理系统检修</t>
  </si>
  <si>
    <t>智能网联汽车技术综合实训</t>
  </si>
  <si>
    <t>ERP原理与应用</t>
    <phoneticPr fontId="2" type="noConversion"/>
  </si>
  <si>
    <t>主流ERP软件应用</t>
    <phoneticPr fontId="2" type="noConversion"/>
  </si>
  <si>
    <t>2024.10.21-11.17（下午）</t>
  </si>
  <si>
    <t>2024.09.16-10.20（上午）</t>
  </si>
  <si>
    <t>2024.10.21-11.17（上午）</t>
  </si>
  <si>
    <t>2024.10.14-10.18（上午）</t>
  </si>
  <si>
    <t>2024.11.18-11.22（上午）</t>
  </si>
  <si>
    <t>2024.10.7-10.11（上午）</t>
  </si>
  <si>
    <t>2024.12.2-12.6（上午）</t>
  </si>
  <si>
    <t>2024.12.9-12.12（上午）</t>
  </si>
  <si>
    <t>2024.11.4-11.17（下午）</t>
  </si>
  <si>
    <t>2024.11.4-11.17（上午）</t>
  </si>
  <si>
    <t>2024.10.14-10.27（下午）</t>
  </si>
  <si>
    <t>2024.10.14-10.27（上午）</t>
  </si>
  <si>
    <t>2024.12.9—12.22（上午）</t>
  </si>
  <si>
    <t>2024.11.25—12.8（上午）</t>
  </si>
  <si>
    <t>2024.9.16—10.20（上午）</t>
  </si>
  <si>
    <t>2024.11.11—12.8（上午）</t>
  </si>
  <si>
    <t>2024.10.28-11.17（下午）</t>
  </si>
  <si>
    <t>2024.10.21-11.10（下午）</t>
  </si>
  <si>
    <t>2024.11.18—12.8（上午）</t>
  </si>
  <si>
    <t>2024.10.21-11.10（上午）</t>
  </si>
  <si>
    <t>2024.9.2—9.15上午(周四不排）2024.9.16—9.22上午</t>
  </si>
  <si>
    <t>2024.10.7—10.20上午(周四不排）2024.10.21—10.27上午</t>
  </si>
  <si>
    <t>2024.10.28—11.10上午(周四不排）2024.11.11—11.17上午</t>
  </si>
  <si>
    <t>2024.11.4—11.10上午(周四不排）2024.11.11—11.24（上午）</t>
  </si>
  <si>
    <t>第1周至第11周（2024年： 9月2日，9月9日，9月14日，9月23日，9月30日，10月12日，10月14日，10月21日，10月28日，11月4日，11月11日）周一下午五节课（备注：9月14日和10月12日是补中秋国庆的课）</t>
  </si>
  <si>
    <t>第1周至第16周（2024年：9月3日，9月10日，9月24日，10月8日，10月15日，10月22日，10月29日，11月5日，11月12日，11月19日，11月26日，12月3日，12月10日，12月17日）周二上午五节课</t>
  </si>
  <si>
    <t>第1周至第12周（2024.9.2-2024.11.22） 周三上午五节课</t>
  </si>
  <si>
    <t>第1周至第12周 （2024.9.2-2024.11.22）周一下午五节课</t>
  </si>
  <si>
    <t>第一至第十二周（2024年：9月6日，9月13日，9月20日，9月27日，10月11日，10月18日，10月25日，11月1日，11月8日，11月15日，11月22日）周三下午五节课</t>
  </si>
  <si>
    <t>第一至第十二周（2024年：9月4日，9月11日，9月18日，9月25日，10月9日，10月16日，10月23日，10月30日，11月6日，11月13日，11月20日）周五下午五节课</t>
  </si>
  <si>
    <t>第4周（2024.9.23-2024.9.27）：周二周三周四周五上午五节课、周一周三下午五节课
第11周（2024.11.11-2024.15）：周二周三周四上午五节课、周一周三下午五节课</t>
    <phoneticPr fontId="2" type="noConversion"/>
  </si>
  <si>
    <t>第1周至第12周（2024.9.2-2024.11.22）周三下午五节课</t>
  </si>
  <si>
    <t>第13周，14周，周一，三，五下午，5节课。（13周，2024.11.25，27，29下午5节；14周，2024.12.02，04，06下午五节。）</t>
  </si>
  <si>
    <t>2024.9.1-2024.9.21下午（实训室需要有插座，—周排5节课*4天或者4节课*5天均可）</t>
    <phoneticPr fontId="2" type="noConversion"/>
  </si>
  <si>
    <t>2024.9.23-2024.10.27下午（实训室需要有插座，—周排5节课*4天或者4节课*5天均可）</t>
    <phoneticPr fontId="2" type="noConversion"/>
  </si>
  <si>
    <t>14周星期一、星期二5-8节
14周星期三5-8、星期四1-8 星期五3-8节</t>
    <phoneticPr fontId="2" type="noConversion"/>
  </si>
  <si>
    <t>2024年10月14日-10月27日，每周上午5天</t>
  </si>
  <si>
    <t>2024年9月16日-9月29日，每周上午5天</t>
  </si>
  <si>
    <t>2024年10月14日-10月27日，每周下午5天</t>
  </si>
  <si>
    <t>2024年10月7日-10月20日，每周上午5天</t>
  </si>
  <si>
    <t>2024年9月16日-9月29日，每周下午5天</t>
  </si>
  <si>
    <t>2024年10月21日-11月3日，每周上午5天</t>
  </si>
  <si>
    <t>2024年11月4日-11月17日，每周上午5天</t>
  </si>
  <si>
    <t>2024年11月18日-12月1日，每周上午5天</t>
  </si>
  <si>
    <t>2024年12月2日-12月15日，每周上午5天</t>
  </si>
  <si>
    <t>2024年10月21日-11月3日，每周下午5天</t>
  </si>
  <si>
    <t>2024年10月7日-10月20日，每周下午5天</t>
  </si>
  <si>
    <t>2024年12月16日-12月29日，每周上午5天</t>
  </si>
  <si>
    <t>2024年12月16日-12月29日，每周下午5天</t>
  </si>
  <si>
    <t>2024年11月4日-11月17日，每周下午5天</t>
  </si>
  <si>
    <t>2024年11月18日-12月1日，每周下午5天</t>
  </si>
  <si>
    <t>2024年10月14日-10月25日，每周5天上午</t>
  </si>
  <si>
    <t>2024年10月14日-10月25日，每周5天下午</t>
  </si>
  <si>
    <t>2024年10月28日-11月8日，每周5天下午</t>
  </si>
  <si>
    <t>2024年10月28日-11月8日，每周5天上午</t>
  </si>
  <si>
    <t>2024年11月18日-11月22日，每周5天，共2周，上午</t>
    <phoneticPr fontId="2" type="noConversion"/>
  </si>
  <si>
    <t>2024年11月25日-11月29日，每周5天，共2周，上午</t>
    <phoneticPr fontId="2" type="noConversion"/>
  </si>
  <si>
    <t>2024年12月16日-12月20日，每周5天，上午</t>
    <phoneticPr fontId="2" type="noConversion"/>
  </si>
  <si>
    <t>2024年12月16日-12月20日，每周5天，下午</t>
    <phoneticPr fontId="2" type="noConversion"/>
  </si>
  <si>
    <t>2024年12月23日-1月3日，每周5天，共2周，上午</t>
    <phoneticPr fontId="2" type="noConversion"/>
  </si>
  <si>
    <t>2024年12月23日-1月3日，每周5天，共2周，下午</t>
    <phoneticPr fontId="2" type="noConversion"/>
  </si>
  <si>
    <t>第1周至第17周（2024.9.2-2024.12.23）周一上午五节课</t>
    <phoneticPr fontId="2" type="noConversion"/>
  </si>
  <si>
    <t>第1周至第17周（2024.9.2-2024.12.23）周三，上午4节课</t>
    <phoneticPr fontId="2" type="noConversion"/>
  </si>
  <si>
    <t>第1周至第17周（2024.9.2-2024.12.23）周五，上午4节课</t>
    <phoneticPr fontId="2" type="noConversion"/>
  </si>
  <si>
    <t>信息学院</t>
    <phoneticPr fontId="2" type="noConversion"/>
  </si>
  <si>
    <t>会计2333</t>
  </si>
  <si>
    <t>会计2334、会计233A</t>
  </si>
  <si>
    <t>会计2331</t>
  </si>
  <si>
    <t>会计2332</t>
  </si>
  <si>
    <t>财务233A、财务233B</t>
  </si>
  <si>
    <t>财务2331</t>
  </si>
  <si>
    <t>会计2334</t>
  </si>
  <si>
    <t>会计233A</t>
  </si>
  <si>
    <t>计网2331</t>
  </si>
  <si>
    <t>计网2332</t>
  </si>
  <si>
    <t>计网233A</t>
  </si>
  <si>
    <t>计网233B</t>
  </si>
  <si>
    <t>大数据233A</t>
  </si>
  <si>
    <t>大数据2331</t>
  </si>
  <si>
    <t>大数据2332</t>
  </si>
  <si>
    <t>机制2232</t>
  </si>
  <si>
    <t>数媒2334</t>
    <phoneticPr fontId="2" type="noConversion"/>
  </si>
  <si>
    <t>动画235本</t>
  </si>
  <si>
    <t>数媒2334</t>
  </si>
  <si>
    <t>纺织学院</t>
    <phoneticPr fontId="2" type="noConversion"/>
  </si>
  <si>
    <t>电机与驱动</t>
  </si>
  <si>
    <t>自动生产线检测技术</t>
  </si>
  <si>
    <t>工控系统安装与调试</t>
  </si>
  <si>
    <t>机械创新设计与实践</t>
  </si>
  <si>
    <t>工业机器人应用系统三维建模</t>
  </si>
  <si>
    <t>网络安全攻防实战</t>
  </si>
  <si>
    <t>大数据分析与可视化技术</t>
  </si>
  <si>
    <t>大数据平台技术</t>
  </si>
  <si>
    <t>简单机械装配体的制作</t>
  </si>
  <si>
    <t>数控仿真加工</t>
  </si>
  <si>
    <t>数控铣床操作</t>
  </si>
  <si>
    <t>数字化建模与自动编程</t>
  </si>
  <si>
    <t>CAD/CAM软件操作</t>
  </si>
  <si>
    <t>冷冲模设计与制造</t>
  </si>
  <si>
    <t>碳纤维产品设计与制作</t>
  </si>
  <si>
    <t>模具成型设备实训</t>
  </si>
  <si>
    <t>模具制造技术</t>
  </si>
  <si>
    <t>影视后期技术</t>
  </si>
  <si>
    <t>4周</t>
  </si>
  <si>
    <t>非线性编辑</t>
  </si>
  <si>
    <t>分镜头创作</t>
  </si>
  <si>
    <t>纪录片创作</t>
  </si>
  <si>
    <t>照片后期处理</t>
  </si>
  <si>
    <t>网页设计</t>
  </si>
  <si>
    <t>版式设计</t>
  </si>
  <si>
    <t>数字动画</t>
  </si>
  <si>
    <t>概念角色造型设定</t>
  </si>
  <si>
    <t>数字模型设计</t>
  </si>
  <si>
    <t>无纸动画</t>
  </si>
  <si>
    <t>设计调研</t>
  </si>
  <si>
    <t>摄影与摄像技术</t>
  </si>
  <si>
    <t>9.3（全天）；9.5（全天）；9.6（全天）</t>
  </si>
  <si>
    <t>11.5（全天）；11.7（全天）；11.8（全天）；
11.12（全天）；11.14（全天）；11.15（全天）；</t>
  </si>
  <si>
    <t>12.3（全天）；12.5（全天）；12.6（全天）；
12.10（全天）；12.12（全天）；12.13（全天）；</t>
  </si>
  <si>
    <t>9.2-9.6下午</t>
  </si>
  <si>
    <t>9.9-9.13下午</t>
  </si>
  <si>
    <t>9.23-9.27下午</t>
  </si>
  <si>
    <t>10.8-10.12下午</t>
  </si>
  <si>
    <t>11.4-11.8下午</t>
  </si>
  <si>
    <t>10.14-10.18下午</t>
  </si>
  <si>
    <t>11.11-11.15下午</t>
  </si>
  <si>
    <t>11.25-11.29下午</t>
  </si>
  <si>
    <t>11.18-11.22下午</t>
  </si>
  <si>
    <t>10.21-10.25下午</t>
  </si>
  <si>
    <t>12.2-12.6下午</t>
  </si>
  <si>
    <t>12.9-12.13下午</t>
  </si>
  <si>
    <t>12.16-12.20下午</t>
  </si>
  <si>
    <t>12.23-12.27下午</t>
  </si>
  <si>
    <t>10.8-10.12上午</t>
  </si>
  <si>
    <t>10.14-10.18上午</t>
  </si>
  <si>
    <t>10.21-10.25上午</t>
  </si>
  <si>
    <t>10.28-11.1上午</t>
  </si>
  <si>
    <t>11.4-11.8上午</t>
  </si>
  <si>
    <t>11.11-11.15上午</t>
  </si>
  <si>
    <t>11.18-11.22上午</t>
  </si>
  <si>
    <t>11.25-11.29上午</t>
  </si>
  <si>
    <t>12.2-12.6上午</t>
  </si>
  <si>
    <t>12.9-12.13上午</t>
  </si>
  <si>
    <t>11.25-12.6下午</t>
  </si>
  <si>
    <t>12.23-1.3上午</t>
  </si>
  <si>
    <t>11.25-12.6上午</t>
  </si>
  <si>
    <t>12.9-12.20下午</t>
  </si>
  <si>
    <t>12.9-12.20上午</t>
  </si>
  <si>
    <t>11.4-11.13上午</t>
  </si>
  <si>
    <t>10.8-10.16上午</t>
  </si>
  <si>
    <t>9.23-9.30上午</t>
  </si>
  <si>
    <t>9.9-9.19上午</t>
  </si>
  <si>
    <t>10.7-10.18上午</t>
  </si>
  <si>
    <t>10.7-10.18下午</t>
  </si>
  <si>
    <t>12.30-1.10上午</t>
  </si>
  <si>
    <t>12.30-1.10下午</t>
  </si>
  <si>
    <t>11.4-11.15下午</t>
  </si>
  <si>
    <t>11.4-11.15上午</t>
  </si>
  <si>
    <t>11.18-11.29下午</t>
  </si>
  <si>
    <t>9.23-9.27上午</t>
  </si>
  <si>
    <t>9.9-9.13上午</t>
  </si>
  <si>
    <t>10.28-11.1下午</t>
  </si>
  <si>
    <t>10.7-10.11下午</t>
  </si>
  <si>
    <t>10.7-10.11上午</t>
  </si>
  <si>
    <t>12.2-12.13下午</t>
  </si>
  <si>
    <t>12.2-12.13上午</t>
  </si>
  <si>
    <t>12.16-12.27上午</t>
  </si>
  <si>
    <t>12.16-12.27下午</t>
  </si>
  <si>
    <t>9.2—9.27上午</t>
  </si>
  <si>
    <t>9.2—9.20上午</t>
  </si>
  <si>
    <t>10.8—10.25上午</t>
  </si>
  <si>
    <t>9.2-9.27上午</t>
  </si>
  <si>
    <t>9.2-9.27下午</t>
  </si>
  <si>
    <t>11.25-12.13下午</t>
  </si>
  <si>
    <t>10.14-11.1下午</t>
  </si>
  <si>
    <t>10.21-11.1下午</t>
  </si>
  <si>
    <t>9.2-9.20下午</t>
  </si>
  <si>
    <t>9.9-9.20下午</t>
  </si>
  <si>
    <t>10.8-10.25下午</t>
  </si>
  <si>
    <t>11.18-12.6下午</t>
  </si>
  <si>
    <t>9.2-9.13上午</t>
  </si>
  <si>
    <t>10.14-10.25下午</t>
  </si>
  <si>
    <t>10.4-10.29上午</t>
    <phoneticPr fontId="2" type="noConversion"/>
  </si>
  <si>
    <t>9.2-9.20下午</t>
    <phoneticPr fontId="2" type="noConversion"/>
  </si>
  <si>
    <t xml:space="preserve">9.23-9.30;10.4下午 </t>
    <phoneticPr fontId="2" type="noConversion"/>
  </si>
  <si>
    <t>10.7-10.25下午</t>
    <phoneticPr fontId="2" type="noConversion"/>
  </si>
  <si>
    <t>10.28-11.15下午</t>
    <phoneticPr fontId="2" type="noConversion"/>
  </si>
  <si>
    <t>11.18-12.6下午</t>
    <phoneticPr fontId="2" type="noConversion"/>
  </si>
  <si>
    <t>12.9-12.27下午</t>
    <phoneticPr fontId="2" type="noConversion"/>
  </si>
  <si>
    <t>12.30-1.10下午</t>
    <phoneticPr fontId="2" type="noConversion"/>
  </si>
  <si>
    <t>9.2-9.27上午</t>
    <phoneticPr fontId="2" type="noConversion"/>
  </si>
  <si>
    <t>10.7-11.8上午</t>
    <phoneticPr fontId="2" type="noConversion"/>
  </si>
  <si>
    <t>11.11-12.13上午</t>
    <phoneticPr fontId="2" type="noConversion"/>
  </si>
  <si>
    <t>12.16-1.10上午</t>
    <phoneticPr fontId="2" type="noConversion"/>
  </si>
  <si>
    <t>10.14-11.8上午</t>
    <phoneticPr fontId="2" type="noConversion"/>
  </si>
  <si>
    <t>10.7-10.11全天</t>
    <phoneticPr fontId="2" type="noConversion"/>
  </si>
  <si>
    <t>9.2-9.27上午;10.7-10.18上午</t>
    <phoneticPr fontId="2" type="noConversion"/>
  </si>
  <si>
    <t>10.21-11.29上午</t>
    <phoneticPr fontId="2" type="noConversion"/>
  </si>
  <si>
    <t>10.21-11.28上午</t>
    <phoneticPr fontId="2" type="noConversion"/>
  </si>
  <si>
    <t>理化测试2311</t>
  </si>
  <si>
    <t>理化测试2321</t>
  </si>
  <si>
    <t>理化测试2331</t>
  </si>
  <si>
    <t>软件2313、软件2321</t>
  </si>
  <si>
    <t>汽车(卓越）2221</t>
  </si>
  <si>
    <t>汽车2311</t>
  </si>
  <si>
    <t>汽车2321</t>
  </si>
  <si>
    <t>汽车2313</t>
  </si>
  <si>
    <t>电气2321</t>
  </si>
  <si>
    <t>电气2313</t>
  </si>
  <si>
    <t>电气2311</t>
  </si>
  <si>
    <t>云计算2413</t>
  </si>
  <si>
    <t>云计算2411</t>
  </si>
  <si>
    <t>物联网2411</t>
  </si>
  <si>
    <t>物联网2421</t>
  </si>
  <si>
    <t>物联网2431</t>
  </si>
  <si>
    <t>云计算2313</t>
  </si>
  <si>
    <t>云计算2311</t>
  </si>
  <si>
    <t>大数据2311</t>
  </si>
  <si>
    <t>大数据2313</t>
  </si>
  <si>
    <t>大数据2411</t>
  </si>
  <si>
    <t>大数据2413</t>
  </si>
  <si>
    <t>机电2311</t>
  </si>
  <si>
    <t>机电2313</t>
  </si>
  <si>
    <t>机电2321</t>
  </si>
  <si>
    <t>智能制造本2211</t>
  </si>
  <si>
    <t>焊接2221劳模班、焊接2331劳模班等</t>
  </si>
  <si>
    <t>焊接2221劳模班</t>
  </si>
  <si>
    <t>焊接2311</t>
  </si>
  <si>
    <t>焊接2313</t>
  </si>
  <si>
    <t>焊接2323</t>
  </si>
  <si>
    <t>焊接（国机常林）2331</t>
  </si>
  <si>
    <t>焊接2321劳模班</t>
  </si>
  <si>
    <t>焊接22级4个班级</t>
  </si>
  <si>
    <t>数媒2311</t>
  </si>
  <si>
    <t>数媒2321</t>
  </si>
  <si>
    <t>会计2311</t>
  </si>
  <si>
    <t>会计2321</t>
  </si>
  <si>
    <t>会计2313</t>
  </si>
  <si>
    <t>射线检测</t>
  </si>
  <si>
    <t>超声检测</t>
  </si>
  <si>
    <t>超声检测技能实训</t>
  </si>
  <si>
    <t>软件测试项目实训</t>
  </si>
  <si>
    <t>Web后端项目实训</t>
  </si>
  <si>
    <t>智能网联汽车检测与运维</t>
  </si>
  <si>
    <t>汽车电气及电控系统检修</t>
  </si>
  <si>
    <t>汽车构造及检修</t>
  </si>
  <si>
    <t>三维造型设计</t>
  </si>
  <si>
    <t>二手车实务</t>
  </si>
  <si>
    <t>汽车性能检测与评价</t>
  </si>
  <si>
    <t>西门子PLC实训</t>
  </si>
  <si>
    <t>智能传感器技术</t>
  </si>
  <si>
    <t>云计算与网络基础</t>
  </si>
  <si>
    <t>计算机网络技术</t>
  </si>
  <si>
    <t>企业体验实习</t>
  </si>
  <si>
    <t>云计算基础架构平台应用</t>
  </si>
  <si>
    <t>公有云技术与应用</t>
  </si>
  <si>
    <t>大数据应用开发实训</t>
  </si>
  <si>
    <t>大数据处理技术实训</t>
  </si>
  <si>
    <t>信息素养实训</t>
  </si>
  <si>
    <t>数控铣削</t>
  </si>
  <si>
    <t>机器人认知</t>
  </si>
  <si>
    <t>电气与 PLC控制技术</t>
  </si>
  <si>
    <t>工业机器人操作与运维</t>
  </si>
  <si>
    <t>先进焊接技术及工艺</t>
  </si>
  <si>
    <t>19</t>
  </si>
  <si>
    <t>国际焊工培训</t>
  </si>
  <si>
    <t>5</t>
  </si>
  <si>
    <t>1+X特种焊接技术实训项目</t>
  </si>
  <si>
    <t>4</t>
  </si>
  <si>
    <t>1</t>
  </si>
  <si>
    <t>机器人焊接</t>
  </si>
  <si>
    <t>机器人焊接仿真</t>
  </si>
  <si>
    <t>机器人激光焊仿真</t>
  </si>
  <si>
    <t>半自动、手工、等离子、数控</t>
  </si>
  <si>
    <t>9</t>
  </si>
  <si>
    <t>焊接工艺及操作要点</t>
  </si>
  <si>
    <t>建筑安全防范系统工程</t>
  </si>
  <si>
    <t>PLC应用技术实训</t>
  </si>
  <si>
    <t>网络设备与集成</t>
  </si>
  <si>
    <t>火灾自动报警系统工程</t>
  </si>
  <si>
    <t>动画与渲染</t>
  </si>
  <si>
    <t>20</t>
  </si>
  <si>
    <t>智慧化税费申报与管理</t>
  </si>
  <si>
    <t>智能财税实训</t>
  </si>
  <si>
    <t>业财税融合大数据应用实训</t>
  </si>
  <si>
    <t>2024.09.02～2024.12.20，周一下午、周四下午</t>
  </si>
  <si>
    <t>2024.09.02～2024.12.20，周一、周三上午</t>
  </si>
  <si>
    <t>2024.09.02～2024.12.20，周二、周四上午</t>
  </si>
  <si>
    <t>2024.09.02～2024.12.20，周二下午、周五上午</t>
  </si>
  <si>
    <t>2024.12.23～2025.01.10，周一～周五上午08:00-12:00</t>
  </si>
  <si>
    <t>第7-8周 上午</t>
  </si>
  <si>
    <t>第7-8周 下午</t>
  </si>
  <si>
    <t>第17-18周 上午</t>
  </si>
  <si>
    <t>第17-18周 下午</t>
  </si>
  <si>
    <t>2024.9.16-11.15，周四下午</t>
  </si>
  <si>
    <t>2024.9.2-2025.1.10，周一下午</t>
  </si>
  <si>
    <t>2024.9.2-2025.1.10，周二下午</t>
  </si>
  <si>
    <t>2024.9.2-2025.1.10，周四下午</t>
  </si>
  <si>
    <t>2024.9.2-2025.1.10，周五下午</t>
  </si>
  <si>
    <t>2024.11.7-2024.12.26，周四上午</t>
  </si>
  <si>
    <t>2024.11.8-2024.12.27，周五上午</t>
  </si>
  <si>
    <t>2024.11.6-2024.12.25，周三上午</t>
  </si>
  <si>
    <t>2024.9.2-2024.10.13，周一上午</t>
  </si>
  <si>
    <t>2024.9.2-2024.10.13，周二上午</t>
  </si>
  <si>
    <t>2024.9.2-2024.10.13，周四上午</t>
  </si>
  <si>
    <t>10.8-10.18上午</t>
  </si>
  <si>
    <t>10.21-11.1上午</t>
  </si>
  <si>
    <t>第2-12周周三上午8：00-12：00</t>
  </si>
  <si>
    <t>第2-12周周四上午8：00-12：00</t>
  </si>
  <si>
    <t>第2-12周周五上午8：00-12：00</t>
  </si>
  <si>
    <t>第10周周一至周五上午8：00-12：00</t>
  </si>
  <si>
    <t>第10周周一至周五下午12：30-16：30</t>
  </si>
  <si>
    <t>第1-16周周一下午12：30-16：30</t>
  </si>
  <si>
    <t>第1-16周周二下午12：30-16：30</t>
  </si>
  <si>
    <t>第19周下午12：30-16：30</t>
  </si>
  <si>
    <t>第19周上午8：00-12：00</t>
  </si>
  <si>
    <t>第12-13周上午8：00-12：00</t>
  </si>
  <si>
    <t>第12-13周下午12：30-16：30</t>
  </si>
  <si>
    <t>第9-10周上午8：00-12：00</t>
  </si>
  <si>
    <t>第9-10周下午12：30-16：30</t>
  </si>
  <si>
    <t>第11周上午8：00-12：00</t>
  </si>
  <si>
    <t>第11周下午12：30-16：30</t>
  </si>
  <si>
    <t>2024.10.28-2024.11.15上午</t>
  </si>
  <si>
    <t>2024.11.18-2024.12.6上午</t>
  </si>
  <si>
    <t>2024.12.23-2024.12.27下午</t>
  </si>
  <si>
    <t>9.02-9.06上午;9.09-9.10下午;9.12-9.14下午;9.18-9.20上午</t>
  </si>
  <si>
    <t>9.02-9.03;9.05-9.06下午;9.09-9.14上午;9.19-9.20下午</t>
  </si>
  <si>
    <t>10.08-10.12上午;10.14-10.15下午;10.17-10.18下午</t>
  </si>
  <si>
    <t>10.08下午；10.10-10.12下午;10.14-10.18上午</t>
  </si>
  <si>
    <t>2024.9.2-2025.1.10</t>
  </si>
  <si>
    <t>2024.9.16-10.18周二到周六下午</t>
  </si>
  <si>
    <t>2024.10.21-11.15周二到周六下午</t>
  </si>
  <si>
    <t>2024.11.18-11.22周二到周六下午</t>
  </si>
  <si>
    <t>2024.11.25-12.20周一到周五下午</t>
  </si>
  <si>
    <t>2024.9.2-11.22每周三上午</t>
  </si>
  <si>
    <t>2024.9.2-9.6上午</t>
  </si>
  <si>
    <t>2024.9.2-9.6下午</t>
  </si>
  <si>
    <t>2024.9.9-11.8上午</t>
  </si>
  <si>
    <t>2024.9.9-11.8下午</t>
  </si>
  <si>
    <t>2024.11.18-12.13上午</t>
  </si>
  <si>
    <t>2024.11.18-12.13下午</t>
  </si>
  <si>
    <t>2024.12.16-2024.1.10上午</t>
  </si>
  <si>
    <t>2024.12.16-2024.1.10下午</t>
  </si>
  <si>
    <t>2024.9.2-10.4全天</t>
  </si>
  <si>
    <t>2024.10.7-11.8全天</t>
  </si>
  <si>
    <t>2024.11.18-2024.1.10下午1个工位</t>
  </si>
  <si>
    <t>2024.11.18-2024.1.10下午2个工位</t>
  </si>
  <si>
    <t>2024.11.18-2024.1.10上午1个工位</t>
  </si>
  <si>
    <t>2024.11.18-2024.1.10上午2个工位</t>
  </si>
  <si>
    <t>2024.9.9-2024.9.20周四上午</t>
  </si>
  <si>
    <t>2024.9.9-2024.9.20周四下午</t>
  </si>
  <si>
    <t>2024.9.9-2024.9.20周五上午</t>
  </si>
  <si>
    <t>2024.9.23-2024.12.13周四上午</t>
  </si>
  <si>
    <t>2024.9.23-2024.12.13周四下午</t>
  </si>
  <si>
    <t>2024.9.23-2024.12.13周五上午</t>
  </si>
  <si>
    <t>2024.9.2-2024.1.10全天</t>
  </si>
  <si>
    <t>每周二下午1-4节</t>
  </si>
  <si>
    <t>每周一下午1-4节</t>
  </si>
  <si>
    <t>6-7周整周上午（10.8-10.18）</t>
  </si>
  <si>
    <t>每周二上午1-4节</t>
  </si>
  <si>
    <t>每周一上午1-4节</t>
  </si>
  <si>
    <t>每周四下午5-8节</t>
  </si>
  <si>
    <t>每周四上午1-4节</t>
  </si>
  <si>
    <t>第1周至第14周（9月3日至12月3日）每周二上午</t>
  </si>
  <si>
    <t>第1周至第13周（9月4日至11月27日）每周三上午</t>
  </si>
  <si>
    <t>第1周至第13周（9月5日至11月28日）每周四上午</t>
  </si>
  <si>
    <t>第1周至第14周（9月6日至11月29日）每周五上午</t>
  </si>
  <si>
    <t>第15周（12月9日至12月13日）周一到周五下午</t>
  </si>
  <si>
    <t>第16周（12月16日至12月20日）周一到周五下午</t>
  </si>
  <si>
    <t>第17周（12月23日至12月27日）周一到周五下午</t>
  </si>
  <si>
    <t>第18周（12月30日至1月3日）周一到周五下午</t>
  </si>
  <si>
    <t>第16周（12月9日至12月13日）周一到周五上午</t>
  </si>
  <si>
    <t>第15周（12月16日至12月20日）周一到周五上午</t>
  </si>
  <si>
    <t>第18周（12月23日至12月27日）周一到周五上午</t>
  </si>
  <si>
    <t>第17周（12月30日至1月3日）周一到周五上午</t>
  </si>
  <si>
    <t>工程学院</t>
    <phoneticPr fontId="2" type="noConversion"/>
  </si>
  <si>
    <t>23物流331</t>
  </si>
  <si>
    <t>23物流中德</t>
  </si>
  <si>
    <t>23电商331</t>
  </si>
  <si>
    <t>22国际商务531/532/23国际商务（留学生）</t>
  </si>
  <si>
    <t>23会计331</t>
  </si>
  <si>
    <t>23会计332</t>
  </si>
  <si>
    <t>23会计334</t>
  </si>
  <si>
    <t>23会计333</t>
  </si>
  <si>
    <t>23国际商务531/531/23国际商务（留学生）</t>
  </si>
  <si>
    <t>23市场营销331</t>
  </si>
  <si>
    <t>23市场营销631</t>
  </si>
  <si>
    <t>23软件技术531</t>
  </si>
  <si>
    <t>23软件技术331</t>
  </si>
  <si>
    <t>23软件技术332</t>
  </si>
  <si>
    <t>23软件技术333</t>
  </si>
  <si>
    <t xml:space="preserve">
23汽车检修331</t>
  </si>
  <si>
    <t>23汽车检修631/23汽车检修632</t>
  </si>
  <si>
    <t>23新能源汽修331</t>
  </si>
  <si>
    <t>23新能源汽修332</t>
  </si>
  <si>
    <t>23新能源汽修333/631</t>
  </si>
  <si>
    <t>23装备制造331</t>
  </si>
  <si>
    <t>23酒管531</t>
  </si>
  <si>
    <t>23影视动画331/662</t>
  </si>
  <si>
    <t>23影视动画631</t>
  </si>
  <si>
    <t>23影视动画661</t>
  </si>
  <si>
    <t>23数字媒体531</t>
  </si>
  <si>
    <t>23数字媒体331</t>
  </si>
  <si>
    <t>23数字媒体332</t>
  </si>
  <si>
    <t>23数字媒体333</t>
  </si>
  <si>
    <t>23数字媒体631</t>
  </si>
  <si>
    <t>电子产品生产与测试</t>
  </si>
  <si>
    <t>无人机三维软件建模</t>
  </si>
  <si>
    <t>传感器与检测技术</t>
  </si>
  <si>
    <t>单片机应用技术</t>
  </si>
  <si>
    <t>空中移动机器人</t>
  </si>
  <si>
    <t>无人机组装与调试</t>
  </si>
  <si>
    <t>机械子系统制作与装配</t>
  </si>
  <si>
    <t>机器人工装夹具设计</t>
  </si>
  <si>
    <t>自动检测与传感器应用</t>
  </si>
  <si>
    <t>工业数据采集技术</t>
  </si>
  <si>
    <t>简单机电项目实践</t>
  </si>
  <si>
    <t>Flexsim物流系统仿真</t>
  </si>
  <si>
    <t>数据可视化</t>
  </si>
  <si>
    <t>商务数据处理与分析实训</t>
  </si>
  <si>
    <t>业财税一体化实训</t>
  </si>
  <si>
    <t>会计仿真实训</t>
  </si>
  <si>
    <t>国际贸易实务实训
（需要可以连接常工业网络，并安装pocib软件，软件下载地址http://192.168.196.222:61234）</t>
  </si>
  <si>
    <t>新能源汽车营销实训</t>
  </si>
  <si>
    <t>Flume数据采集技术应用</t>
  </si>
  <si>
    <t>数据可视化实训</t>
  </si>
  <si>
    <t>可视化工具实训-Tableau/PowerBI/FineBI</t>
  </si>
  <si>
    <t>Linux实训</t>
  </si>
  <si>
    <t>Web应用开发实训</t>
  </si>
  <si>
    <t>云计算技术与应用实训</t>
  </si>
  <si>
    <t>软件工程与UML设计实训</t>
  </si>
  <si>
    <t>OpenCV图像处理</t>
  </si>
  <si>
    <t>移动应用开发</t>
  </si>
  <si>
    <t>机械创新设计综合实训</t>
  </si>
  <si>
    <t>机制工艺与夹具课程设计</t>
  </si>
  <si>
    <t>钳工实训/钳工位16个</t>
  </si>
  <si>
    <t>钳工实训/钳工位32个</t>
  </si>
  <si>
    <t>钳工实训/钳工位31个</t>
  </si>
  <si>
    <t>钳工实训/钳工位36个</t>
  </si>
  <si>
    <t>钳工实训/钳工位30个</t>
  </si>
  <si>
    <t>钳工实训/钳工位40个</t>
  </si>
  <si>
    <t>工具钳工实训/钳工位34个</t>
  </si>
  <si>
    <t>工具钳工实训/钳工位31个</t>
  </si>
  <si>
    <t>机加工实训/普通车床10台</t>
  </si>
  <si>
    <t>机加工实训/普通铣床2台</t>
  </si>
  <si>
    <t>特种加工实训/线切割4台</t>
  </si>
  <si>
    <t>特种加工实训/电火花4台</t>
  </si>
  <si>
    <t>使用数控机床的零件加工-口罩机创新设计与制作</t>
  </si>
  <si>
    <t>先进成图技术与产品信息建模综合实训（SolidWorks）</t>
  </si>
  <si>
    <t>2</t>
  </si>
  <si>
    <t>机械产品CAD/CAM(UG)</t>
  </si>
  <si>
    <t>数字化建模实训</t>
  </si>
  <si>
    <t>数字化模具设计实训</t>
  </si>
  <si>
    <t>检测仪外壳塑料模具制造</t>
  </si>
  <si>
    <t>发动机机械故障维修</t>
  </si>
  <si>
    <t>汽车底盘结构拆装与检修</t>
  </si>
  <si>
    <t>汽车电路系统初级维护</t>
  </si>
  <si>
    <t>旋盖机创新设计与制作——凸轮机构的加工工艺设计</t>
  </si>
  <si>
    <t>旋盖机创新设计与制作——凸轮机构的数控加工编程（UG）</t>
  </si>
  <si>
    <t>旋盖机创新设计与制作——凸轮机构的制造与装配</t>
  </si>
  <si>
    <t>汽车发动机检修</t>
  </si>
  <si>
    <t>新能源汽车底盘技术</t>
  </si>
  <si>
    <t>新能源汽车电机及控制系统检修</t>
  </si>
  <si>
    <t>液压与气动课程设计</t>
  </si>
  <si>
    <t>智能制造单元集成应用</t>
  </si>
  <si>
    <t>计算机一级考工实训</t>
  </si>
  <si>
    <t>虚拟现实技术实训室</t>
  </si>
  <si>
    <t>三维模型技术</t>
  </si>
  <si>
    <t>二维动画技术</t>
  </si>
  <si>
    <t>三维动画技术</t>
  </si>
  <si>
    <t>数字出版</t>
  </si>
  <si>
    <t>交互媒体设计</t>
  </si>
  <si>
    <t>信息可视化设计</t>
  </si>
  <si>
    <t>数字动效设计</t>
  </si>
  <si>
    <t>数字版式设计</t>
  </si>
  <si>
    <t>11.18-11.29上午</t>
  </si>
  <si>
    <t>9.2-9.20上午</t>
  </si>
  <si>
    <t>12.16-12.20上午</t>
  </si>
  <si>
    <t>12.23-12.27上午</t>
  </si>
  <si>
    <t>12.30-1.10上午</t>
    <phoneticPr fontId="2" type="noConversion"/>
  </si>
  <si>
    <t>12.30-1.10下午</t>
    <phoneticPr fontId="2" type="noConversion"/>
  </si>
  <si>
    <t>9.18-9.20上午</t>
  </si>
  <si>
    <t>12.30-1.10下午</t>
    <phoneticPr fontId="2" type="noConversion"/>
  </si>
  <si>
    <t>9.18-9.27下午</t>
  </si>
  <si>
    <t>9.18-9.27上午</t>
  </si>
  <si>
    <t>9.2-9.14上午</t>
  </si>
  <si>
    <t>9.2-9.14下午</t>
  </si>
  <si>
    <t>9.9-9.14上午</t>
  </si>
  <si>
    <t>9.9-9.14下午</t>
  </si>
  <si>
    <t>10.21-11.8下午</t>
  </si>
  <si>
    <t>10.21-11.8上午</t>
  </si>
  <si>
    <t>11.11-11.29下午</t>
  </si>
  <si>
    <t>11.11-11.29上午</t>
  </si>
  <si>
    <t>12.2-12.20下午</t>
  </si>
  <si>
    <t>12.2-12.20上午</t>
  </si>
  <si>
    <t>12.23-1.10上午</t>
    <phoneticPr fontId="2" type="noConversion"/>
  </si>
  <si>
    <t>12.23-1.10下午</t>
    <phoneticPr fontId="2" type="noConversion"/>
  </si>
  <si>
    <t>10.28-11.15下午</t>
  </si>
  <si>
    <t>9.23-10.18下午</t>
  </si>
  <si>
    <t>10.7-11.1下午</t>
  </si>
  <si>
    <t>12.23-1.10下午</t>
  </si>
  <si>
    <t>9.2-9.6下午、9.23-9.27下午</t>
  </si>
  <si>
    <t>9.9-9.20上午</t>
  </si>
  <si>
    <t>9.2-9.6上午</t>
  </si>
  <si>
    <t>9.2-9.13下午</t>
  </si>
  <si>
    <t>9.16-9.27上午</t>
  </si>
  <si>
    <t>12.30-2025.1.10上午</t>
  </si>
  <si>
    <t>12.30-2025.1.10下午</t>
  </si>
  <si>
    <t>12.30-2025.1.10 上午</t>
  </si>
  <si>
    <t>9.16-9.27、10.7-10.18 上午</t>
  </si>
  <si>
    <t>9.16-9.27、10.7-10.18下午</t>
  </si>
  <si>
    <t>11.25-12.13上午</t>
  </si>
  <si>
    <t>12.02-12.20上午</t>
  </si>
  <si>
    <t>12.23-1.3下午</t>
  </si>
  <si>
    <t>9.14-9.21上午</t>
  </si>
  <si>
    <t>9.14-9.21下午</t>
  </si>
  <si>
    <t>10.14-10.25上午</t>
  </si>
  <si>
    <t>10.28-11.8上午</t>
  </si>
  <si>
    <t>10.28-11.8下午</t>
  </si>
  <si>
    <t>10.7-11.1全天（6台铣床6台车床）</t>
  </si>
  <si>
    <t>12.9-2025.1.10上午</t>
  </si>
  <si>
    <t>12.9-2025.1.10下午</t>
  </si>
  <si>
    <t>10.7-11.8上午</t>
  </si>
  <si>
    <t>10.7-11.8下午</t>
  </si>
  <si>
    <t>9.2-10.11上午</t>
    <phoneticPr fontId="2" type="noConversion"/>
  </si>
  <si>
    <t>11.18-12.13上午</t>
    <phoneticPr fontId="2" type="noConversion"/>
  </si>
  <si>
    <t>12.16-1.17上午</t>
    <phoneticPr fontId="2" type="noConversion"/>
  </si>
  <si>
    <t>10.14-11.15上午</t>
    <phoneticPr fontId="2" type="noConversion"/>
  </si>
  <si>
    <t>10.07-10.25上午</t>
  </si>
  <si>
    <t>12.2-12.14下午</t>
  </si>
  <si>
    <t>11.4-11.29上午</t>
  </si>
  <si>
    <t>12.9-1.3上午</t>
  </si>
  <si>
    <t>10.7-11.1上午</t>
  </si>
  <si>
    <t>12.2-12.29下午</t>
  </si>
  <si>
    <t>10.7-10.11上午、10.14-10.18上午</t>
  </si>
  <si>
    <t>9.2-10.11上午</t>
  </si>
  <si>
    <t>9.2-10.11 下午</t>
  </si>
  <si>
    <t>10.14-11.15上午</t>
  </si>
  <si>
    <t>10.14-11.15下午</t>
  </si>
  <si>
    <t>11.18-12.13上午</t>
  </si>
  <si>
    <t>11.18-12.13下午</t>
  </si>
  <si>
    <t>12.16-1.10上午</t>
  </si>
  <si>
    <t>9.2-9.22下午</t>
  </si>
  <si>
    <t>10.28-11.17下午</t>
  </si>
  <si>
    <t>9.23-9.29、10.7-10.20上午</t>
  </si>
  <si>
    <t>9.23-9.29、10.7-10.20下午</t>
  </si>
  <si>
    <t>11.11-12.8上午</t>
  </si>
  <si>
    <t>11.11-12.8下午</t>
  </si>
  <si>
    <t>11.25-12.15下午</t>
  </si>
  <si>
    <t>11.25-12.15上午</t>
  </si>
  <si>
    <t>工业学院</t>
    <phoneticPr fontId="2" type="noConversion"/>
  </si>
  <si>
    <t>21智能制造1班</t>
  </si>
  <si>
    <t>21智能制造2班</t>
  </si>
  <si>
    <t>常州开大</t>
    <phoneticPr fontId="2" type="noConversion"/>
  </si>
  <si>
    <t>常州开大</t>
    <phoneticPr fontId="2" type="noConversion"/>
  </si>
  <si>
    <t>数控铣削加工中心实训</t>
  </si>
  <si>
    <t>数控车削实训</t>
  </si>
  <si>
    <t>10.8-10.25（需连排整天3周）</t>
  </si>
  <si>
    <t>10.28-11.1（需连排整天1周）</t>
  </si>
  <si>
    <t>22数控技术661/22数控技术631</t>
  </si>
  <si>
    <t>22数控技术662</t>
  </si>
  <si>
    <t>22数控技术331</t>
  </si>
  <si>
    <t>22数控技术332</t>
  </si>
  <si>
    <t>自动化综合实训</t>
  </si>
  <si>
    <t>智能电子产品装调</t>
  </si>
  <si>
    <t>协作机器人集成与应用</t>
  </si>
  <si>
    <t>自动生产线的装调与维护</t>
  </si>
  <si>
    <t>机电专业综合实践</t>
  </si>
  <si>
    <t>自动线安装调试（三菱）Ⅱ</t>
  </si>
  <si>
    <t>专业综合实践</t>
  </si>
  <si>
    <t>职业技能综合实训</t>
  </si>
  <si>
    <t>动力电池监测与维护</t>
  </si>
  <si>
    <t>涡轮增压器叶轮的设计与制作</t>
  </si>
  <si>
    <t>汽车营销</t>
  </si>
  <si>
    <t>汽车零部件数字化设计</t>
  </si>
  <si>
    <t>材料成型综合实训</t>
  </si>
  <si>
    <t>汽车营销实训</t>
  </si>
  <si>
    <t>车灯模具智能制造</t>
  </si>
  <si>
    <t>塑料模设计与分析综合实训</t>
  </si>
  <si>
    <t>四轴加工中心8台</t>
  </si>
  <si>
    <t>复杂零件的数控编程</t>
  </si>
  <si>
    <t>钻孔机设计</t>
  </si>
  <si>
    <t>钻孔机编程与加工</t>
  </si>
  <si>
    <t>北京精雕CNC加工技术实训中心</t>
  </si>
  <si>
    <t>五轴加工</t>
  </si>
  <si>
    <t>数控车铣复合加工实训区</t>
  </si>
  <si>
    <t>车铣复合件加工</t>
  </si>
  <si>
    <t>7.1-7.28上午</t>
  </si>
  <si>
    <t>7.1-7.28下午</t>
  </si>
  <si>
    <t>7.1-7.28上午（2台）</t>
  </si>
  <si>
    <t>7.1-7.28下午（2台）</t>
  </si>
  <si>
    <t>7.22-7.28上午（2台）</t>
  </si>
  <si>
    <t>7.22-7.28下午（2台）</t>
  </si>
  <si>
    <t>工业学院</t>
    <phoneticPr fontId="2" type="noConversion"/>
  </si>
  <si>
    <t>7.1-7.7</t>
    <phoneticPr fontId="2" type="noConversion"/>
  </si>
  <si>
    <t>7.8-7.14</t>
    <phoneticPr fontId="2" type="noConversion"/>
  </si>
  <si>
    <t>7.15-7.21</t>
    <phoneticPr fontId="2" type="noConversion"/>
  </si>
  <si>
    <t>7.22-7.28</t>
    <phoneticPr fontId="2" type="noConversion"/>
  </si>
  <si>
    <t>(10.7-10.18下午）周三周六周日不排</t>
  </si>
  <si>
    <t xml:space="preserve"> </t>
    <phoneticPr fontId="2" type="noConversion"/>
  </si>
  <si>
    <t>11.18-12.27上午(改为下午）</t>
    <phoneticPr fontId="2" type="noConversion"/>
  </si>
  <si>
    <t>汽车虚拟仿真教学实训区1</t>
  </si>
  <si>
    <t>汽车虚拟仿真教学实训区2</t>
  </si>
  <si>
    <t>1-4,6-8，12-16周四上午（取消14周周四上午）</t>
    <phoneticPr fontId="21" type="noConversion"/>
  </si>
  <si>
    <t>1-2,6-19周周二下午；1-2周周三下午（取消14周周二下午）</t>
    <phoneticPr fontId="21" type="noConversion"/>
  </si>
  <si>
    <t>2024.9.16-9.20（上午）（改为下午）</t>
    <phoneticPr fontId="2" type="noConversion"/>
  </si>
  <si>
    <t>2024.11.4-11.8（上午）（改为11.11-11.17上午）</t>
    <phoneticPr fontId="2" type="noConversion"/>
  </si>
  <si>
    <t>9.23-9.27下午（改为10.21-10.27下午）</t>
    <phoneticPr fontId="2" type="noConversion"/>
  </si>
  <si>
    <t>10.28-11.1上午（改为下午）</t>
    <phoneticPr fontId="2" type="noConversion"/>
  </si>
  <si>
    <t>9.4-10.30每周三上午（取消2、4、7、9周上午）</t>
    <phoneticPr fontId="2" type="noConversion"/>
  </si>
  <si>
    <t>9.5-9.26，10.24-11.14每周四上午（取消2、4、9周上午）</t>
    <phoneticPr fontId="2" type="noConversion"/>
  </si>
  <si>
    <t>9.6-10.18、11.4-11.18每周五上午（取消2、4、7周上午）</t>
    <phoneticPr fontId="2" type="noConversion"/>
  </si>
  <si>
    <t>12.2-12.13上午（改为11.11-11.24下午）</t>
    <phoneticPr fontId="2" type="noConversion"/>
  </si>
  <si>
    <t>12.9-12.13上午（改为12.23-12.29下午）</t>
    <phoneticPr fontId="2" type="noConversion"/>
  </si>
  <si>
    <t>12.9-12.13下午（改为12.30-1.6下午）</t>
    <phoneticPr fontId="2" type="noConversion"/>
  </si>
  <si>
    <t>2024.11.11—11.24（上午）（改为下午）</t>
    <phoneticPr fontId="2" type="noConversion"/>
  </si>
  <si>
    <r>
      <t>AHK</t>
    </r>
    <r>
      <rPr>
        <sz val="10"/>
        <rFont val="宋体"/>
        <family val="3"/>
        <charset val="134"/>
      </rPr>
      <t>工业自动化国际认证实训室</t>
    </r>
    <r>
      <rPr>
        <sz val="10"/>
        <rFont val="Times New Roman"/>
        <family val="1"/>
      </rPr>
      <t>1</t>
    </r>
    <phoneticPr fontId="2" type="noConversion"/>
  </si>
  <si>
    <t>第1周（9.2-9.6）周一周三下午 周五上午第2周（9.9-9.13）周一周三下午 周五上午第3周（9.16-9.20）周一周三下午 周五上午第4周（9.23-9.27）周一周三下午 周五上午第6周（10.7-10.11）周一周三下午周五上午</t>
    <phoneticPr fontId="2" type="noConversion"/>
  </si>
  <si>
    <t>第1周（9.2-9.6）周一周三上午 周五下午第2周（9.9-9.13）周一周三上午 周五下午第3周（9.16-9.20）周一周三上午 周五下午第4周（9.23-9.27）周一周三上午 周五下午第6周（10.7-10.11）周一周三上午周五下午</t>
    <phoneticPr fontId="2" type="noConversion"/>
  </si>
  <si>
    <t>第7周（10.14-10.18）周一周三上午 周五下午第8周（10.21-10.25）周一周三上午 周五下午第9周（10.28-11.1）周一周三上午 周五下午第10周（11.4-11.8）周一周三上午 周五下午第11周（11.11-11.15）周一周三上午 周五下午</t>
    <phoneticPr fontId="2" type="noConversion"/>
  </si>
  <si>
    <t xml:space="preserve">第1周（9.2-9.6）周二周四 上午第2周（9.9-9.13）周二周四 上午 第3周（9.16-9.20） 周四 上午 第4周（9.23-9.27）周二周四 上午 第6周（10.7-10.11）周二周四 上午 第7周（10.14-10.18）周二周四 上午 第8周（10.21-10.25）周二周四 上午 第9周（10.28-11.1）周二周四 上午 </t>
    <phoneticPr fontId="2" type="noConversion"/>
  </si>
  <si>
    <t xml:space="preserve">第12周（11.18-11.22）周一周三下午第13周（11.25-11.29）周一周三下午第14周（12.2-12.6）周一周三下午第15周（12.9-12.13）周一周三下午第16周（12.16-12.20）周一周三下午第17周（12.23-12.27）周一周三下午
</t>
    <phoneticPr fontId="2" type="noConversion"/>
  </si>
  <si>
    <t>第12周（11.18-11.22）周二上午 周五下午第13周（11.25-11.29）周二上午 周五下午第14周（12.2-12.6）周二上午 周五下午第15周（12.9-12.13）周二上午 周五下午第16周（12.16-12.20）周二上午 周五下午第17周（12.23-12.27）周二上午 周五下午</t>
    <phoneticPr fontId="2" type="noConversion"/>
  </si>
  <si>
    <t>第1周(9.2-9-8)周一上午第2周(9.9-9.15)周一上午第3周(9.16-9.22)周一上午第4周(9.23-9.29)周一上午第6周(10.7-10.13)周一上午第7周(10.14-10.20)周一上午第8周(10.21-10.27)周一上午第9周(10.28-11.3))周一上午第10周(11.4-11.10)周一上午第10周(11.4-11.10)周三上午第11周(11.11-11.17)周二上午第11周(11.11-11.17)周三上午</t>
    <phoneticPr fontId="2" type="noConversion"/>
  </si>
  <si>
    <t>第1周(9.2-9-8)周四下午第2周(9.9-9.15)周四下午第3周(9.16-9.22)周四下午第4周(9.23-9.29)周四下午第6周(10.7-10.13)周四下午第7周(10.14-10.20)周四下午第8周(10.21-10.27)周二上午第9周(10.28-11.3))周二上午第10周(11.4-11.10)周二上午第10周(11.4-11.10)周四下午第11周(11.11-11.17)周一下午第11周(11.11-11.17)周二下午</t>
    <phoneticPr fontId="2" type="noConversion"/>
  </si>
  <si>
    <t>第1周(9.2-9.8)周三上午第2周(9.9-9.15)周三上午第3周(9.16-9.22)周三上午第4周(9.23-9.29)周三上午第6周(10.7-10.13)周三上午第7周(10.14-10.20)周三上午第8周(10.21-10.27)周三上午第9周(10.28-11.3)周三上午第9周(10.28-11.3)周四上午第10周(11.4-11.10)周四上午第11周(11.11-11.17)周四上午第12周(11.11-11.17)周五上午</t>
    <phoneticPr fontId="2" type="noConversion"/>
  </si>
  <si>
    <t>9.23-9.29、10.7-10.20上午（改为下午）</t>
    <phoneticPr fontId="2" type="noConversion"/>
  </si>
  <si>
    <t xml:space="preserve"> </t>
    <phoneticPr fontId="2" type="noConversion"/>
  </si>
  <si>
    <t>10.28—11.15上午(改为10.21-11.10上午）</t>
    <phoneticPr fontId="2" type="noConversion"/>
  </si>
  <si>
    <t>第2-18周周一上午8：00-12：00（取消18周周一上午）</t>
    <phoneticPr fontId="2" type="noConversion"/>
  </si>
  <si>
    <t>第2-18周周二上午8：00-12：00（取消18周周二上午）</t>
    <phoneticPr fontId="2" type="noConversion"/>
  </si>
  <si>
    <t xml:space="preserve"> </t>
    <phoneticPr fontId="2" type="noConversion"/>
  </si>
  <si>
    <t>9.2-9.13上午(改为下午）</t>
    <phoneticPr fontId="2" type="noConversion"/>
  </si>
  <si>
    <t>9.2-9.6下午、9.23-9.27下午（改为上午）</t>
    <phoneticPr fontId="2" type="noConversion"/>
  </si>
  <si>
    <t>10.8（全天）；10.10（全天）；10.11（全天）；10.15（全天）；10.17（全天）；10.18（全天）；</t>
    <phoneticPr fontId="2" type="noConversion"/>
  </si>
  <si>
    <t>12.3（全天）；12.5（全天）；12.6（全天）；12.10（全天）；12.12（全天）；12.13（全天）；</t>
    <phoneticPr fontId="2" type="noConversion"/>
  </si>
  <si>
    <t>11.5（全天）；11.7（全天）；11.8（全天）；11.12（全天）；11.14（全天）；11.15（全天）；（改为11.19、11.21、11.22、11.26、11.28、11.29全天）</t>
    <phoneticPr fontId="2" type="noConversion"/>
  </si>
  <si>
    <t>10.8（全天）；10.10（全天）；10.11（全天）；10.15（全天）；10.17（全天）；10.18（全天）；（改为10.22、10.24、10.25、10.29、10.31、11.1全天）</t>
    <phoneticPr fontId="2" type="noConversion"/>
  </si>
  <si>
    <t>9.24（全天）；9.26（全天）；9.27（全天）</t>
    <phoneticPr fontId="2" type="noConversion"/>
  </si>
  <si>
    <t>12.9-12.13下午（改为12.16-12.22下午）</t>
    <phoneticPr fontId="2" type="noConversion"/>
  </si>
  <si>
    <t xml:space="preserve"> </t>
    <phoneticPr fontId="2" type="noConversion"/>
  </si>
  <si>
    <t>2024.9.16-2024.11.15，周五下午（取消10.7-10.20周五下午）</t>
    <phoneticPr fontId="2" type="noConversion"/>
  </si>
  <si>
    <t>11.18-12.13上午（改为下午）</t>
    <phoneticPr fontId="2" type="noConversion"/>
  </si>
  <si>
    <t>9.2-10.11上午（改为下午）</t>
    <phoneticPr fontId="2" type="noConversion"/>
  </si>
  <si>
    <t>10.14-11.15上午(改为下午）</t>
    <phoneticPr fontId="2" type="noConversion"/>
  </si>
  <si>
    <t>10.7-11.1上午（改为下午）</t>
    <phoneticPr fontId="2" type="noConversion"/>
  </si>
  <si>
    <t>9.2-9.27上午（改为下午）</t>
    <phoneticPr fontId="2" type="noConversion"/>
  </si>
  <si>
    <t>12.16-1.17上午（改为下午）</t>
    <phoneticPr fontId="2" type="noConversion"/>
  </si>
  <si>
    <t>3-4，6-8，10-17，19周周五上午</t>
    <phoneticPr fontId="21" type="noConversion"/>
  </si>
  <si>
    <t>2024.9.23-2024.10.27下午（实训室需要有插座，—周排5节课*4天或者4节课*5天均可）</t>
  </si>
  <si>
    <t>9.9-9.20下午（改为上午）</t>
    <phoneticPr fontId="2" type="noConversion"/>
  </si>
  <si>
    <t>9.16-9.27、10.7-10.18 上午（改为10.7-11.3上午）</t>
    <phoneticPr fontId="2" type="noConversion"/>
  </si>
  <si>
    <t>9.2-9.21上午</t>
  </si>
  <si>
    <t xml:space="preserve">铣床区 </t>
    <phoneticPr fontId="2" type="noConversion"/>
  </si>
  <si>
    <t>车床区</t>
    <phoneticPr fontId="2" type="noConversion"/>
  </si>
  <si>
    <t>10.14-10.25下午（改为上午）</t>
    <phoneticPr fontId="2" type="noConversion"/>
  </si>
  <si>
    <t>2024.10.8-2024.10.25上午（改为下午）</t>
    <phoneticPr fontId="2" type="noConversion"/>
  </si>
  <si>
    <t>9.18-9.20下午</t>
    <phoneticPr fontId="2" type="noConversion"/>
  </si>
  <si>
    <t xml:space="preserve"> </t>
    <phoneticPr fontId="2" type="noConversion"/>
  </si>
  <si>
    <t>每周一、四下午（取消第6周，实训室只有40工位）</t>
    <phoneticPr fontId="2" type="noConversion"/>
  </si>
  <si>
    <t>每周二、五下午（取消第6周，实训室只有40工位）</t>
    <phoneticPr fontId="2" type="noConversion"/>
  </si>
  <si>
    <t>12.30-2025.1.10上午（改为下午）</t>
    <phoneticPr fontId="2" type="noConversion"/>
  </si>
  <si>
    <t>第6周-第18周 （10.7-1.5）周四下午（取消14、15、16、17下午）</t>
    <phoneticPr fontId="2" type="noConversion"/>
  </si>
  <si>
    <t>第6周-第18周 （10.7-1.5）周五下午（取消14、15、16、17下午）</t>
    <phoneticPr fontId="2" type="noConversion"/>
  </si>
  <si>
    <t>第6周-第18周 （10.7-1.5）周五上午（取消14、15、16、17上午）</t>
    <phoneticPr fontId="2" type="noConversion"/>
  </si>
  <si>
    <t>第6周-第18周 （10.7-1.5）周四上午（取消14、15、16、17上午）</t>
    <phoneticPr fontId="2" type="noConversion"/>
  </si>
  <si>
    <t>10.8-10.12下午(改为10.21-10.27上午）</t>
    <phoneticPr fontId="2" type="noConversion"/>
  </si>
  <si>
    <t>2024.9.23-9.27（上午）（改为11.18-11.24上午）</t>
    <phoneticPr fontId="2" type="noConversion"/>
  </si>
  <si>
    <t>2024.10.21-10.25（上午）（改为11.18-11.24下午）</t>
    <phoneticPr fontId="2" type="noConversion"/>
  </si>
  <si>
    <t>2024.11.25-11.29（上午）</t>
    <phoneticPr fontId="2" type="noConversion"/>
  </si>
  <si>
    <t>2024.10.14-10.18（上午）（改为12.2-12.8上午）</t>
    <phoneticPr fontId="2" type="noConversion"/>
  </si>
  <si>
    <t>2024.11.11-11.15（上午）（改为12.2-12.8下午）</t>
    <phoneticPr fontId="2" type="noConversion"/>
  </si>
  <si>
    <t>第1周至第12周（2024.9.2-2024.11.22）周二上午五节课(改为周一上午）</t>
    <phoneticPr fontId="2" type="noConversion"/>
  </si>
  <si>
    <t>第1周至第12周（2024.9.2-2024.11.22）周四上午五节课（改为周三上午）</t>
    <phoneticPr fontId="2" type="noConversion"/>
  </si>
  <si>
    <t>9.24（全天）；9.26（全天）；9.27（全天）（改为9.17、9.19、9.20全天）</t>
    <phoneticPr fontId="2" type="noConversion"/>
  </si>
  <si>
    <t>11.25-12.6下午(改为上午）</t>
    <phoneticPr fontId="2" type="noConversion"/>
  </si>
  <si>
    <t>机制232</t>
    <phoneticPr fontId="2" type="noConversion"/>
  </si>
  <si>
    <t>机制234</t>
    <phoneticPr fontId="2" type="noConversion"/>
  </si>
  <si>
    <t>机制234</t>
    <phoneticPr fontId="2" type="noConversion"/>
  </si>
  <si>
    <t>机制233</t>
    <phoneticPr fontId="2" type="noConversion"/>
  </si>
  <si>
    <t>机制233</t>
    <phoneticPr fontId="2" type="noConversion"/>
  </si>
  <si>
    <t>机电232</t>
    <phoneticPr fontId="2" type="noConversion"/>
  </si>
  <si>
    <t>机电232</t>
    <phoneticPr fontId="2" type="noConversion"/>
  </si>
  <si>
    <t>机制231</t>
    <phoneticPr fontId="2" type="noConversion"/>
  </si>
  <si>
    <t>机制231</t>
    <phoneticPr fontId="2" type="noConversion"/>
  </si>
  <si>
    <t>9.9-9.13下午（改为10.28-11.3下午）</t>
    <phoneticPr fontId="2" type="noConversion"/>
  </si>
  <si>
    <t>机制2331</t>
    <phoneticPr fontId="2" type="noConversion"/>
  </si>
  <si>
    <t>机制233A</t>
    <phoneticPr fontId="2" type="noConversion"/>
  </si>
  <si>
    <t>减速器设计</t>
    <phoneticPr fontId="2" type="noConversion"/>
  </si>
  <si>
    <t>12.16-12.27下午</t>
    <phoneticPr fontId="2" type="noConversion"/>
  </si>
  <si>
    <t>12.30-1.10下午</t>
    <phoneticPr fontId="2" type="noConversion"/>
  </si>
  <si>
    <t>12.30-1.10上午</t>
    <phoneticPr fontId="2" type="noConversion"/>
  </si>
  <si>
    <t xml:space="preserve"> </t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</si>
  <si>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 xml:space="preserve">307          </t>
    </r>
    <phoneticPr fontId="2" type="noConversion"/>
  </si>
  <si>
    <r>
      <t>48</t>
    </r>
    <r>
      <rPr>
        <sz val="10"/>
        <rFont val="宋体"/>
        <family val="3"/>
        <charset val="134"/>
      </rPr>
      <t>人</t>
    </r>
    <phoneticPr fontId="2" type="noConversion"/>
  </si>
  <si>
    <r>
      <t>49</t>
    </r>
    <r>
      <rPr>
        <sz val="10"/>
        <rFont val="宋体"/>
        <family val="3"/>
        <charset val="134"/>
      </rPr>
      <t>人</t>
    </r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</si>
  <si>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 xml:space="preserve">309      </t>
    </r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</si>
  <si>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311</t>
    </r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</si>
  <si>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313</t>
    </r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</si>
  <si>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315</t>
    </r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</si>
  <si>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306</t>
    </r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</si>
  <si>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308</t>
    </r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</si>
  <si>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310</t>
    </r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</si>
  <si>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312</t>
    </r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</si>
  <si>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314</t>
    </r>
    <phoneticPr fontId="2" type="noConversion"/>
  </si>
  <si>
    <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316</t>
    </r>
    <phoneticPr fontId="2" type="noConversion"/>
  </si>
  <si>
    <t>第3周（9.16-9.20）周四 下午第4周（9.23-9.27）周四 下午 第6周（10.7-10.11）周四 下午第7周（10.14-10.18）周四 下午第9周（10.28-11.1）周四 下午 第10周（11.4-11.8）周四 下午 第11周（11.11-11.15）周四 下午第12周（11.18-11.22）周四 下午第13周（11.25-11.29）周四 下午第14周（12.2-12.6）周四 下午第15周（12.9-12.13）周四 下午第16周（12.16-12.20）周四 下午第17周（12.23-12.27）周四 下午第18周（12.30-1.3）周一下午 第18周（12.30-1.3）周四 下午第18周（12.30-1.3）周五 下午</t>
    <phoneticPr fontId="2" type="noConversion"/>
  </si>
  <si>
    <t>14-15周整周上午（12.2-12.13）</t>
    <phoneticPr fontId="2" type="noConversion"/>
  </si>
  <si>
    <t xml:space="preserve"> </t>
    <phoneticPr fontId="2" type="noConversion"/>
  </si>
  <si>
    <t>03a</t>
    <phoneticPr fontId="2" type="noConversion"/>
  </si>
  <si>
    <t>03b</t>
    <phoneticPr fontId="2" type="noConversion"/>
  </si>
  <si>
    <t>01a</t>
    <phoneticPr fontId="2" type="noConversion"/>
  </si>
  <si>
    <t>01b</t>
    <phoneticPr fontId="2" type="noConversion"/>
  </si>
  <si>
    <t>04a</t>
    <phoneticPr fontId="2" type="noConversion"/>
  </si>
  <si>
    <t>04b</t>
    <phoneticPr fontId="2" type="noConversion"/>
  </si>
  <si>
    <t>02a</t>
    <phoneticPr fontId="2" type="noConversion"/>
  </si>
  <si>
    <t>02b</t>
    <phoneticPr fontId="2" type="noConversion"/>
  </si>
  <si>
    <t>02a</t>
    <phoneticPr fontId="2" type="noConversion"/>
  </si>
  <si>
    <t>04a</t>
    <phoneticPr fontId="2" type="noConversion"/>
  </si>
  <si>
    <t>03b</t>
    <phoneticPr fontId="2" type="noConversion"/>
  </si>
  <si>
    <t>03a</t>
    <phoneticPr fontId="2" type="noConversion"/>
  </si>
  <si>
    <t>02b</t>
    <phoneticPr fontId="2" type="noConversion"/>
  </si>
  <si>
    <t>08a</t>
    <phoneticPr fontId="2" type="noConversion"/>
  </si>
  <si>
    <t>08b</t>
    <phoneticPr fontId="2" type="noConversion"/>
  </si>
  <si>
    <t>11a</t>
    <phoneticPr fontId="2" type="noConversion"/>
  </si>
  <si>
    <t>11b</t>
    <phoneticPr fontId="2" type="noConversion"/>
  </si>
  <si>
    <t>14a</t>
    <phoneticPr fontId="2" type="noConversion"/>
  </si>
  <si>
    <t>16a</t>
    <phoneticPr fontId="2" type="noConversion"/>
  </si>
  <si>
    <t>07a</t>
    <phoneticPr fontId="2" type="noConversion"/>
  </si>
  <si>
    <t>13a</t>
    <phoneticPr fontId="2" type="noConversion"/>
  </si>
  <si>
    <t>07b</t>
    <phoneticPr fontId="2" type="noConversion"/>
  </si>
  <si>
    <t>06b</t>
    <phoneticPr fontId="2" type="noConversion"/>
  </si>
  <si>
    <t>17a</t>
    <phoneticPr fontId="2" type="noConversion"/>
  </si>
  <si>
    <t>15a</t>
    <phoneticPr fontId="2" type="noConversion"/>
  </si>
  <si>
    <t>15b</t>
    <phoneticPr fontId="2" type="noConversion"/>
  </si>
  <si>
    <t>06a</t>
    <phoneticPr fontId="2" type="noConversion"/>
  </si>
  <si>
    <t>10a</t>
    <phoneticPr fontId="2" type="noConversion"/>
  </si>
  <si>
    <t>09a</t>
    <phoneticPr fontId="2" type="noConversion"/>
  </si>
  <si>
    <t>12a</t>
    <phoneticPr fontId="2" type="noConversion"/>
  </si>
  <si>
    <t>09b</t>
    <phoneticPr fontId="2" type="noConversion"/>
  </si>
  <si>
    <t>12b</t>
    <phoneticPr fontId="2" type="noConversion"/>
  </si>
  <si>
    <t>14b</t>
    <phoneticPr fontId="2" type="noConversion"/>
  </si>
  <si>
    <t>10b</t>
    <phoneticPr fontId="2" type="noConversion"/>
  </si>
  <si>
    <t>13b</t>
    <phoneticPr fontId="2" type="noConversion"/>
  </si>
  <si>
    <t>16b</t>
    <phoneticPr fontId="2" type="noConversion"/>
  </si>
  <si>
    <t>17b</t>
    <phoneticPr fontId="2" type="noConversion"/>
  </si>
  <si>
    <t>18a</t>
    <phoneticPr fontId="2" type="noConversion"/>
  </si>
  <si>
    <t>18b</t>
    <phoneticPr fontId="2" type="noConversion"/>
  </si>
  <si>
    <t>09a</t>
    <phoneticPr fontId="2" type="noConversion"/>
  </si>
  <si>
    <t>06a</t>
    <phoneticPr fontId="2" type="noConversion"/>
  </si>
  <si>
    <t>13a</t>
    <phoneticPr fontId="2" type="noConversion"/>
  </si>
  <si>
    <t>13b</t>
    <phoneticPr fontId="2" type="noConversion"/>
  </si>
  <si>
    <t>10a</t>
    <phoneticPr fontId="2" type="noConversion"/>
  </si>
  <si>
    <t>12a</t>
    <phoneticPr fontId="2" type="noConversion"/>
  </si>
  <si>
    <t>18a</t>
    <phoneticPr fontId="2" type="noConversion"/>
  </si>
  <si>
    <t>11b</t>
    <phoneticPr fontId="2" type="noConversion"/>
  </si>
  <si>
    <t>17a</t>
    <phoneticPr fontId="2" type="noConversion"/>
  </si>
  <si>
    <t>10b</t>
    <phoneticPr fontId="2" type="noConversion"/>
  </si>
  <si>
    <t>01a</t>
    <phoneticPr fontId="2" type="noConversion"/>
  </si>
  <si>
    <t>01b</t>
    <phoneticPr fontId="2" type="noConversion"/>
  </si>
  <si>
    <t>08b</t>
    <phoneticPr fontId="2" type="noConversion"/>
  </si>
  <si>
    <t>19b</t>
    <phoneticPr fontId="2" type="noConversion"/>
  </si>
  <si>
    <t>19a</t>
    <phoneticPr fontId="2" type="noConversion"/>
  </si>
  <si>
    <t>16b</t>
    <phoneticPr fontId="2" type="noConversion"/>
  </si>
  <si>
    <t>18b</t>
    <phoneticPr fontId="2" type="noConversion"/>
  </si>
  <si>
    <t>06b</t>
    <phoneticPr fontId="2" type="noConversion"/>
  </si>
  <si>
    <t>05a</t>
    <phoneticPr fontId="2" type="noConversion"/>
  </si>
  <si>
    <t>1-4周（9.2-9.29）周三下午6-11周（10.7-11.17）周三下午第10周（11.4-11.10）周二下午第11周（11.11-11.17）周二下午(取消9、10两周下午）</t>
    <phoneticPr fontId="2" type="noConversion"/>
  </si>
  <si>
    <t>第7周（10.14-10.18）周一周三下午 周五上午第8周（10.21-10.25）周一周三下午 周五上午第9周（10.28-11.1）周一周三下午 周五上午第10周（11.4-11.8）周一周三下午 周五上午第11周（11.11-11.15）周一周三下午 周五上午</t>
    <phoneticPr fontId="2" type="noConversion"/>
  </si>
  <si>
    <t>第一周(9.2-9-8)周四上午第二周(9.9-9.15)周四上午
第三周(9.16-9.22)周四上午第四周(9.23-9.29)周四上午第六周(10.7-10.13)周四上午第七周(10.14-10.20)周四上午第八周(10.21-10.27)周四下午第九周(10.28-11.3)周四下午第十周(11.4-11.10)周一下午
第十周(11.4-11.10)周三下午第十一周(11.11-11.17)周三下午第十一周(11.11-11.17)周五下午</t>
    <phoneticPr fontId="2" type="noConversion"/>
  </si>
  <si>
    <t>第一周(9.2-9-8)周五上午第二周(9.9-9.15)周五上午第三周(9.16-9.22)周五上午第四周(9.23-9.29)周五上午第六周(10.7-10.13)周五上午第七周(10.14-10.20)周五上午第八周(10.21-10.27)周四上午第八周(10.21-10.27)周五上午第九周(10.28-11.3)周五上午第十周(11.4-11.10)周五上午第十周(11.4-11.10)周五下午第十一周(11.11-11.17)周一上午</t>
    <phoneticPr fontId="2" type="noConversion"/>
  </si>
  <si>
    <t>12.16-12.20下午</t>
    <phoneticPr fontId="2" type="noConversion"/>
  </si>
  <si>
    <t>11.4-11.8上午</t>
    <phoneticPr fontId="2" type="noConversion"/>
  </si>
  <si>
    <t xml:space="preserve"> </t>
    <phoneticPr fontId="2" type="noConversion"/>
  </si>
  <si>
    <t xml:space="preserve"> </t>
    <phoneticPr fontId="2" type="noConversion"/>
  </si>
  <si>
    <t>1周（9月2日-7日）每周1-6下午，周三下午不排</t>
    <phoneticPr fontId="2" type="noConversion"/>
  </si>
  <si>
    <t>2周（9月9日-14日）每周1-6下午，周三下午不排</t>
    <phoneticPr fontId="2" type="noConversion"/>
  </si>
  <si>
    <t>7周（10月14日-19日）每周1-6下午，周三下午不排</t>
    <phoneticPr fontId="2" type="noConversion"/>
  </si>
  <si>
    <t>8周-9周（10月21-11月2日）每周1-6下午，周三下午不排</t>
    <phoneticPr fontId="2" type="noConversion"/>
  </si>
  <si>
    <t>11周-12周（11月11日-23日）每周1-6下午，周三下午不排</t>
    <phoneticPr fontId="2" type="noConversion"/>
  </si>
  <si>
    <t>12.2-12.6下午（改为12.16-12.20上午）</t>
    <phoneticPr fontId="2" type="noConversion"/>
  </si>
  <si>
    <t>12.9-12.13下午（改为12.23-12.29上午）</t>
    <phoneticPr fontId="2" type="noConversion"/>
  </si>
  <si>
    <t>23机电AHK1</t>
    <phoneticPr fontId="2" type="noConversion"/>
  </si>
  <si>
    <t>23机电AHK2-1</t>
    <phoneticPr fontId="2" type="noConversion"/>
  </si>
  <si>
    <t>智能制造2332</t>
  </si>
  <si>
    <t>智能制造2331</t>
  </si>
  <si>
    <t>23工业机器人662</t>
  </si>
  <si>
    <t>23工业机器人663</t>
  </si>
  <si>
    <t>23无人机631</t>
  </si>
  <si>
    <t>23智能控制331</t>
  </si>
  <si>
    <t>Python程序设计</t>
  </si>
  <si>
    <t>23无人机331</t>
  </si>
  <si>
    <t>23电子信息331</t>
  </si>
  <si>
    <t>23电子信息332</t>
  </si>
  <si>
    <t>23机电AHK1</t>
  </si>
  <si>
    <t>23工业机器人331</t>
  </si>
  <si>
    <t>23工业机器人661</t>
  </si>
  <si>
    <t>概念设计实训室</t>
  </si>
  <si>
    <t>通用计算机教室</t>
  </si>
  <si>
    <t>数字雕刻实训室</t>
  </si>
  <si>
    <t>23电气自动化337</t>
  </si>
  <si>
    <t>23电气自动化333</t>
  </si>
  <si>
    <t>23电气自动化631/661</t>
  </si>
  <si>
    <t>23电气自动化334</t>
  </si>
  <si>
    <t>23电气自动化335</t>
  </si>
  <si>
    <t>23电气自动化336</t>
  </si>
  <si>
    <t>机器人2338</t>
    <phoneticPr fontId="21" type="noConversion"/>
  </si>
  <si>
    <t>23工业互联网331/631</t>
  </si>
  <si>
    <t>23电气自动化（现场工程师）</t>
  </si>
  <si>
    <t>23电气自动化332</t>
  </si>
  <si>
    <t>23电气自动化331</t>
  </si>
  <si>
    <t>四轴加工实训区1</t>
    <phoneticPr fontId="2" type="noConversion"/>
  </si>
  <si>
    <t>汽车检测维护实训区1</t>
  </si>
  <si>
    <t>汽车检测维护实训区2</t>
  </si>
  <si>
    <t>AHK工业自动化国际认证实训室1</t>
    <phoneticPr fontId="2" type="noConversion"/>
  </si>
  <si>
    <t>2周（9.9-9.14）周一~周六全天，周三下午不排</t>
    <phoneticPr fontId="2" type="noConversion"/>
  </si>
  <si>
    <t>PLC基础及应用</t>
  </si>
  <si>
    <t>AHK工业自动化国际认证实训室</t>
  </si>
  <si>
    <t>22电气自动化633</t>
  </si>
  <si>
    <t>7.1-7.13上午</t>
  </si>
  <si>
    <t>22电气自动化661</t>
  </si>
  <si>
    <t>AHK工业自动化国际认证实训室2</t>
  </si>
  <si>
    <t>22电子信息332/631</t>
  </si>
  <si>
    <t>RFID射频技术及应用</t>
  </si>
  <si>
    <t>7.1-7-11上午</t>
  </si>
  <si>
    <t>22工业机器人662</t>
  </si>
  <si>
    <t>7.6-7-17上午</t>
  </si>
  <si>
    <t>22机电一体化331</t>
  </si>
  <si>
    <t>22机电一体化335</t>
  </si>
  <si>
    <t>22智能控制331</t>
  </si>
  <si>
    <t>7.1-7.5全天</t>
  </si>
  <si>
    <t>22大数据331</t>
  </si>
  <si>
    <t>7.1-7.28 上午</t>
  </si>
  <si>
    <t>22计算机应用331</t>
  </si>
  <si>
    <t>22计算机应用333</t>
  </si>
  <si>
    <t>22计算机应用632</t>
  </si>
  <si>
    <t>22网络331</t>
  </si>
  <si>
    <t>22网络662</t>
  </si>
  <si>
    <t>22网络632</t>
  </si>
  <si>
    <t>22数控中德</t>
  </si>
  <si>
    <t>7.1-7.28全天 精雕五轴6台</t>
  </si>
  <si>
    <t>22汽车检修631/22汽车检修632/22汽车检修331</t>
  </si>
  <si>
    <t>7.1-7.11全天</t>
    <phoneticPr fontId="2" type="noConversion"/>
  </si>
  <si>
    <t>22材料成型331/631</t>
  </si>
  <si>
    <t>22新能源汽修332/331</t>
  </si>
  <si>
    <t>7.1-7.11上午</t>
  </si>
  <si>
    <t>22模具中德</t>
  </si>
  <si>
    <t>7.1-7.29上午</t>
  </si>
  <si>
    <t>22模具631</t>
  </si>
  <si>
    <t>22电气自动化634</t>
  </si>
  <si>
    <t>7.1-7.13下午</t>
  </si>
  <si>
    <t>22电子信息331</t>
  </si>
  <si>
    <t>7.1-7-11下午</t>
  </si>
  <si>
    <t>22工业机器人663</t>
  </si>
  <si>
    <t>7.6-7-17下午</t>
  </si>
  <si>
    <t>22机电一体化332</t>
  </si>
  <si>
    <t>22机电一体化631</t>
  </si>
  <si>
    <t>22大数据332+631</t>
  </si>
  <si>
    <t>7.1-7.28 下午</t>
  </si>
  <si>
    <t>22计算机应用332</t>
  </si>
  <si>
    <t>22计算机应用631</t>
  </si>
  <si>
    <t>22计算机应用661</t>
  </si>
  <si>
    <t>22网络661</t>
  </si>
  <si>
    <t>22网络631</t>
  </si>
  <si>
    <t>22新能源汽修333/331</t>
  </si>
  <si>
    <t>7.1-7.11下午</t>
  </si>
  <si>
    <t>7.12-7.28上午</t>
  </si>
  <si>
    <t>22机电一体化333</t>
  </si>
  <si>
    <t>7.1-7.13上午(取消7.1-7.7上午）</t>
    <phoneticPr fontId="2" type="noConversion"/>
  </si>
  <si>
    <t>7.12、7.13上午</t>
  </si>
  <si>
    <t>7.12-7.13上午</t>
  </si>
  <si>
    <t>7.12-7.29全天</t>
    <phoneticPr fontId="2" type="noConversion"/>
  </si>
  <si>
    <t>7.12-7.28下午</t>
  </si>
  <si>
    <t>22机电一体化334</t>
  </si>
  <si>
    <t>7.1-7.13下午（取消7.1-7.7下午）</t>
    <phoneticPr fontId="2" type="noConversion"/>
  </si>
  <si>
    <t>7.12-7.13下午</t>
  </si>
  <si>
    <t>22电气自动化331</t>
  </si>
  <si>
    <t>7.15-7.28上午</t>
  </si>
  <si>
    <t>22电气自动化631</t>
  </si>
  <si>
    <t>22工业机器人331/631</t>
  </si>
  <si>
    <t>7.18-7.28上午</t>
  </si>
  <si>
    <t>7.15-7.17上午</t>
  </si>
  <si>
    <t>22电气自动化332</t>
  </si>
  <si>
    <t>7.15-7.28下午</t>
  </si>
  <si>
    <t>22电气自动化632</t>
  </si>
  <si>
    <t>22工业机器人661</t>
  </si>
  <si>
    <t>7.18-7.28下午</t>
  </si>
  <si>
    <t>7.15-7.17下午</t>
  </si>
  <si>
    <t>22智能光电331/631</t>
  </si>
  <si>
    <t>7.24-7.28上午</t>
  </si>
  <si>
    <t>智慧新能源汽车技术</t>
    <phoneticPr fontId="2" type="noConversion"/>
  </si>
  <si>
    <t>中德智能制造双跨培训中心</t>
    <phoneticPr fontId="2" type="noConversion"/>
  </si>
  <si>
    <t>分                   计</t>
  </si>
  <si>
    <t>分                   计</t>
    <phoneticPr fontId="31" type="noConversion"/>
  </si>
  <si>
    <t>合                   计</t>
    <phoneticPr fontId="31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</si>
  <si>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216</t>
    </r>
    <phoneticPr fontId="2" type="noConversion"/>
  </si>
  <si>
    <t>分                                                 计</t>
    <phoneticPr fontId="31" type="noConversion"/>
  </si>
  <si>
    <t>合                                                 计</t>
    <phoneticPr fontId="31" type="noConversion"/>
  </si>
  <si>
    <t>暑1</t>
    <phoneticPr fontId="31" type="noConversion"/>
  </si>
  <si>
    <t>暑2</t>
    <phoneticPr fontId="31" type="noConversion"/>
  </si>
  <si>
    <t>暑3</t>
    <phoneticPr fontId="31" type="noConversion"/>
  </si>
  <si>
    <t>暑4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</si>
</sst>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);[Red]\(0\)"/>
  </numFmts>
  <fonts count="3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15"/>
      <name val="黑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Geneva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0"/>
      <name val="Microsoft YaHei UI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2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Courier New"/>
      <family val="3"/>
    </font>
    <font>
      <sz val="10"/>
      <name val="宋体"/>
      <family val="3"/>
      <charset val="134"/>
      <scheme val="minor"/>
    </font>
    <font>
      <b/>
      <sz val="10"/>
      <name val="Times New Roman"/>
      <family val="1"/>
    </font>
    <font>
      <b/>
      <sz val="10"/>
      <name val="仿宋_GB2312"/>
      <family val="3"/>
      <charset val="134"/>
    </font>
    <font>
      <sz val="10"/>
      <name val="宋体"/>
      <family val="3"/>
      <charset val="134"/>
      <scheme val="major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3">
    <xf numFmtId="176" fontId="0" fillId="0" borderId="0"/>
    <xf numFmtId="176" fontId="20" fillId="0" borderId="0">
      <alignment vertical="center"/>
    </xf>
    <xf numFmtId="176" fontId="8" fillId="0" borderId="0">
      <alignment vertical="center"/>
    </xf>
    <xf numFmtId="176" fontId="1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1" fillId="0" borderId="0">
      <alignment vertical="center"/>
    </xf>
    <xf numFmtId="176" fontId="6" fillId="0" borderId="0"/>
    <xf numFmtId="176" fontId="6" fillId="0" borderId="0"/>
    <xf numFmtId="176" fontId="1" fillId="0" borderId="0">
      <alignment vertical="center"/>
    </xf>
    <xf numFmtId="176" fontId="1" fillId="0" borderId="0">
      <alignment vertical="center"/>
    </xf>
    <xf numFmtId="176" fontId="20" fillId="0" borderId="0">
      <alignment vertical="center"/>
    </xf>
    <xf numFmtId="176" fontId="12" fillId="0" borderId="0"/>
  </cellStyleXfs>
  <cellXfs count="259">
    <xf numFmtId="176" fontId="0" fillId="0" borderId="0" xfId="0"/>
    <xf numFmtId="176" fontId="0" fillId="0" borderId="1" xfId="0" applyBorder="1"/>
    <xf numFmtId="176" fontId="3" fillId="0" borderId="1" xfId="0" applyFont="1" applyBorder="1" applyAlignment="1">
      <alignment vertical="center"/>
    </xf>
    <xf numFmtId="176" fontId="3" fillId="0" borderId="1" xfId="0" applyFont="1" applyBorder="1" applyAlignment="1">
      <alignment horizontal="center" vertical="center"/>
    </xf>
    <xf numFmtId="176" fontId="9" fillId="0" borderId="1" xfId="0" applyFont="1" applyBorder="1" applyAlignment="1">
      <alignment horizontal="center" vertical="center"/>
    </xf>
    <xf numFmtId="176" fontId="11" fillId="0" borderId="1" xfId="0" applyFont="1" applyBorder="1" applyAlignment="1">
      <alignment horizontal="left" vertical="center"/>
    </xf>
    <xf numFmtId="176" fontId="5" fillId="0" borderId="1" xfId="12" applyFont="1" applyBorder="1" applyAlignment="1">
      <alignment horizontal="left" vertical="center" wrapText="1"/>
    </xf>
    <xf numFmtId="176" fontId="7" fillId="0" borderId="1" xfId="12" applyFont="1" applyBorder="1" applyAlignment="1">
      <alignment horizontal="left" vertical="center" wrapText="1"/>
    </xf>
    <xf numFmtId="176" fontId="7" fillId="0" borderId="4" xfId="12" applyFont="1" applyBorder="1" applyAlignment="1">
      <alignment horizontal="left" vertical="center" wrapText="1"/>
    </xf>
    <xf numFmtId="176" fontId="16" fillId="0" borderId="1" xfId="12" applyFont="1" applyBorder="1" applyAlignment="1">
      <alignment horizontal="left" vertical="center" wrapText="1"/>
    </xf>
    <xf numFmtId="176" fontId="10" fillId="0" borderId="0" xfId="0" applyFont="1"/>
    <xf numFmtId="176" fontId="16" fillId="0" borderId="1" xfId="0" applyFont="1" applyBorder="1" applyAlignment="1">
      <alignment horizontal="left" vertical="center" wrapText="1"/>
    </xf>
    <xf numFmtId="176" fontId="7" fillId="0" borderId="1" xfId="0" applyFont="1" applyBorder="1" applyAlignment="1">
      <alignment horizontal="left" vertical="center" wrapText="1"/>
    </xf>
    <xf numFmtId="176" fontId="0" fillId="0" borderId="0" xfId="0" applyAlignment="1">
      <alignment wrapText="1"/>
    </xf>
    <xf numFmtId="176" fontId="15" fillId="0" borderId="1" xfId="0" applyFont="1" applyBorder="1" applyAlignment="1">
      <alignment horizontal="center" vertical="center" wrapText="1"/>
    </xf>
    <xf numFmtId="176" fontId="15" fillId="0" borderId="1" xfId="0" applyFont="1" applyBorder="1" applyAlignment="1">
      <alignment vertical="center" wrapText="1"/>
    </xf>
    <xf numFmtId="176" fontId="2" fillId="0" borderId="1" xfId="0" applyFont="1" applyBorder="1" applyAlignment="1">
      <alignment horizontal="left" vertical="center"/>
    </xf>
    <xf numFmtId="176" fontId="10" fillId="0" borderId="1" xfId="0" applyFont="1" applyBorder="1"/>
    <xf numFmtId="176" fontId="9" fillId="0" borderId="2" xfId="0" applyFont="1" applyFill="1" applyBorder="1" applyAlignment="1">
      <alignment horizontal="center" vertical="center"/>
    </xf>
    <xf numFmtId="176" fontId="9" fillId="0" borderId="1" xfId="0" applyFont="1" applyFill="1" applyBorder="1" applyAlignment="1">
      <alignment horizontal="center" vertical="center"/>
    </xf>
    <xf numFmtId="176" fontId="9" fillId="0" borderId="2" xfId="0" applyFont="1" applyBorder="1" applyAlignment="1">
      <alignment horizontal="center" vertical="center"/>
    </xf>
    <xf numFmtId="176" fontId="2" fillId="0" borderId="9" xfId="0" applyFont="1" applyFill="1" applyBorder="1" applyAlignment="1">
      <alignment horizontal="left" vertical="center"/>
    </xf>
    <xf numFmtId="176" fontId="9" fillId="0" borderId="2" xfId="0" applyFont="1" applyBorder="1" applyAlignment="1">
      <alignment horizontal="center" vertical="center"/>
    </xf>
    <xf numFmtId="176" fontId="2" fillId="0" borderId="1" xfId="0" applyFont="1" applyBorder="1" applyAlignment="1" applyProtection="1">
      <alignment vertical="center" wrapText="1"/>
    </xf>
    <xf numFmtId="176" fontId="2" fillId="0" borderId="1" xfId="0" applyFont="1" applyBorder="1" applyAlignment="1" applyProtection="1">
      <alignment vertical="center"/>
    </xf>
    <xf numFmtId="176" fontId="2" fillId="0" borderId="1" xfId="0" applyFont="1" applyBorder="1" applyAlignment="1" applyProtection="1">
      <alignment horizontal="center" vertical="center" wrapText="1"/>
    </xf>
    <xf numFmtId="176" fontId="2" fillId="0" borderId="1" xfId="0" applyFont="1" applyBorder="1" applyAlignment="1" applyProtection="1">
      <alignment horizontal="left" vertical="center" wrapText="1"/>
    </xf>
    <xf numFmtId="176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Font="1" applyFill="1" applyBorder="1" applyAlignment="1" applyProtection="1">
      <alignment horizontal="left" vertical="center" wrapText="1"/>
    </xf>
    <xf numFmtId="176" fontId="24" fillId="0" borderId="9" xfId="0" applyFont="1" applyFill="1" applyBorder="1" applyAlignment="1">
      <alignment horizontal="left" vertical="center"/>
    </xf>
    <xf numFmtId="176" fontId="2" fillId="0" borderId="1" xfId="0" applyFont="1" applyFill="1" applyBorder="1" applyAlignment="1" applyProtection="1">
      <alignment horizontal="left" vertical="center"/>
    </xf>
    <xf numFmtId="176" fontId="2" fillId="0" borderId="1" xfId="0" applyFont="1" applyFill="1" applyBorder="1" applyAlignment="1" applyProtection="1">
      <alignment vertical="center"/>
    </xf>
    <xf numFmtId="176" fontId="2" fillId="0" borderId="9" xfId="0" applyFont="1" applyFill="1" applyBorder="1" applyAlignment="1">
      <alignment horizontal="center" vertical="center" wrapText="1"/>
    </xf>
    <xf numFmtId="176" fontId="21" fillId="0" borderId="1" xfId="0" applyFont="1" applyBorder="1" applyAlignment="1" applyProtection="1">
      <alignment horizontal="center" vertical="center" wrapText="1"/>
    </xf>
    <xf numFmtId="176" fontId="21" fillId="0" borderId="1" xfId="0" applyFont="1" applyBorder="1" applyAlignment="1" applyProtection="1">
      <alignment horizontal="left" vertical="center" wrapText="1"/>
    </xf>
    <xf numFmtId="176" fontId="21" fillId="0" borderId="1" xfId="0" applyFont="1" applyBorder="1" applyAlignment="1" applyProtection="1">
      <alignment horizontal="left" vertical="center"/>
    </xf>
    <xf numFmtId="176" fontId="23" fillId="0" borderId="1" xfId="0" applyFont="1" applyFill="1" applyBorder="1" applyAlignment="1" applyProtection="1">
      <alignment horizontal="left" vertical="center"/>
    </xf>
    <xf numFmtId="176" fontId="16" fillId="0" borderId="1" xfId="12" applyFont="1" applyFill="1" applyBorder="1" applyAlignment="1">
      <alignment horizontal="left" vertical="center" wrapText="1"/>
    </xf>
    <xf numFmtId="176" fontId="9" fillId="0" borderId="6" xfId="0" applyFont="1" applyBorder="1" applyAlignment="1">
      <alignment horizontal="center" vertical="center"/>
    </xf>
    <xf numFmtId="176" fontId="9" fillId="0" borderId="2" xfId="0" applyFont="1" applyBorder="1" applyAlignment="1">
      <alignment horizontal="center" vertical="center"/>
    </xf>
    <xf numFmtId="176" fontId="7" fillId="0" borderId="1" xfId="12" applyFont="1" applyFill="1" applyBorder="1" applyAlignment="1">
      <alignment horizontal="left" vertical="center" wrapText="1"/>
    </xf>
    <xf numFmtId="176" fontId="5" fillId="0" borderId="1" xfId="12" applyFont="1" applyFill="1" applyBorder="1" applyAlignment="1">
      <alignment horizontal="left" vertical="center" wrapText="1"/>
    </xf>
    <xf numFmtId="176" fontId="16" fillId="0" borderId="0" xfId="12" applyFont="1" applyBorder="1" applyAlignment="1">
      <alignment horizontal="left" vertical="center" wrapText="1"/>
    </xf>
    <xf numFmtId="176" fontId="29" fillId="0" borderId="1" xfId="12" applyFont="1" applyBorder="1" applyAlignment="1">
      <alignment horizontal="left" vertical="center" wrapText="1"/>
    </xf>
    <xf numFmtId="176" fontId="0" fillId="0" borderId="1" xfId="0" applyNumberFormat="1" applyBorder="1"/>
    <xf numFmtId="176" fontId="0" fillId="0" borderId="0" xfId="0" applyNumberFormat="1"/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176" fontId="19" fillId="0" borderId="1" xfId="0" applyNumberFormat="1" applyFont="1" applyBorder="1"/>
    <xf numFmtId="176" fontId="1" fillId="0" borderId="1" xfId="0" applyNumberFormat="1" applyFont="1" applyBorder="1"/>
    <xf numFmtId="176" fontId="19" fillId="0" borderId="4" xfId="0" applyNumberFormat="1" applyFont="1" applyBorder="1"/>
    <xf numFmtId="176" fontId="9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10" fillId="0" borderId="0" xfId="0" applyNumberFormat="1" applyFont="1"/>
    <xf numFmtId="176" fontId="9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/>
    <xf numFmtId="176" fontId="9" fillId="0" borderId="0" xfId="0" applyNumberFormat="1" applyFont="1" applyAlignment="1">
      <alignment horizontal="left"/>
    </xf>
    <xf numFmtId="176" fontId="10" fillId="0" borderId="0" xfId="0" applyNumberFormat="1" applyFont="1" applyAlignment="1">
      <alignment horizontal="left"/>
    </xf>
    <xf numFmtId="176" fontId="26" fillId="0" borderId="0" xfId="0" applyNumberFormat="1" applyFont="1" applyBorder="1" applyAlignment="1" applyProtection="1">
      <alignment horizontal="left"/>
    </xf>
    <xf numFmtId="176" fontId="9" fillId="0" borderId="0" xfId="0" applyNumberFormat="1" applyFont="1" applyBorder="1" applyAlignment="1">
      <alignment horizontal="left"/>
    </xf>
    <xf numFmtId="176" fontId="9" fillId="0" borderId="5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Alignment="1">
      <alignment wrapText="1"/>
    </xf>
    <xf numFmtId="176" fontId="9" fillId="0" borderId="1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wrapText="1"/>
    </xf>
    <xf numFmtId="176" fontId="0" fillId="0" borderId="0" xfId="0" applyNumberFormat="1"/>
    <xf numFmtId="176" fontId="9" fillId="0" borderId="1" xfId="0" applyNumberFormat="1" applyFont="1" applyBorder="1" applyAlignment="1">
      <alignment horizontal="center"/>
    </xf>
    <xf numFmtId="176" fontId="9" fillId="0" borderId="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176" fontId="2" fillId="0" borderId="13" xfId="0" applyNumberFormat="1" applyFont="1" applyFill="1" applyBorder="1" applyAlignment="1" applyProtection="1">
      <alignment horizontal="left" vertical="center"/>
    </xf>
    <xf numFmtId="176" fontId="7" fillId="0" borderId="1" xfId="12" applyNumberFormat="1" applyFont="1" applyBorder="1" applyAlignment="1">
      <alignment horizontal="center" vertical="center" wrapText="1"/>
    </xf>
    <xf numFmtId="176" fontId="27" fillId="0" borderId="1" xfId="12" applyNumberFormat="1" applyFont="1" applyBorder="1" applyAlignment="1">
      <alignment horizontal="center" vertical="center" wrapText="1"/>
    </xf>
    <xf numFmtId="176" fontId="28" fillId="0" borderId="1" xfId="12" applyNumberFormat="1" applyFont="1" applyBorder="1" applyAlignment="1">
      <alignment horizontal="center" vertical="center" wrapText="1"/>
    </xf>
    <xf numFmtId="176" fontId="7" fillId="0" borderId="1" xfId="12" applyNumberFormat="1" applyFont="1" applyBorder="1" applyAlignment="1">
      <alignment horizontal="left" vertical="center" wrapText="1"/>
    </xf>
    <xf numFmtId="176" fontId="7" fillId="0" borderId="1" xfId="12" applyNumberFormat="1" applyFont="1" applyFill="1" applyBorder="1" applyAlignment="1">
      <alignment horizontal="left" vertical="center" wrapText="1"/>
    </xf>
    <xf numFmtId="176" fontId="7" fillId="0" borderId="1" xfId="12" applyNumberFormat="1" applyFont="1" applyFill="1" applyBorder="1" applyAlignment="1">
      <alignment horizontal="center" vertical="center" wrapText="1"/>
    </xf>
    <xf numFmtId="176" fontId="16" fillId="0" borderId="1" xfId="12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/>
    </xf>
    <xf numFmtId="176" fontId="16" fillId="0" borderId="1" xfId="12" applyNumberFormat="1" applyFont="1" applyFill="1" applyBorder="1" applyAlignment="1">
      <alignment horizontal="left" vertical="center" wrapText="1"/>
    </xf>
    <xf numFmtId="176" fontId="7" fillId="0" borderId="4" xfId="12" applyNumberFormat="1" applyFont="1" applyBorder="1" applyAlignment="1">
      <alignment horizontal="left" vertical="center" wrapText="1"/>
    </xf>
    <xf numFmtId="176" fontId="0" fillId="0" borderId="0" xfId="0" applyNumberFormat="1" applyAlignment="1">
      <alignment horizontal="center"/>
    </xf>
    <xf numFmtId="176" fontId="2" fillId="0" borderId="2" xfId="0" applyNumberFormat="1" applyFont="1" applyFill="1" applyBorder="1" applyAlignment="1">
      <alignment horizontal="left" vertical="center"/>
    </xf>
    <xf numFmtId="176" fontId="2" fillId="0" borderId="12" xfId="0" applyNumberFormat="1" applyFont="1" applyFill="1" applyBorder="1" applyAlignment="1" applyProtection="1">
      <alignment horizontal="left" vertical="center"/>
    </xf>
    <xf numFmtId="176" fontId="2" fillId="0" borderId="9" xfId="0" applyNumberFormat="1" applyFont="1" applyFill="1" applyBorder="1" applyAlignment="1" applyProtection="1">
      <alignment horizontal="left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left" vertical="center"/>
    </xf>
    <xf numFmtId="176" fontId="10" fillId="0" borderId="0" xfId="0" applyNumberFormat="1" applyFont="1" applyAlignment="1"/>
    <xf numFmtId="176" fontId="10" fillId="0" borderId="0" xfId="0" applyNumberFormat="1" applyFont="1" applyFill="1" applyAlignment="1"/>
    <xf numFmtId="176" fontId="9" fillId="0" borderId="6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left" vertical="center"/>
    </xf>
    <xf numFmtId="176" fontId="2" fillId="0" borderId="12" xfId="0" applyNumberFormat="1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left" vertical="center"/>
    </xf>
    <xf numFmtId="176" fontId="2" fillId="0" borderId="13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Border="1" applyAlignment="1">
      <alignment vertical="center"/>
    </xf>
    <xf numFmtId="176" fontId="2" fillId="0" borderId="1" xfId="12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2" fillId="0" borderId="13" xfId="12" applyNumberFormat="1" applyFont="1" applyFill="1" applyBorder="1" applyAlignment="1">
      <alignment horizontal="left" vertical="center"/>
    </xf>
    <xf numFmtId="176" fontId="9" fillId="5" borderId="1" xfId="0" applyNumberFormat="1" applyFont="1" applyFill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13" xfId="0" applyNumberFormat="1" applyFont="1" applyBorder="1" applyAlignment="1">
      <alignment vertical="center"/>
    </xf>
    <xf numFmtId="176" fontId="2" fillId="0" borderId="13" xfId="0" applyNumberFormat="1" applyFont="1" applyFill="1" applyBorder="1" applyAlignment="1" applyProtection="1">
      <alignment vertical="center"/>
    </xf>
    <xf numFmtId="176" fontId="2" fillId="2" borderId="13" xfId="0" applyNumberFormat="1" applyFont="1" applyFill="1" applyBorder="1" applyAlignment="1">
      <alignment horizontal="left" vertical="center"/>
    </xf>
    <xf numFmtId="176" fontId="2" fillId="0" borderId="9" xfId="12" applyNumberFormat="1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vertical="center"/>
    </xf>
    <xf numFmtId="176" fontId="9" fillId="3" borderId="1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 applyProtection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 applyProtection="1">
      <alignment vertical="center"/>
    </xf>
    <xf numFmtId="176" fontId="2" fillId="0" borderId="14" xfId="0" applyNumberFormat="1" applyFont="1" applyFill="1" applyBorder="1" applyAlignment="1">
      <alignment horizontal="left" vertical="center"/>
    </xf>
    <xf numFmtId="176" fontId="2" fillId="0" borderId="14" xfId="0" applyNumberFormat="1" applyFont="1" applyFill="1" applyBorder="1" applyAlignment="1" applyProtection="1">
      <alignment horizontal="left" vertical="center"/>
    </xf>
    <xf numFmtId="176" fontId="2" fillId="0" borderId="13" xfId="0" applyFont="1" applyFill="1" applyBorder="1" applyAlignment="1">
      <alignment horizontal="left" vertical="center"/>
    </xf>
    <xf numFmtId="176" fontId="9" fillId="3" borderId="1" xfId="0" applyNumberFormat="1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 applyProtection="1">
      <alignment vertical="center"/>
    </xf>
    <xf numFmtId="176" fontId="2" fillId="0" borderId="10" xfId="0" applyNumberFormat="1" applyFont="1" applyFill="1" applyBorder="1" applyAlignment="1" applyProtection="1">
      <alignment horizontal="left" vertical="center"/>
    </xf>
    <xf numFmtId="176" fontId="2" fillId="0" borderId="10" xfId="12" applyNumberFormat="1" applyFont="1" applyFill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176" fontId="2" fillId="0" borderId="0" xfId="0" applyNumberFormat="1" applyFont="1" applyBorder="1" applyAlignment="1" applyProtection="1">
      <alignment horizontal="left" vertical="center"/>
    </xf>
    <xf numFmtId="176" fontId="2" fillId="0" borderId="2" xfId="0" applyNumberFormat="1" applyFont="1" applyBorder="1" applyAlignment="1" applyProtection="1">
      <alignment vertical="center"/>
    </xf>
    <xf numFmtId="176" fontId="9" fillId="0" borderId="2" xfId="0" applyNumberFormat="1" applyFont="1" applyBorder="1" applyAlignment="1"/>
    <xf numFmtId="176" fontId="9" fillId="0" borderId="1" xfId="0" applyNumberFormat="1" applyFont="1" applyBorder="1" applyAlignment="1"/>
    <xf numFmtId="176" fontId="2" fillId="0" borderId="13" xfId="12" applyNumberFormat="1" applyFont="1" applyBorder="1" applyAlignment="1">
      <alignment horizontal="left" vertical="center"/>
    </xf>
    <xf numFmtId="177" fontId="0" fillId="0" borderId="1" xfId="0" applyNumberFormat="1" applyBorder="1" applyAlignment="1">
      <alignment horizontal="center"/>
    </xf>
    <xf numFmtId="176" fontId="2" fillId="0" borderId="18" xfId="0" applyNumberFormat="1" applyFont="1" applyFill="1" applyBorder="1" applyAlignment="1" applyProtection="1">
      <alignment horizontal="left"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 applyProtection="1">
      <alignment vertical="center"/>
    </xf>
    <xf numFmtId="176" fontId="9" fillId="0" borderId="18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32" fillId="0" borderId="13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9" fillId="0" borderId="15" xfId="0" applyNumberFormat="1" applyFont="1" applyFill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center"/>
    </xf>
    <xf numFmtId="0" fontId="9" fillId="0" borderId="13" xfId="0" applyNumberFormat="1" applyFont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32" fillId="0" borderId="9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9" fillId="0" borderId="13" xfId="0" applyNumberFormat="1" applyFont="1" applyBorder="1" applyAlignment="1">
      <alignment horizontal="left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7" fillId="0" borderId="0" xfId="12" applyNumberFormat="1" applyFont="1" applyBorder="1" applyAlignment="1">
      <alignment horizontal="center" vertical="center"/>
    </xf>
    <xf numFmtId="176" fontId="4" fillId="0" borderId="0" xfId="0" applyFont="1" applyAlignment="1">
      <alignment horizontal="center"/>
    </xf>
    <xf numFmtId="176" fontId="15" fillId="0" borderId="8" xfId="0" applyFont="1" applyBorder="1" applyAlignment="1">
      <alignment vertical="top" wrapText="1"/>
    </xf>
    <xf numFmtId="0" fontId="2" fillId="0" borderId="2" xfId="0" applyNumberFormat="1" applyFont="1" applyBorder="1" applyAlignment="1" applyProtection="1">
      <alignment vertical="center"/>
    </xf>
    <xf numFmtId="0" fontId="2" fillId="2" borderId="13" xfId="0" applyNumberFormat="1" applyFont="1" applyFill="1" applyBorder="1" applyAlignment="1">
      <alignment horizontal="left" vertical="center"/>
    </xf>
    <xf numFmtId="0" fontId="10" fillId="0" borderId="0" xfId="0" applyNumberFormat="1" applyFont="1"/>
    <xf numFmtId="0" fontId="10" fillId="0" borderId="0" xfId="0" applyNumberFormat="1" applyFont="1" applyFill="1"/>
    <xf numFmtId="0" fontId="2" fillId="2" borderId="1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26" fillId="0" borderId="0" xfId="0" applyNumberFormat="1" applyFont="1" applyBorder="1" applyAlignment="1" applyProtection="1">
      <alignment horizontal="left"/>
    </xf>
    <xf numFmtId="0" fontId="9" fillId="0" borderId="0" xfId="0" applyNumberFormat="1" applyFont="1" applyBorder="1" applyAlignment="1">
      <alignment horizontal="left"/>
    </xf>
  </cellXfs>
  <cellStyles count="13">
    <cellStyle name="常规" xfId="0" builtinId="0"/>
    <cellStyle name="常规 10" xfId="1"/>
    <cellStyle name="常规 10 2" xfId="2"/>
    <cellStyle name="常规 12 2 4" xfId="3"/>
    <cellStyle name="常规 18" xfId="4"/>
    <cellStyle name="常规 18 2" xfId="5"/>
    <cellStyle name="常规 19" xfId="6"/>
    <cellStyle name="常规 2" xfId="7"/>
    <cellStyle name="常规 2 2" xfId="8"/>
    <cellStyle name="常规 2 5" xfId="9"/>
    <cellStyle name="常规 20" xfId="10"/>
    <cellStyle name="常规 6" xfId="11"/>
    <cellStyle name="常规_Sheet1" xfId="12"/>
  </cellStyles>
  <dxfs count="781">
    <dxf>
      <fill>
        <patternFill patternType="solid"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rgb="FFFFC000"/>
      </font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strike/>
        <color rgb="FFFFFFFF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rgb="FFFFC000"/>
      </font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strike/>
        <color rgb="FFFFFFFF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externalLink" Target="externalLinks/externalLink5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61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0</xdr:col>
      <xdr:colOff>1552575</xdr:colOff>
      <xdr:row>0</xdr:row>
      <xdr:rowOff>352425</xdr:rowOff>
    </xdr:to>
    <xdr:sp macro="" textlink="">
      <xdr:nvSpPr>
        <xdr:cNvPr id="40314" name="Line 1">
          <a:extLst>
            <a:ext uri="{FF2B5EF4-FFF2-40B4-BE49-F238E27FC236}">
              <a16:creationId xmlns="" xmlns:a16="http://schemas.microsoft.com/office/drawing/2014/main" id="{00000000-0008-0000-0200-00007A9D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1543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WJN\Desktop\&#32442;&#38498;&#19996;&#21306;&#23454;&#35757;&#35745;&#21010;&#35843;&#25972;&#30003;&#35831;-&#26426;&#30005;&#31995;11.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494;&#20449;&#25991;&#20214;\WeChat%20Files\Andy202\FileStorage\File\2024-06\&#24037;&#19994;&#23398;&#38498;&#23454;&#35757;&#35745;&#21010;5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494;&#20449;&#25991;&#20214;\WeChat%20Files\Andy202\FileStorage\File\2024-06\&#25968;&#23383;&#32463;&#27982;&#23398;&#38498;&#23454;&#35757;&#35745;&#21010;202305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494;&#20449;&#25991;&#20214;\WeChat%20Files\Andy202\FileStorage\File\2024-06\&#24120;&#24030;&#24037;&#31243;&#23454;&#35757;&#35745;&#21010;202305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2\&#32442;&#38498;&#23454;&#35757;&#35745;&#21010;202305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494;&#20449;&#25991;&#20214;\WeChat%20Files\Andy202\FileStorage\File\2024-06\&#24037;&#19994;&#23398;&#38498;&#23454;&#35757;&#35745;&#21010;2023.5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494;&#20449;&#25991;&#20214;\WeChat%20Files\Andy202\FileStorage\File\2024-06\&#33713;&#33589;&#31185;&#26031;&#29305;&#23454;&#35757;&#35745;&#21010;202305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4\&#24120;&#24030;&#31185;&#25945;&#22478;&#29616;&#20195;&#24037;&#19994;&#20013;&#24515;&#23454;&#35757;&#38656;&#27714;&#30003;&#25253;&#34920;&#65288;2024-2025&#23398;&#24180;&#31532;&#19968;&#23398;&#26399;&#65289;&#26257;&#26399;%20%20&#20522;&#36149;&#2132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26446;&#38634;&#23792;\2024-2025\&#30701;&#23398;&#26399;&#19996;&#21306;&#30003;&#25253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4\&#29616;&#20195;&#24037;&#19994;&#20013;&#24515;&#23454;&#35757;&#38656;&#27714;&#30003;&#25253;&#34920;(%20&#20449;&#24687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4\&#30701;&#23398;&#26399;&#24037;&#19994;&#23398;&#38498;&#23454;&#35757;&#35745;&#21010;05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26472;&#21147;\&#24037;&#19994;&#20013;&#24515;&#23454;&#35757;&#38656;&#27714;&#30003;&#25253;&#34920;&#65288;&#26257;&#20551;&#65289;(%202024&#65374;2025&#23398;&#24180;&#31532;&#31532;&#19968;&#23398;&#26399;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38470;&#28023;&#24378;\&#24120;&#24030;&#31185;&#25945;&#22478;&#29616;&#20195;&#24037;&#19994;&#20013;&#24515;&#23454;&#35757;&#38656;&#27714;&#30003;&#25253;&#34920;&#65288;&#26234;&#33021;&#21046;&#36896;&#35013;&#22791;&#25216;&#26415;&#30701;&#23398;&#26399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31243;&#21018;\&#24120;&#24030;&#31185;&#25945;&#22478;&#29616;&#20195;&#24037;&#19994;&#20013;&#24515;&#23454;&#35757;&#38656;&#27714;&#30003;&#25253;&#34920;&#65288;&#30701;&#23398;&#26399;22&#25968;&#25511;&#20013;&#24503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4\&#29616;&#20195;&#24037;&#19994;&#20013;&#24515;&#23454;&#35757;&#38656;&#27714;&#30003;&#25253;&#65288;&#26426;&#26800;&#65289;&#2603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753921920\filerecv\17-&#35843;&#25972;-&#38468;&#20214;1&#65306;&#24120;&#24030;&#31185;&#25945;&#22478;&#29616;&#20195;&#24037;&#19994;&#20013;&#24515;&#23454;&#35757;&#38656;&#27714;&#30003;&#25253;&#34920;&#65288;2024-2025&#23398;&#24180;&#31532;&#19968;&#23398;&#26399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1\2023-2024&#23398;&#24180;&#31532;&#19968;&#23398;&#26399;&#24120;&#24030;&#31185;&#25945;&#22478;&#29616;&#20195;&#24037;&#19994;&#20013;&#24515;&#23454;&#35757;&#38656;&#27714;&#30003;&#25253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753921920\filerecv\&#38468;&#20214;1&#65306;&#24120;&#24030;&#31185;&#25945;&#22478;&#29616;&#20195;&#24037;&#19994;&#20013;&#24515;&#23454;&#35757;&#38656;&#27714;&#30003;&#25253;&#34920;&#65288;2024-2025&#23398;&#24180;&#31532;&#19968;&#23398;&#26399;&#65289;(4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3\&#38468;&#20214;1&#65306;&#24120;&#24030;&#31185;&#25945;&#22478;&#29616;&#20195;&#24037;&#19994;&#20013;&#24515;&#23454;&#35757;&#38656;&#27714;&#30003;&#25253;&#34920;&#65288;2024-2025&#23398;&#24180;&#31532;&#19968;&#23398;&#26399;&#65289;&#20132;&#36890;&#23398;&#38498;&#27719;&#2463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995;&#21150;&#24037;&#20316;\&#23454;&#35757;&#25945;&#23398;\24-25\24-25-1\&#19996;&#21306;\&#19996;&#21306;24-25-1&#23454;&#35757;&#38656;&#27714;&#30003;&#25253;&#34920;-&#38065;&#23376;&#4085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995;&#21150;&#24037;&#20316;\&#23454;&#35757;&#25945;&#23398;\24-25\24-25-1\&#19996;&#21306;\&#19996;&#21306;24-25-1&#23454;&#35757;&#38656;&#27714;&#30003;&#25253;&#34920;-&#24352;&#2619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4\&#38468;&#20214;1&#65306;&#24120;&#24030;&#31185;&#25945;&#22478;&#29616;&#20195;&#24037;&#19994;&#20013;&#24515;&#23454;&#35757;&#38656;&#27714;&#30003;&#25253;&#34920;&#65288;2024-2025&#23398;&#24180;&#31532;&#19968;&#23398;&#26399;&#65289;&#27169;&#20855;&#23398;&#38498;&#27719;&#2463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y\Desktop\2024&#19979;&#23454;&#35757;&#35745;&#21010;&#30003;&#25253;&#32479;&#35745;\&#30005;&#23376;&#24037;&#31243;&#23398;&#38498;&#23454;&#35757;&#35745;&#21010;202405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cit\2023-2024-2\24-25-1&#36827;&#31243;&#34920;&#21046;&#23450;\&#38468;&#20214;2&#65306;&#24120;&#24030;&#31185;&#25945;&#22478;&#29616;&#20195;&#24037;&#19994;&#20013;&#24515;&#23454;&#35757;&#38656;&#27714;&#30003;&#25253;&#34920;&#65288;2024-2025&#23398;&#24180;&#31532;&#19968;&#23398;&#26399;&#65289;-&#35745;&#24212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y\Desktop\2024&#19979;&#23454;&#35757;&#35745;&#21010;&#30003;&#25253;&#32479;&#35745;\&#25968;&#23383;&#32463;&#27982;&#23398;&#38498;&#23454;&#35757;&#35745;&#21010;202405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0\&#24120;&#24030;&#20449;&#24687;&#32844;&#19994;&#25216;&#26415;&#23398;&#38498;2024-2025&#23398;&#24180;&#31532;&#19968;&#23398;&#26399;&#23454;&#35757;&#35745;&#21010;&#30003;&#25253;&#34920;202405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ocuments\WXWork\1688852485587774\Cache\File\2024-05\&#21019;&#24847;&#65306;&#24120;&#24030;&#31185;&#25945;&#22478;&#29616;&#20195;&#24037;&#19994;&#20013;&#24515;&#23454;&#35757;&#38656;&#27714;&#30003;&#25253;&#34920;&#65288;2024-2025&#23398;&#24180;&#31532;&#19968;&#23398;&#26399;&#65289;5.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42076\Desktop\2024-2025&#65288;&#19968;&#65289;&#24037;&#19994;&#20013;&#24515;&#23454;&#35757;&#35745;&#21010;&#34920;\&#38468;&#20214;1&#65306;&#24120;&#24030;&#31185;&#25945;&#22478;&#29616;&#20195;&#24037;&#19994;&#20013;&#24515;&#23454;&#35757;&#38656;&#27714;&#30003;&#25253;&#34920;&#65288;2024-2025&#23398;&#24180;&#31532;&#19968;&#23398;&#26399;)-&#26417;&#28977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42076\Desktop\2024-2025&#65288;&#19968;&#65289;&#24037;&#19994;&#20013;&#24515;&#23454;&#35757;&#35745;&#21010;&#34920;\&#38468;&#20214;1&#65306;&#24120;&#24030;&#31185;&#25945;&#22478;&#29616;&#20195;&#24037;&#19994;&#20013;&#24515;&#23454;&#35757;&#38656;&#27714;&#30003;&#25253;&#34920;&#65288;2024-2025&#23398;&#24180;&#31532;&#19968;&#23398;&#26399;)-&#37049;&#23068;&#23068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42076\Desktop\2024-2025&#65288;&#19968;&#65289;&#24037;&#19994;&#20013;&#24515;&#23454;&#35757;&#35745;&#21010;&#34920;\&#38468;&#20214;1&#65306;&#24120;&#24030;&#31185;&#25945;&#22478;&#29616;&#20195;&#24037;&#19994;&#20013;&#24515;&#23454;&#35757;&#38656;&#27714;&#30003;&#25253;&#34920;&#65288;2024-2025&#23398;&#24180;&#31532;&#19968;&#23398;&#26399;&#65289;&#32463;&#31649;&#23398;&#38498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1508;&#35760;&#26412;&#22791;&#20221;&#65288;2021.11.14&#65289;\23-24-02\&#38468;&#20214;1&#65306;&#24120;&#24030;&#31185;&#25945;&#22478;&#29616;&#20195;&#24037;&#19994;&#20013;&#24515;&#23454;&#35757;&#38656;&#27714;&#30003;&#25253;&#34920;&#65288;2023-2024&#23398;&#24180;&#31532;&#20108;&#23398;&#26399;&#65289;-&#35774;&#35745;&#23398;&#38498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42076\Desktop\2024-2025&#65288;&#19968;&#65289;&#24037;&#19994;&#20013;&#24515;&#23454;&#35757;&#35745;&#21010;&#34920;\&#38468;&#20214;1&#65306;&#24120;&#24030;&#31185;&#25945;&#22478;&#29616;&#20195;&#24037;&#19994;&#20013;&#24515;&#23454;&#35757;&#38656;&#27714;&#30003;&#25253;&#34920;&#65288;2024-2025&#23398;&#24180;&#31532;&#19968;&#23398;&#26399;&#65289;+&#24314;&#31569;&#24037;&#31243;&#23398;&#38498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&#12289;%20&#28938;&#25509;&#25945;&#30740;&#23460;\&#23398;&#26399;&#25945;&#23398;&#23433;&#25490;\2024&#19979;&#35838;&#21153;&#23433;&#25490;\&#24120;&#24030;&#31185;&#25945;&#22478;&#29616;&#20195;&#24037;&#19994;&#20013;&#24515;&#23454;&#35757;&#38656;&#27714;&#30003;&#25253;&#34920;-&#28938;&#25509;2024051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4-25-1\&#19996;&#21306;\&#21103;&#26412;&#38468;&#20214;1&#65306;&#24120;&#24030;&#31185;&#25945;&#22478;&#29616;&#20195;&#24037;&#19994;&#20013;&#24515;&#23454;&#35757;&#38656;&#27714;&#30003;&#25253;&#34920;&#65288;2024-2025&#23398;&#24180;&#31532;&#19968;&#23398;&#26399;&#65289;@dssun-xphuang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4-25-1\&#19996;&#21306;\&#38468;&#20214;1&#65306;&#24120;&#24030;&#31185;&#25945;&#22478;&#29616;&#20195;&#24037;&#19994;&#20013;&#24515;&#23454;&#35757;&#38656;&#27714;&#30003;&#25253;&#34920;-&#26426;&#30005;2024&#31179;(1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4-25-1\&#19996;&#21306;\&#38468;&#20214;1&#65306;&#24120;&#24030;&#31185;&#25945;&#22478;&#29616;&#20195;&#24037;&#19994;&#20013;&#24515;&#23454;&#35757;&#38656;&#27714;&#30003;&#25253;&#34920;_&#20113;&#35745;&#31639;&#22823;&#25968;&#25454;&#65288;2024-2025&#23398;&#24180;&#31532;&#19968;&#23398;&#26399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4-25-1\&#19996;&#21306;\&#38468;&#20214;1&#65306;&#24120;&#24030;&#31185;&#25945;&#22478;&#29616;&#20195;&#24037;&#19994;&#20013;&#24515;&#23454;&#35757;&#38656;&#27714;&#30003;&#25253;&#34920;&#65288;2024-2025&#23398;&#24180;&#31532;&#19968;&#23398;&#26399;&#65289;-&#33258;&#25511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4-25-1\&#19996;&#21306;\&#38468;&#20214;1&#65306;&#24120;&#24030;&#31185;&#25945;&#22478;&#29616;&#20195;&#24037;&#19994;&#20013;&#24515;&#23454;&#35757;&#38656;&#27714;&#30003;&#25253;&#34920;&#65288;2024-2025&#23398;&#24180;&#31532;&#19968;&#23398;&#26399;&#65289;-&#27773;&#20462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4-25-1\&#19996;&#21306;\&#38468;&#20214;1&#65306;&#24120;&#24030;&#31185;&#25945;&#22478;&#29616;&#20195;&#24037;&#19994;&#20013;&#24515;&#23454;&#35757;&#38656;&#27714;&#30003;&#25253;&#34920;&#65288;2024-2025&#23398;&#24180;&#31532;&#19968;&#23398;&#26399;%20&#36719;&#20214;&#25216;&#26415;&#19987;&#19994;&#65289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3\&#38468;&#20214;1&#65306;&#24120;&#24030;&#31185;&#25945;&#22478;&#29616;&#20195;&#24037;&#19994;&#20013;&#24515;&#23454;&#35757;&#38656;&#27714;&#30003;&#25253;&#34920;&#65288;2024-2025&#23398;&#24180;&#31532;&#19968;&#23398;&#26399;&#65289;-&#24037;&#31243;&#23398;&#38498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&#21103;&#26412;&#38468;&#20214;1&#65306;&#24120;&#24030;&#31185;&#25945;&#22478;&#29616;&#20195;&#24037;&#19994;&#20013;&#24515;&#23454;&#35757;&#38656;&#27714;&#30003;&#25253;&#34920;&#65288;2024-2025&#23398;&#24180;&#31532;&#19968;&#23398;&#26399;&#65289;-&#26234;&#36896;&#23398;&#38498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y\10-&#25945;&#30740;&#23460;&#21450;&#35786;&#25913;&#25253;&#21578;\2022&#19978;&#35838;&#21153;&#23433;&#25490;\20211116&#19996;&#21306;&#23454;&#35757;\2022&#19978;&#21322;&#24180;&#29256;&#24120;&#24030;&#31185;&#25945;&#22478;&#29616;&#20195;&#24037;&#19994;&#20013;&#24515;&#23454;&#35757;&#38656;&#27714;&#30003;&#25253;&#34920;@&#35013;&#2279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34;&#36896;&#23398;&#38498;\02-&#35838;&#21153;\24-25-1\&#19996;&#21306;\&#38468;&#20214;1&#65306;&#24120;&#24030;&#31185;&#25945;&#22478;&#29616;&#20195;&#24037;&#19994;&#20013;&#24515;&#23454;&#35757;&#38656;&#27714;&#30003;&#25253;&#34920;-zzq&#65288;2024-2025&#23398;&#24180;&#31532;&#19968;&#23398;&#26399;&#6528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oljerome45\Downloads\2022-2023&#23398;&#24180;&#31532;&#20108;&#23398;&#26399;&#23454;&#35757;&#35745;&#21010;&#24635;&#34920;&#65288;&#21021;&#31295;&#65289;-120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494;&#20449;&#25991;&#20214;\WeChat%20Files\Andy202\FileStorage\File\2024-06\24-25-1&#29615;&#33410;&#34920;\&#21160;&#30011;\&#38468;&#20214;3&#65306;&#24120;&#24030;&#31185;&#25945;&#22478;&#29616;&#20195;&#24037;&#19994;&#20013;&#24515;&#23454;&#35757;&#38656;&#27714;&#30003;&#25253;&#34920;&#65288;2024-2025&#23398;&#24180;&#31532;&#19968;&#23398;&#26399;&#65289;&#21160;&#30011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38470;&#28023;&#24378;\&#24120;&#24030;&#31185;&#25945;&#22478;&#29616;&#20195;&#24037;&#19994;&#20013;&#24515;&#23454;&#35757;&#38656;&#27714;&#30003;&#25253;&#34920;&#65288;&#26234;&#33021;&#21046;&#36896;&#35013;&#22791;&#25216;&#26415;&#30701;&#23398;&#26399;&#65289;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21016;&#38742;\&#19996;&#21306;&#38656;&#27714;&#30003;&#25253;&#34920;-24-25-1-22&#26426;&#26800;&#21046;&#36896;-051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26446;&#38634;&#23792;\2024-2025\2024-2025&#31532;&#19968;&#23398;&#26399;&#19996;&#21306;&#30003;&#35831;&#34920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39640;&#26195;&#23431;\&#24120;&#24030;&#31185;&#25945;&#22478;&#29616;&#20195;&#24037;&#19994;&#20013;&#24515;&#23454;&#35757;&#38656;&#27714;&#30003;&#25253;&#34920;24-25-1(&#27169;&#20855;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20184;&#26149;&#26757;\&#31185;&#25945;&#22478;&#29616;&#20195;&#24037;&#19994;&#20013;&#24515;&#23454;&#35757;&#38656;&#27714;&#30003;&#25253;&#34920;&#65288;&#26426;&#35774;&#65289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20522;&#36149;&#21326;\&#38468;&#20214;3&#65306;&#24120;&#24030;&#31185;&#25945;&#22478;&#29616;&#20195;&#24037;&#19994;&#20013;&#24515;&#23454;&#35757;&#38656;&#27714;&#30003;&#25253;&#34920;&#65288;2024-2025&#23398;&#24180;&#31532;&#19968;&#23398;&#26399;&#65289;&#20522;&#36149;&#21326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4-2025&#23398;&#24180;&#31532;&#19968;&#23398;&#26399;\24-25-1&#24037;&#19994;&#20013;&#24515;&#23454;&#35757;&#35745;&#21010;&#32534;&#25253;\&#20108;&#32423;&#23398;&#38498;&#25552;&#20132;\&#29616;&#20195;&#24037;&#19994;&#20013;&#24515;&#23454;&#35757;&#38656;&#27714;&#30003;&#25253;&#34920;&#65288;&#20449;&#24687;&#65289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4-2025&#23398;&#24180;&#31532;&#19968;&#23398;&#26399;\24-25-1&#24037;&#19994;&#20013;&#24515;&#23454;&#35757;&#35745;&#21010;&#32534;&#25253;\&#20108;&#32423;&#23398;&#38498;&#25552;&#20132;\&#29616;&#20195;&#24037;&#19994;&#20013;&#24515;&#23454;&#35757;&#38656;&#27714;&#30003;&#25253;&#34920;&#65288;&#26234;&#25511;&#65289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494;&#20449;&#25991;&#20214;\WeChat%20Files\Andy202\FileStorage\File\2024-06\24-25-1&#29615;&#33410;&#34920;\&#23186;&#20307;\&#38468;&#20214;3&#65306;&#65288;&#23186;&#20307;&#24191;&#21578;&#65289;&#24120;&#24030;&#31185;&#25945;&#22478;&#29616;&#20195;&#24037;&#19994;&#20013;&#24515;&#23454;&#35757;&#38656;&#27714;&#30003;&#25253;&#34920;&#65288;2024-2025&#23398;&#24180;&#31532;&#19968;&#23398;&#26399;&#65289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4-2025&#23398;&#24180;&#31532;&#19968;&#23398;&#26399;\24-25-1&#24037;&#19994;&#20013;&#24515;&#23454;&#35757;&#35745;&#21010;&#32534;&#25253;\&#20108;&#32423;&#23398;&#38498;&#25552;&#20132;\&#29616;&#20195;&#24037;&#19994;&#20013;&#24515;&#23454;&#35757;&#38656;&#27714;&#30003;&#25253;&#34920;&#65288;&#26053;&#28216;&#65289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26472;&#21147;\&#24037;&#19994;&#20013;&#24515;&#23454;&#35757;&#38656;&#27714;&#30003;&#25253;&#34920;(%202024&#65374;2025&#23398;&#24180;&#31532;&#31532;&#19968;&#23398;&#26399;)&#65288;&#26032;&#33021;&#28304;&#27773;&#36710;&#65289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31243;&#21018;\&#38468;&#20214;3&#65306;&#24120;&#24030;&#31185;&#25945;&#22478;&#29616;&#20195;&#24037;&#19994;&#20013;&#24515;&#23454;&#35757;&#38656;&#27714;&#30003;&#25253;&#34920;&#65288;2024-2025&#23398;&#24180;&#31532;&#19968;&#23398;23&#25968;&#25511;&#20013;&#24503;&#26399;&#65289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2024-2025&#31532;&#19968;&#23398;&#26399;&#25490;&#35838;\&#21608;&#26230;\&#24120;&#24030;&#31185;&#25945;&#22478;&#29616;&#20195;&#24037;&#19994;&#20013;&#24515;&#23454;&#35757;&#38656;&#27714;&#30003;&#25253;&#34920;(%202024&#65374;2025&#23398;&#24180;&#31532;&#31532;&#19968;&#23398;&#26399;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3\&#24320;&#22823;&#23454;&#35757;&#35745;&#21010;24&#31179;&#65288;&#25552;&#20132;&#31185;&#25945;&#22478;&#65289;%202024051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4-2025&#23398;&#24180;&#31532;&#19968;&#23398;&#26399;\24-25-1&#24037;&#19994;&#20013;&#24515;&#23454;&#35757;&#35745;&#21010;&#32534;&#25253;\&#20108;&#32423;&#23398;&#38498;&#25552;&#20132;\&#29616;&#20195;&#24037;&#19994;&#20013;&#24515;&#23454;&#35757;&#38656;&#27714;&#30003;&#25253;&#34920;&#65288;&#25968;&#2183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ityDictionary"/>
      <sheetName val="调整类型"/>
      <sheetName val="时间段"/>
      <sheetName val="学校"/>
    </sheetNames>
    <sheetDataSet>
      <sheetData sheetId="0" refreshError="1"/>
      <sheetData sheetId="1">
        <row r="1">
          <cell r="A1" t="str">
            <v>网络互联与信息安全实训基地</v>
          </cell>
        </row>
        <row r="2">
          <cell r="A2" t="str">
            <v>印刷技术</v>
          </cell>
        </row>
        <row r="3">
          <cell r="A3" t="str">
            <v>智能制造技术</v>
          </cell>
        </row>
        <row r="4">
          <cell r="A4" t="str">
            <v>建筑智能化技术</v>
          </cell>
        </row>
        <row r="5">
          <cell r="A5" t="str">
            <v>精密机械制造技术</v>
          </cell>
        </row>
        <row r="6">
          <cell r="A6" t="str">
            <v>机器人技术</v>
          </cell>
        </row>
        <row r="7">
          <cell r="A7" t="str">
            <v>模具技术</v>
          </cell>
        </row>
        <row r="8">
          <cell r="A8" t="str">
            <v>数字创意</v>
          </cell>
        </row>
        <row r="9">
          <cell r="A9" t="str">
            <v>服装技术</v>
          </cell>
        </row>
        <row r="10">
          <cell r="A10" t="str">
            <v>应用电子技术</v>
          </cell>
        </row>
        <row r="11">
          <cell r="A11" t="str">
            <v>数控技术</v>
          </cell>
        </row>
        <row r="12">
          <cell r="A12" t="str">
            <v>机械加工技术</v>
          </cell>
        </row>
        <row r="13">
          <cell r="A13" t="str">
            <v>汽车技术</v>
          </cell>
        </row>
        <row r="14">
          <cell r="A14" t="str">
            <v>数字化管理</v>
          </cell>
        </row>
        <row r="15">
          <cell r="A15" t="str">
            <v>大数据与人工智能实训基地</v>
          </cell>
        </row>
        <row r="16">
          <cell r="A16" t="str">
            <v>焊接及检测技术</v>
          </cell>
        </row>
        <row r="17">
          <cell r="A17" t="str">
            <v>中德智能制造双跨培训中心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实训室查看"/>
      <sheetName val="Sheet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实训计划申报表"/>
      <sheetName val="Sheet1"/>
      <sheetName val="Sheet2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区参考"/>
      <sheetName val="实训计划申报表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总表"/>
      <sheetName val="统计表"/>
      <sheetName val="实训区概况表"/>
      <sheetName val="实训计划调整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计划申报表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46"/>
  <sheetViews>
    <sheetView topLeftCell="A25" workbookViewId="0">
      <selection activeCell="A27" sqref="A27:XFD46"/>
    </sheetView>
  </sheetViews>
  <sheetFormatPr defaultRowHeight="14.25"/>
  <sheetData>
    <row r="2" spans="1:51" s="10" customFormat="1" ht="14.25" customHeight="1">
      <c r="A2" s="22">
        <v>177</v>
      </c>
      <c r="B2" s="5"/>
      <c r="C2" s="16" t="s">
        <v>222</v>
      </c>
      <c r="D2" s="29" t="s">
        <v>216</v>
      </c>
      <c r="E2" s="30" t="s">
        <v>68</v>
      </c>
      <c r="F2" s="21" t="s">
        <v>70</v>
      </c>
      <c r="G2" s="29" t="s">
        <v>221</v>
      </c>
      <c r="H2" s="32">
        <v>11</v>
      </c>
      <c r="I2" s="29" t="s">
        <v>223</v>
      </c>
      <c r="J2" s="32">
        <v>82</v>
      </c>
      <c r="K2" s="4"/>
      <c r="L2" s="20"/>
      <c r="M2" s="20"/>
      <c r="N2" s="20"/>
      <c r="O2" s="4"/>
      <c r="P2" s="20">
        <v>16.399999999999999</v>
      </c>
      <c r="Q2" s="4"/>
      <c r="R2" s="22">
        <v>16.399999999999999</v>
      </c>
      <c r="S2" s="4"/>
      <c r="T2" s="20"/>
      <c r="U2" s="4"/>
      <c r="V2" s="20"/>
      <c r="W2" s="4"/>
      <c r="X2" s="22">
        <v>16.399999999999999</v>
      </c>
      <c r="Y2" s="4"/>
      <c r="Z2" s="22">
        <v>16.399999999999999</v>
      </c>
      <c r="AA2" s="4"/>
      <c r="AB2" s="22">
        <v>16.399999999999999</v>
      </c>
      <c r="AC2" s="4"/>
      <c r="AD2" s="22">
        <v>16.399999999999999</v>
      </c>
      <c r="AE2" s="4"/>
      <c r="AF2" s="22">
        <v>16.399999999999999</v>
      </c>
      <c r="AG2" s="4"/>
      <c r="AH2" s="22">
        <v>16.399999999999999</v>
      </c>
      <c r="AI2" s="4"/>
      <c r="AJ2" s="22">
        <v>16.399999999999999</v>
      </c>
      <c r="AK2" s="4"/>
      <c r="AL2" s="22">
        <v>16.399999999999999</v>
      </c>
      <c r="AM2" s="4"/>
      <c r="AN2" s="22">
        <v>16.399999999999999</v>
      </c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10" customFormat="1" ht="14.25" customHeight="1">
      <c r="A3" s="22">
        <v>178</v>
      </c>
      <c r="B3" s="5"/>
      <c r="C3" s="16" t="s">
        <v>222</v>
      </c>
      <c r="D3" s="29" t="s">
        <v>217</v>
      </c>
      <c r="E3" s="30" t="s">
        <v>68</v>
      </c>
      <c r="F3" s="21" t="s">
        <v>70</v>
      </c>
      <c r="G3" s="29" t="s">
        <v>221</v>
      </c>
      <c r="H3" s="32">
        <v>11</v>
      </c>
      <c r="I3" s="29" t="s">
        <v>224</v>
      </c>
      <c r="J3" s="32">
        <v>80</v>
      </c>
      <c r="K3" s="4"/>
      <c r="L3" s="20"/>
      <c r="M3" s="20"/>
      <c r="N3" s="20"/>
      <c r="O3" s="4"/>
      <c r="P3" s="20"/>
      <c r="Q3" s="4">
        <v>16.399999999999999</v>
      </c>
      <c r="R3" s="22"/>
      <c r="S3" s="4">
        <v>16.399999999999999</v>
      </c>
      <c r="T3" s="20"/>
      <c r="U3" s="4"/>
      <c r="V3" s="20"/>
      <c r="W3" s="4"/>
      <c r="X3" s="22"/>
      <c r="Y3" s="4">
        <v>16.399999999999999</v>
      </c>
      <c r="Z3" s="22"/>
      <c r="AA3" s="4">
        <v>16.399999999999999</v>
      </c>
      <c r="AB3" s="22"/>
      <c r="AC3" s="4">
        <v>16.399999999999999</v>
      </c>
      <c r="AD3" s="22"/>
      <c r="AE3" s="4">
        <v>16.399999999999999</v>
      </c>
      <c r="AF3" s="22"/>
      <c r="AG3" s="4">
        <v>16.399999999999999</v>
      </c>
      <c r="AH3" s="22"/>
      <c r="AI3" s="4">
        <v>16.399999999999999</v>
      </c>
      <c r="AJ3" s="22"/>
      <c r="AK3" s="4">
        <v>16.399999999999999</v>
      </c>
      <c r="AL3" s="22"/>
      <c r="AM3" s="4">
        <v>16.399999999999999</v>
      </c>
      <c r="AN3" s="22"/>
      <c r="AO3" s="4">
        <v>16.399999999999999</v>
      </c>
      <c r="AP3" s="4"/>
      <c r="AQ3" s="4"/>
      <c r="AR3" s="4"/>
      <c r="AS3" s="4"/>
      <c r="AT3" s="4"/>
      <c r="AU3" s="4"/>
      <c r="AV3" s="4"/>
      <c r="AW3" s="4"/>
      <c r="AX3" s="4"/>
      <c r="AY3" s="4"/>
    </row>
    <row r="7" spans="1:51" s="10" customFormat="1" ht="14.25" customHeight="1">
      <c r="A7" s="22">
        <v>49</v>
      </c>
      <c r="B7" s="17"/>
      <c r="C7" s="23" t="s">
        <v>195</v>
      </c>
      <c r="D7" s="24" t="s">
        <v>196</v>
      </c>
      <c r="E7" s="31" t="s">
        <v>68</v>
      </c>
      <c r="F7" s="31" t="s">
        <v>92</v>
      </c>
      <c r="G7" s="24" t="s">
        <v>204</v>
      </c>
      <c r="H7" s="25">
        <v>12</v>
      </c>
      <c r="I7" s="26" t="s">
        <v>206</v>
      </c>
      <c r="J7" s="25">
        <v>52</v>
      </c>
      <c r="K7" s="4"/>
      <c r="L7" s="4">
        <v>10.4</v>
      </c>
      <c r="M7" s="4"/>
      <c r="N7" s="4">
        <v>10.4</v>
      </c>
      <c r="O7" s="4"/>
      <c r="P7" s="4">
        <v>10.4</v>
      </c>
      <c r="Q7" s="4"/>
      <c r="R7" s="4">
        <v>10.4</v>
      </c>
      <c r="S7" s="4"/>
      <c r="T7" s="4"/>
      <c r="U7" s="4"/>
      <c r="V7" s="4">
        <v>10.4</v>
      </c>
      <c r="W7" s="4"/>
      <c r="X7" s="4"/>
      <c r="Y7" s="4"/>
      <c r="Z7" s="4"/>
      <c r="AA7" s="4"/>
      <c r="AB7" s="4">
        <v>10.4</v>
      </c>
      <c r="AC7" s="4"/>
      <c r="AD7" s="4">
        <v>10.4</v>
      </c>
      <c r="AE7" s="4"/>
      <c r="AF7" s="4">
        <v>10.4</v>
      </c>
      <c r="AG7" s="4"/>
      <c r="AH7" s="4">
        <v>10.4</v>
      </c>
      <c r="AI7" s="4"/>
      <c r="AJ7" s="4">
        <v>10.4</v>
      </c>
      <c r="AK7" s="4"/>
      <c r="AL7" s="4">
        <v>10.4</v>
      </c>
      <c r="AM7" s="4"/>
      <c r="AN7" s="4">
        <v>10.4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s="10" customFormat="1" ht="14.25" customHeight="1">
      <c r="A8" s="22">
        <v>50</v>
      </c>
      <c r="B8" s="17"/>
      <c r="C8" s="23" t="s">
        <v>195</v>
      </c>
      <c r="D8" s="24" t="s">
        <v>197</v>
      </c>
      <c r="E8" s="31" t="s">
        <v>68</v>
      </c>
      <c r="F8" s="31" t="s">
        <v>92</v>
      </c>
      <c r="G8" s="24" t="s">
        <v>204</v>
      </c>
      <c r="H8" s="25">
        <v>12</v>
      </c>
      <c r="I8" s="26" t="s">
        <v>207</v>
      </c>
      <c r="J8" s="25">
        <v>48</v>
      </c>
      <c r="K8" s="20"/>
      <c r="L8" s="4"/>
      <c r="M8" s="4">
        <v>9.6</v>
      </c>
      <c r="N8" s="4"/>
      <c r="O8" s="4">
        <v>9.6</v>
      </c>
      <c r="P8" s="4"/>
      <c r="Q8" s="4">
        <v>9.6</v>
      </c>
      <c r="R8" s="4"/>
      <c r="S8" s="4">
        <v>9.6</v>
      </c>
      <c r="T8" s="4"/>
      <c r="U8" s="4"/>
      <c r="V8" s="4"/>
      <c r="W8" s="4">
        <v>9.6</v>
      </c>
      <c r="X8" s="4"/>
      <c r="Y8" s="4"/>
      <c r="Z8" s="4"/>
      <c r="AA8" s="4"/>
      <c r="AB8" s="4"/>
      <c r="AC8" s="4">
        <v>9.6</v>
      </c>
      <c r="AD8" s="4"/>
      <c r="AE8" s="4">
        <v>9.6</v>
      </c>
      <c r="AF8" s="4"/>
      <c r="AG8" s="4">
        <v>9.6</v>
      </c>
      <c r="AH8" s="4"/>
      <c r="AI8" s="4">
        <v>9.6</v>
      </c>
      <c r="AJ8" s="4"/>
      <c r="AK8" s="4">
        <v>9.6</v>
      </c>
      <c r="AL8" s="4"/>
      <c r="AM8" s="4">
        <v>9.6</v>
      </c>
      <c r="AN8" s="4"/>
      <c r="AO8" s="4">
        <v>9.6</v>
      </c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10" customFormat="1" ht="14.25" customHeight="1">
      <c r="A9" s="22">
        <v>51</v>
      </c>
      <c r="B9" s="17"/>
      <c r="C9" s="23" t="s">
        <v>195</v>
      </c>
      <c r="D9" s="24" t="s">
        <v>198</v>
      </c>
      <c r="E9" s="31" t="s">
        <v>68</v>
      </c>
      <c r="F9" s="31" t="s">
        <v>92</v>
      </c>
      <c r="G9" s="24" t="s">
        <v>204</v>
      </c>
      <c r="H9" s="25">
        <v>12</v>
      </c>
      <c r="I9" s="26" t="s">
        <v>208</v>
      </c>
      <c r="J9" s="25">
        <v>27</v>
      </c>
      <c r="K9" s="4"/>
      <c r="L9" s="4">
        <v>5.4</v>
      </c>
      <c r="M9" s="4"/>
      <c r="N9" s="4">
        <v>5.4</v>
      </c>
      <c r="O9" s="4"/>
      <c r="P9" s="4">
        <v>5.4</v>
      </c>
      <c r="Q9" s="4"/>
      <c r="R9" s="4">
        <v>5.4</v>
      </c>
      <c r="S9" s="4"/>
      <c r="T9" s="4"/>
      <c r="U9" s="4"/>
      <c r="V9" s="4">
        <v>5.4</v>
      </c>
      <c r="W9" s="4"/>
      <c r="X9" s="4"/>
      <c r="Y9" s="4"/>
      <c r="Z9" s="4"/>
      <c r="AA9" s="4"/>
      <c r="AB9" s="4">
        <v>5.4</v>
      </c>
      <c r="AC9" s="4"/>
      <c r="AD9" s="4">
        <v>5.4</v>
      </c>
      <c r="AE9" s="4"/>
      <c r="AF9" s="4">
        <v>5.4</v>
      </c>
      <c r="AG9" s="4"/>
      <c r="AH9" s="4">
        <v>5.4</v>
      </c>
      <c r="AI9" s="4"/>
      <c r="AJ9" s="4">
        <v>5.4</v>
      </c>
      <c r="AK9" s="4"/>
      <c r="AL9" s="4">
        <v>5.4</v>
      </c>
      <c r="AM9" s="4"/>
      <c r="AN9" s="4">
        <v>5.4</v>
      </c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s="10" customFormat="1" ht="14.25" customHeight="1">
      <c r="A10" s="22">
        <v>52</v>
      </c>
      <c r="B10" s="17"/>
      <c r="C10" s="23" t="s">
        <v>195</v>
      </c>
      <c r="D10" s="24" t="s">
        <v>199</v>
      </c>
      <c r="E10" s="31" t="s">
        <v>68</v>
      </c>
      <c r="F10" s="31" t="s">
        <v>92</v>
      </c>
      <c r="G10" s="24" t="s">
        <v>204</v>
      </c>
      <c r="H10" s="25">
        <v>12</v>
      </c>
      <c r="I10" s="26" t="s">
        <v>209</v>
      </c>
      <c r="J10" s="25">
        <v>39</v>
      </c>
      <c r="K10" s="4"/>
      <c r="L10" s="4"/>
      <c r="M10" s="4">
        <v>7.8</v>
      </c>
      <c r="N10" s="4"/>
      <c r="O10" s="4">
        <v>7.8</v>
      </c>
      <c r="P10" s="4"/>
      <c r="Q10" s="4">
        <v>7.8</v>
      </c>
      <c r="R10" s="4"/>
      <c r="S10" s="4">
        <v>7.8</v>
      </c>
      <c r="T10" s="4"/>
      <c r="U10" s="4"/>
      <c r="V10" s="4"/>
      <c r="W10" s="4">
        <v>7.8</v>
      </c>
      <c r="X10" s="4"/>
      <c r="Y10" s="4"/>
      <c r="Z10" s="4"/>
      <c r="AA10" s="4"/>
      <c r="AB10" s="4"/>
      <c r="AC10" s="4">
        <v>7.8</v>
      </c>
      <c r="AD10" s="4"/>
      <c r="AE10" s="4">
        <v>7.8</v>
      </c>
      <c r="AF10" s="4"/>
      <c r="AG10" s="4">
        <v>7.8</v>
      </c>
      <c r="AH10" s="4"/>
      <c r="AI10" s="4">
        <v>7.8</v>
      </c>
      <c r="AJ10" s="4"/>
      <c r="AK10" s="4">
        <v>7.8</v>
      </c>
      <c r="AL10" s="4"/>
      <c r="AM10" s="4">
        <v>7.8</v>
      </c>
      <c r="AN10" s="4"/>
      <c r="AO10" s="4">
        <v>7.8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s="10" customFormat="1" ht="14.25" customHeight="1">
      <c r="A11" s="22">
        <v>53</v>
      </c>
      <c r="B11" s="17"/>
      <c r="C11" s="23" t="s">
        <v>195</v>
      </c>
      <c r="D11" s="24" t="s">
        <v>200</v>
      </c>
      <c r="E11" s="31" t="s">
        <v>68</v>
      </c>
      <c r="F11" s="31" t="s">
        <v>92</v>
      </c>
      <c r="G11" s="24" t="s">
        <v>187</v>
      </c>
      <c r="H11" s="25">
        <v>12</v>
      </c>
      <c r="I11" s="26" t="s">
        <v>210</v>
      </c>
      <c r="J11" s="25">
        <v>45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9</v>
      </c>
      <c r="W11" s="4"/>
      <c r="X11" s="4">
        <v>9</v>
      </c>
      <c r="Y11" s="4"/>
      <c r="Z11" s="4">
        <v>9</v>
      </c>
      <c r="AA11" s="4"/>
      <c r="AB11" s="4">
        <v>9</v>
      </c>
      <c r="AC11" s="4"/>
      <c r="AD11" s="4">
        <v>9</v>
      </c>
      <c r="AE11" s="4"/>
      <c r="AF11" s="4">
        <v>9</v>
      </c>
      <c r="AG11" s="4"/>
      <c r="AH11" s="4">
        <v>9</v>
      </c>
      <c r="AI11" s="4"/>
      <c r="AJ11" s="4">
        <v>9</v>
      </c>
      <c r="AK11" s="4"/>
      <c r="AL11" s="4">
        <v>9</v>
      </c>
      <c r="AM11" s="4"/>
      <c r="AN11" s="4">
        <v>9</v>
      </c>
      <c r="AO11" s="4"/>
      <c r="AP11" s="4">
        <v>9</v>
      </c>
      <c r="AQ11" s="4"/>
      <c r="AR11" s="4">
        <v>9</v>
      </c>
      <c r="AS11" s="4"/>
      <c r="AT11" s="4"/>
      <c r="AU11" s="4"/>
      <c r="AV11" s="4"/>
      <c r="AW11" s="4"/>
      <c r="AX11" s="4"/>
      <c r="AY11" s="4"/>
    </row>
    <row r="12" spans="1:51" s="10" customFormat="1" ht="14.25" customHeight="1">
      <c r="A12" s="22">
        <v>54</v>
      </c>
      <c r="B12" s="5"/>
      <c r="C12" s="23" t="s">
        <v>195</v>
      </c>
      <c r="D12" s="24" t="s">
        <v>201</v>
      </c>
      <c r="E12" s="31" t="s">
        <v>68</v>
      </c>
      <c r="F12" s="31" t="s">
        <v>92</v>
      </c>
      <c r="G12" s="24" t="s">
        <v>187</v>
      </c>
      <c r="H12" s="25">
        <v>12</v>
      </c>
      <c r="I12" s="26" t="s">
        <v>211</v>
      </c>
      <c r="J12" s="25">
        <v>45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v>9</v>
      </c>
      <c r="W12" s="4"/>
      <c r="X12" s="4">
        <v>9</v>
      </c>
      <c r="Y12" s="4"/>
      <c r="Z12" s="4">
        <v>9</v>
      </c>
      <c r="AA12" s="4"/>
      <c r="AB12" s="4">
        <v>9</v>
      </c>
      <c r="AC12" s="4"/>
      <c r="AD12" s="4">
        <v>9</v>
      </c>
      <c r="AE12" s="4"/>
      <c r="AF12" s="4">
        <v>9</v>
      </c>
      <c r="AG12" s="4"/>
      <c r="AH12" s="4">
        <v>9</v>
      </c>
      <c r="AI12" s="4"/>
      <c r="AJ12" s="4">
        <v>9</v>
      </c>
      <c r="AK12" s="4"/>
      <c r="AL12" s="4">
        <v>9</v>
      </c>
      <c r="AM12" s="4"/>
      <c r="AN12" s="4">
        <v>9</v>
      </c>
      <c r="AO12" s="4"/>
      <c r="AP12" s="4">
        <v>9</v>
      </c>
      <c r="AQ12" s="4"/>
      <c r="AR12" s="4">
        <v>9</v>
      </c>
      <c r="AS12" s="4"/>
      <c r="AT12" s="4"/>
      <c r="AU12" s="4"/>
      <c r="AV12" s="4"/>
      <c r="AW12" s="4"/>
      <c r="AX12" s="4"/>
      <c r="AY12" s="4"/>
    </row>
    <row r="13" spans="1:51" s="10" customFormat="1" ht="14.25" customHeight="1">
      <c r="A13" s="22">
        <v>55</v>
      </c>
      <c r="B13" s="17"/>
      <c r="C13" s="23" t="s">
        <v>195</v>
      </c>
      <c r="D13" s="24" t="s">
        <v>202</v>
      </c>
      <c r="E13" s="31" t="s">
        <v>68</v>
      </c>
      <c r="F13" s="31" t="s">
        <v>92</v>
      </c>
      <c r="G13" s="24" t="s">
        <v>187</v>
      </c>
      <c r="H13" s="25">
        <v>12</v>
      </c>
      <c r="I13" s="26" t="s">
        <v>212</v>
      </c>
      <c r="J13" s="25">
        <v>40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v>8</v>
      </c>
      <c r="X13" s="4"/>
      <c r="Y13" s="4">
        <v>8</v>
      </c>
      <c r="Z13" s="4"/>
      <c r="AA13" s="4">
        <v>8</v>
      </c>
      <c r="AB13" s="4"/>
      <c r="AC13" s="4">
        <v>8</v>
      </c>
      <c r="AD13" s="4"/>
      <c r="AE13" s="4">
        <v>8</v>
      </c>
      <c r="AF13" s="4"/>
      <c r="AG13" s="4">
        <v>8</v>
      </c>
      <c r="AH13" s="4"/>
      <c r="AI13" s="4">
        <v>8</v>
      </c>
      <c r="AJ13" s="4"/>
      <c r="AK13" s="4">
        <v>8</v>
      </c>
      <c r="AL13" s="4"/>
      <c r="AM13" s="4">
        <v>8</v>
      </c>
      <c r="AN13" s="4"/>
      <c r="AO13" s="4">
        <v>8</v>
      </c>
      <c r="AP13" s="4"/>
      <c r="AQ13" s="4">
        <v>8</v>
      </c>
      <c r="AR13" s="4"/>
      <c r="AS13" s="4">
        <v>8</v>
      </c>
      <c r="AT13" s="4"/>
      <c r="AU13" s="4"/>
      <c r="AV13" s="4"/>
      <c r="AW13" s="4"/>
      <c r="AX13" s="4"/>
      <c r="AY13" s="4"/>
    </row>
    <row r="17" spans="1:51" s="10" customFormat="1">
      <c r="A17" s="22">
        <v>497</v>
      </c>
      <c r="B17" s="17"/>
      <c r="C17" s="16" t="s">
        <v>247</v>
      </c>
      <c r="D17" s="30" t="s">
        <v>242</v>
      </c>
      <c r="E17" s="30" t="s">
        <v>68</v>
      </c>
      <c r="F17" s="30" t="s">
        <v>69</v>
      </c>
      <c r="G17" s="30" t="s">
        <v>245</v>
      </c>
      <c r="H17" s="27">
        <v>2</v>
      </c>
      <c r="I17" s="28" t="s">
        <v>246</v>
      </c>
      <c r="J17" s="27">
        <v>69</v>
      </c>
      <c r="K17" s="18"/>
      <c r="L17" s="19"/>
      <c r="M17" s="19"/>
      <c r="N17" s="19"/>
      <c r="O17" s="19"/>
      <c r="P17" s="19"/>
      <c r="Q17" s="19"/>
      <c r="R17" s="19">
        <v>13.8</v>
      </c>
      <c r="S17" s="19">
        <v>13.8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20" spans="1:51" s="10" customFormat="1" ht="78.75">
      <c r="A20" s="22">
        <v>341</v>
      </c>
      <c r="B20" s="5"/>
      <c r="C20" s="23" t="s">
        <v>231</v>
      </c>
      <c r="D20" s="35" t="s">
        <v>230</v>
      </c>
      <c r="E20" s="30" t="s">
        <v>68</v>
      </c>
      <c r="F20" s="35" t="s">
        <v>70</v>
      </c>
      <c r="G20" s="35" t="s">
        <v>236</v>
      </c>
      <c r="H20" s="33">
        <v>1</v>
      </c>
      <c r="I20" s="34" t="s">
        <v>240</v>
      </c>
      <c r="J20" s="33">
        <v>107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>
        <v>85.6</v>
      </c>
      <c r="AK20" s="4">
        <v>85.6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s="10" customFormat="1" ht="56.25">
      <c r="A21" s="22">
        <v>331</v>
      </c>
      <c r="B21" s="5"/>
      <c r="C21" s="23" t="s">
        <v>231</v>
      </c>
      <c r="D21" s="34" t="s">
        <v>228</v>
      </c>
      <c r="E21" s="34" t="s">
        <v>39</v>
      </c>
      <c r="F21" s="34" t="s">
        <v>194</v>
      </c>
      <c r="G21" s="34" t="s">
        <v>235</v>
      </c>
      <c r="H21" s="33">
        <v>2</v>
      </c>
      <c r="I21" s="34" t="s">
        <v>237</v>
      </c>
      <c r="J21" s="33">
        <v>58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34.799999999999997</v>
      </c>
      <c r="AA21" s="4">
        <v>34.799999999999997</v>
      </c>
      <c r="AB21" s="4">
        <v>34.799999999999997</v>
      </c>
      <c r="AC21" s="4">
        <v>34.799999999999997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s="10" customFormat="1" ht="56.25">
      <c r="A22" s="22">
        <v>333</v>
      </c>
      <c r="B22" s="5"/>
      <c r="C22" s="23" t="s">
        <v>231</v>
      </c>
      <c r="D22" s="34" t="s">
        <v>229</v>
      </c>
      <c r="E22" s="34" t="s">
        <v>39</v>
      </c>
      <c r="F22" s="34" t="s">
        <v>194</v>
      </c>
      <c r="G22" s="34" t="s">
        <v>235</v>
      </c>
      <c r="H22" s="33">
        <v>2</v>
      </c>
      <c r="I22" s="34" t="s">
        <v>238</v>
      </c>
      <c r="J22" s="33">
        <v>52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>
        <v>31.2</v>
      </c>
      <c r="AM22" s="4">
        <v>31.2</v>
      </c>
      <c r="AN22" s="4">
        <v>31.2</v>
      </c>
      <c r="AO22" s="4">
        <v>31.2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s="10" customFormat="1" ht="56.25">
      <c r="A23" s="22">
        <v>335</v>
      </c>
      <c r="B23" s="5"/>
      <c r="C23" s="23" t="s">
        <v>231</v>
      </c>
      <c r="D23" s="34" t="s">
        <v>229</v>
      </c>
      <c r="E23" s="34" t="s">
        <v>39</v>
      </c>
      <c r="F23" s="34" t="s">
        <v>194</v>
      </c>
      <c r="G23" s="34" t="s">
        <v>184</v>
      </c>
      <c r="H23" s="33">
        <v>1</v>
      </c>
      <c r="I23" s="34" t="s">
        <v>239</v>
      </c>
      <c r="J23" s="33">
        <v>52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v>31.2</v>
      </c>
      <c r="W23" s="4">
        <v>31.2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7" spans="1:51" s="10" customFormat="1" ht="15.75" customHeight="1">
      <c r="A27" s="39"/>
      <c r="B27" s="17"/>
      <c r="C27" s="16" t="s">
        <v>247</v>
      </c>
      <c r="D27" s="30" t="s">
        <v>255</v>
      </c>
      <c r="E27" s="37" t="s">
        <v>250</v>
      </c>
      <c r="F27" s="36" t="s">
        <v>249</v>
      </c>
      <c r="G27" s="30" t="s">
        <v>262</v>
      </c>
      <c r="H27" s="27">
        <v>2</v>
      </c>
      <c r="I27" s="28" t="s">
        <v>268</v>
      </c>
      <c r="J27" s="27" t="s">
        <v>241</v>
      </c>
      <c r="K27" s="38"/>
      <c r="L27" s="4">
        <v>43</v>
      </c>
      <c r="M27" s="4"/>
      <c r="N27" s="4">
        <v>43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s="10" customFormat="1" ht="15.75" customHeight="1">
      <c r="A28" s="39"/>
      <c r="B28" s="17"/>
      <c r="C28" s="16" t="s">
        <v>247</v>
      </c>
      <c r="D28" s="30" t="s">
        <v>256</v>
      </c>
      <c r="E28" s="37" t="s">
        <v>250</v>
      </c>
      <c r="F28" s="36" t="s">
        <v>249</v>
      </c>
      <c r="G28" s="30" t="s">
        <v>262</v>
      </c>
      <c r="H28" s="27">
        <v>2</v>
      </c>
      <c r="I28" s="28" t="s">
        <v>269</v>
      </c>
      <c r="J28" s="27">
        <v>44</v>
      </c>
      <c r="K28" s="38"/>
      <c r="L28" s="4"/>
      <c r="M28" s="4">
        <v>44</v>
      </c>
      <c r="N28" s="4"/>
      <c r="O28" s="4">
        <v>44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s="10" customFormat="1" ht="15.75" customHeight="1">
      <c r="A29" s="39"/>
      <c r="B29" s="17"/>
      <c r="C29" s="16" t="s">
        <v>247</v>
      </c>
      <c r="D29" s="30" t="s">
        <v>257</v>
      </c>
      <c r="E29" s="37" t="s">
        <v>250</v>
      </c>
      <c r="F29" s="36" t="s">
        <v>249</v>
      </c>
      <c r="G29" s="30" t="s">
        <v>262</v>
      </c>
      <c r="H29" s="27">
        <v>2</v>
      </c>
      <c r="I29" s="28" t="s">
        <v>270</v>
      </c>
      <c r="J29" s="27" t="s">
        <v>205</v>
      </c>
      <c r="K29" s="38"/>
      <c r="L29" s="4"/>
      <c r="M29" s="4"/>
      <c r="N29" s="4"/>
      <c r="O29" s="4"/>
      <c r="P29" s="4">
        <v>44</v>
      </c>
      <c r="Q29" s="4"/>
      <c r="R29" s="4">
        <v>35.200000000000003</v>
      </c>
      <c r="S29" s="4"/>
      <c r="T29" s="4">
        <v>8.8000000000000007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s="10" customFormat="1" ht="15.75" customHeight="1">
      <c r="A30" s="39"/>
      <c r="B30" s="17"/>
      <c r="C30" s="16" t="s">
        <v>247</v>
      </c>
      <c r="D30" s="30" t="s">
        <v>258</v>
      </c>
      <c r="E30" s="37" t="s">
        <v>250</v>
      </c>
      <c r="F30" s="36" t="s">
        <v>249</v>
      </c>
      <c r="G30" s="30" t="s">
        <v>262</v>
      </c>
      <c r="H30" s="27">
        <v>2</v>
      </c>
      <c r="I30" s="28" t="s">
        <v>271</v>
      </c>
      <c r="J30" s="27">
        <v>44</v>
      </c>
      <c r="K30" s="38"/>
      <c r="L30" s="4"/>
      <c r="M30" s="4"/>
      <c r="N30" s="4"/>
      <c r="O30" s="4"/>
      <c r="P30" s="4"/>
      <c r="Q30" s="4">
        <v>44</v>
      </c>
      <c r="R30" s="4"/>
      <c r="S30" s="4">
        <v>35.200000000000003</v>
      </c>
      <c r="T30" s="4"/>
      <c r="U30" s="4">
        <v>8.8000000000000007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s="10" customFormat="1" ht="15.75" customHeight="1">
      <c r="A31" s="39"/>
      <c r="B31" s="17"/>
      <c r="C31" s="16" t="s">
        <v>247</v>
      </c>
      <c r="D31" s="30" t="s">
        <v>259</v>
      </c>
      <c r="E31" s="37" t="s">
        <v>250</v>
      </c>
      <c r="F31" s="36" t="s">
        <v>249</v>
      </c>
      <c r="G31" s="30" t="s">
        <v>262</v>
      </c>
      <c r="H31" s="27">
        <v>1</v>
      </c>
      <c r="I31" s="28" t="s">
        <v>272</v>
      </c>
      <c r="J31" s="27" t="s">
        <v>284</v>
      </c>
      <c r="K31" s="3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>
        <v>38</v>
      </c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s="10" customFormat="1" ht="15.75" customHeight="1">
      <c r="A32" s="39"/>
      <c r="B32" s="17"/>
      <c r="C32" s="16" t="s">
        <v>247</v>
      </c>
      <c r="D32" s="30" t="s">
        <v>260</v>
      </c>
      <c r="E32" s="37" t="s">
        <v>250</v>
      </c>
      <c r="F32" s="36" t="s">
        <v>249</v>
      </c>
      <c r="G32" s="30" t="s">
        <v>262</v>
      </c>
      <c r="H32" s="27">
        <v>1</v>
      </c>
      <c r="I32" s="28" t="s">
        <v>273</v>
      </c>
      <c r="J32" s="27">
        <v>38</v>
      </c>
      <c r="K32" s="3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>
        <v>38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s="10" customFormat="1" ht="15.75" customHeight="1">
      <c r="A33" s="39"/>
      <c r="B33" s="17"/>
      <c r="C33" s="16" t="s">
        <v>247</v>
      </c>
      <c r="D33" s="30" t="s">
        <v>261</v>
      </c>
      <c r="E33" s="37" t="s">
        <v>250</v>
      </c>
      <c r="F33" s="36" t="s">
        <v>249</v>
      </c>
      <c r="G33" s="30" t="s">
        <v>262</v>
      </c>
      <c r="H33" s="27">
        <v>2</v>
      </c>
      <c r="I33" s="28" t="s">
        <v>267</v>
      </c>
      <c r="J33" s="27">
        <v>47</v>
      </c>
      <c r="K33" s="38"/>
      <c r="L33" s="4"/>
      <c r="M33" s="4"/>
      <c r="N33" s="4"/>
      <c r="O33" s="4"/>
      <c r="P33" s="4"/>
      <c r="Q33" s="4"/>
      <c r="R33" s="4"/>
      <c r="S33" s="4"/>
      <c r="T33" s="4">
        <v>9.4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>
        <v>37.6</v>
      </c>
      <c r="AU33" s="4"/>
      <c r="AV33" s="4">
        <v>47</v>
      </c>
      <c r="AW33" s="4"/>
      <c r="AX33" s="4"/>
      <c r="AY33" s="4"/>
    </row>
    <row r="34" spans="1:51" s="10" customFormat="1" ht="15.75" customHeight="1">
      <c r="A34" s="39"/>
      <c r="B34" s="17"/>
      <c r="C34" s="16" t="s">
        <v>247</v>
      </c>
      <c r="D34" s="30" t="s">
        <v>177</v>
      </c>
      <c r="E34" s="37" t="s">
        <v>250</v>
      </c>
      <c r="F34" s="36" t="s">
        <v>249</v>
      </c>
      <c r="G34" s="30" t="s">
        <v>263</v>
      </c>
      <c r="H34" s="27">
        <v>1</v>
      </c>
      <c r="I34" s="28" t="s">
        <v>288</v>
      </c>
      <c r="J34" s="27">
        <v>31</v>
      </c>
      <c r="K34" s="3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>
        <v>31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s="10" customFormat="1" ht="15.75" customHeight="1">
      <c r="A35" s="39"/>
      <c r="B35" s="17"/>
      <c r="C35" s="16" t="s">
        <v>247</v>
      </c>
      <c r="D35" s="30" t="s">
        <v>259</v>
      </c>
      <c r="E35" s="37" t="s">
        <v>250</v>
      </c>
      <c r="F35" s="36" t="s">
        <v>249</v>
      </c>
      <c r="G35" s="30" t="s">
        <v>262</v>
      </c>
      <c r="H35" s="27">
        <v>1</v>
      </c>
      <c r="I35" s="28" t="s">
        <v>274</v>
      </c>
      <c r="J35" s="27" t="s">
        <v>284</v>
      </c>
      <c r="K35" s="3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>
        <v>38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s="10" customFormat="1" ht="15.75" customHeight="1">
      <c r="A36" s="39"/>
      <c r="B36" s="17"/>
      <c r="C36" s="16" t="s">
        <v>247</v>
      </c>
      <c r="D36" s="30" t="s">
        <v>260</v>
      </c>
      <c r="E36" s="37" t="s">
        <v>250</v>
      </c>
      <c r="F36" s="36" t="s">
        <v>249</v>
      </c>
      <c r="G36" s="30" t="s">
        <v>262</v>
      </c>
      <c r="H36" s="27">
        <v>1</v>
      </c>
      <c r="I36" s="28" t="s">
        <v>275</v>
      </c>
      <c r="J36" s="27">
        <v>38</v>
      </c>
      <c r="K36" s="3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>
        <v>38</v>
      </c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s="10" customFormat="1" ht="15.75" customHeight="1">
      <c r="A37" s="39"/>
      <c r="B37" s="17"/>
      <c r="C37" s="16" t="s">
        <v>247</v>
      </c>
      <c r="D37" s="30" t="s">
        <v>253</v>
      </c>
      <c r="E37" s="37" t="s">
        <v>250</v>
      </c>
      <c r="F37" s="36" t="s">
        <v>249</v>
      </c>
      <c r="G37" s="30" t="s">
        <v>265</v>
      </c>
      <c r="H37" s="27">
        <v>4</v>
      </c>
      <c r="I37" s="28" t="s">
        <v>276</v>
      </c>
      <c r="J37" s="27" t="s">
        <v>287</v>
      </c>
      <c r="K37" s="38"/>
      <c r="L37" s="4">
        <v>41</v>
      </c>
      <c r="M37" s="4"/>
      <c r="N37" s="4">
        <v>41</v>
      </c>
      <c r="O37" s="4"/>
      <c r="P37" s="4">
        <v>41</v>
      </c>
      <c r="Q37" s="4"/>
      <c r="R37" s="4">
        <v>32.799999999999997</v>
      </c>
      <c r="S37" s="4"/>
      <c r="T37" s="4">
        <v>8.1999999999999993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s="10" customFormat="1" ht="15.75" customHeight="1">
      <c r="A38" s="39"/>
      <c r="B38" s="17"/>
      <c r="C38" s="16" t="s">
        <v>247</v>
      </c>
      <c r="D38" s="30" t="s">
        <v>254</v>
      </c>
      <c r="E38" s="37" t="s">
        <v>250</v>
      </c>
      <c r="F38" s="36" t="s">
        <v>249</v>
      </c>
      <c r="G38" s="30" t="s">
        <v>265</v>
      </c>
      <c r="H38" s="27">
        <v>4</v>
      </c>
      <c r="I38" s="28" t="s">
        <v>277</v>
      </c>
      <c r="J38" s="27">
        <v>42</v>
      </c>
      <c r="K38" s="38"/>
      <c r="L38" s="4"/>
      <c r="M38" s="4">
        <v>42</v>
      </c>
      <c r="N38" s="4"/>
      <c r="O38" s="4">
        <v>42</v>
      </c>
      <c r="P38" s="4"/>
      <c r="Q38" s="4">
        <v>42</v>
      </c>
      <c r="R38" s="4"/>
      <c r="S38" s="4">
        <v>33.6</v>
      </c>
      <c r="T38" s="4"/>
      <c r="U38" s="4">
        <v>8.4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s="10" customFormat="1" ht="15.75" customHeight="1">
      <c r="A39" s="39"/>
      <c r="B39" s="17"/>
      <c r="C39" s="16" t="s">
        <v>247</v>
      </c>
      <c r="D39" s="30" t="s">
        <v>251</v>
      </c>
      <c r="E39" s="37" t="s">
        <v>250</v>
      </c>
      <c r="F39" s="36" t="s">
        <v>249</v>
      </c>
      <c r="G39" s="30" t="s">
        <v>265</v>
      </c>
      <c r="H39" s="27">
        <v>4</v>
      </c>
      <c r="I39" s="28" t="s">
        <v>278</v>
      </c>
      <c r="J39" s="27" t="s">
        <v>285</v>
      </c>
      <c r="K39" s="38"/>
      <c r="L39" s="4"/>
      <c r="M39" s="4"/>
      <c r="N39" s="4"/>
      <c r="O39" s="4"/>
      <c r="P39" s="4"/>
      <c r="Q39" s="4"/>
      <c r="R39" s="4"/>
      <c r="S39" s="4"/>
      <c r="T39" s="4"/>
      <c r="U39" s="4"/>
      <c r="V39" s="4">
        <v>42</v>
      </c>
      <c r="W39" s="4"/>
      <c r="X39" s="4">
        <v>42</v>
      </c>
      <c r="Y39" s="4"/>
      <c r="Z39" s="4">
        <v>42</v>
      </c>
      <c r="AA39" s="4"/>
      <c r="AB39" s="4">
        <v>42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s="10" customFormat="1" ht="15.75" customHeight="1">
      <c r="A40" s="39"/>
      <c r="B40" s="17"/>
      <c r="C40" s="16" t="s">
        <v>247</v>
      </c>
      <c r="D40" s="30" t="s">
        <v>252</v>
      </c>
      <c r="E40" s="37" t="s">
        <v>250</v>
      </c>
      <c r="F40" s="36" t="s">
        <v>249</v>
      </c>
      <c r="G40" s="30" t="s">
        <v>265</v>
      </c>
      <c r="H40" s="27">
        <v>4</v>
      </c>
      <c r="I40" s="28" t="s">
        <v>279</v>
      </c>
      <c r="J40" s="27" t="s">
        <v>286</v>
      </c>
      <c r="K40" s="38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>
        <v>50</v>
      </c>
      <c r="X40" s="4"/>
      <c r="Y40" s="4">
        <v>50</v>
      </c>
      <c r="Z40" s="4"/>
      <c r="AA40" s="4">
        <v>50</v>
      </c>
      <c r="AB40" s="4"/>
      <c r="AC40" s="4">
        <v>50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s="10" customFormat="1" ht="15.75" customHeight="1">
      <c r="A41" s="39"/>
      <c r="B41" s="17"/>
      <c r="C41" s="16" t="s">
        <v>247</v>
      </c>
      <c r="D41" s="30" t="s">
        <v>255</v>
      </c>
      <c r="E41" s="37" t="s">
        <v>250</v>
      </c>
      <c r="F41" s="36" t="s">
        <v>249</v>
      </c>
      <c r="G41" s="30" t="s">
        <v>266</v>
      </c>
      <c r="H41" s="27">
        <v>3</v>
      </c>
      <c r="I41" s="28" t="s">
        <v>280</v>
      </c>
      <c r="J41" s="27" t="s">
        <v>241</v>
      </c>
      <c r="K41" s="38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>
        <v>43</v>
      </c>
      <c r="AG41" s="4"/>
      <c r="AH41" s="4">
        <v>43</v>
      </c>
      <c r="AI41" s="4"/>
      <c r="AJ41" s="4">
        <v>43</v>
      </c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s="10" customFormat="1" ht="15.75" customHeight="1">
      <c r="A42" s="39"/>
      <c r="B42" s="17"/>
      <c r="C42" s="16" t="s">
        <v>247</v>
      </c>
      <c r="D42" s="30" t="s">
        <v>256</v>
      </c>
      <c r="E42" s="37" t="s">
        <v>250</v>
      </c>
      <c r="F42" s="36" t="s">
        <v>249</v>
      </c>
      <c r="G42" s="30" t="s">
        <v>266</v>
      </c>
      <c r="H42" s="27">
        <v>3</v>
      </c>
      <c r="I42" s="28" t="s">
        <v>281</v>
      </c>
      <c r="J42" s="27">
        <v>44</v>
      </c>
      <c r="K42" s="3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>
        <v>44</v>
      </c>
      <c r="AH42" s="4"/>
      <c r="AI42" s="4">
        <v>44</v>
      </c>
      <c r="AJ42" s="4"/>
      <c r="AK42" s="4">
        <v>44</v>
      </c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s="10" customFormat="1" ht="15.75" customHeight="1">
      <c r="A43" s="39" t="s">
        <v>289</v>
      </c>
      <c r="B43" s="17"/>
      <c r="C43" s="16" t="s">
        <v>247</v>
      </c>
      <c r="D43" s="30" t="s">
        <v>176</v>
      </c>
      <c r="E43" s="37" t="s">
        <v>250</v>
      </c>
      <c r="F43" s="36" t="s">
        <v>249</v>
      </c>
      <c r="G43" s="30" t="s">
        <v>265</v>
      </c>
      <c r="H43" s="27">
        <v>4</v>
      </c>
      <c r="I43" s="28" t="s">
        <v>278</v>
      </c>
      <c r="J43" s="27">
        <v>43</v>
      </c>
      <c r="K43" s="38"/>
      <c r="L43" s="4"/>
      <c r="M43" s="4"/>
      <c r="N43" s="4"/>
      <c r="O43" s="4"/>
      <c r="P43" s="4"/>
      <c r="Q43" s="4"/>
      <c r="R43" s="4"/>
      <c r="S43" s="4"/>
      <c r="T43" s="4"/>
      <c r="U43" s="4"/>
      <c r="V43" s="4">
        <v>43</v>
      </c>
      <c r="W43" s="4"/>
      <c r="X43" s="4">
        <v>43</v>
      </c>
      <c r="Y43" s="4"/>
      <c r="Z43" s="4">
        <v>43</v>
      </c>
      <c r="AA43" s="4"/>
      <c r="AB43" s="4">
        <v>43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s="10" customFormat="1" ht="15.75" customHeight="1">
      <c r="A44" s="39"/>
      <c r="B44" s="17"/>
      <c r="C44" s="16" t="s">
        <v>247</v>
      </c>
      <c r="D44" s="30" t="s">
        <v>177</v>
      </c>
      <c r="E44" s="37" t="s">
        <v>250</v>
      </c>
      <c r="F44" s="36" t="s">
        <v>249</v>
      </c>
      <c r="G44" s="30" t="s">
        <v>264</v>
      </c>
      <c r="H44" s="27">
        <v>3</v>
      </c>
      <c r="I44" s="28" t="s">
        <v>282</v>
      </c>
      <c r="J44" s="27">
        <v>31</v>
      </c>
      <c r="K44" s="3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v>31</v>
      </c>
      <c r="AB44" s="4"/>
      <c r="AC44" s="4">
        <v>31</v>
      </c>
      <c r="AD44" s="4"/>
      <c r="AE44" s="4">
        <v>31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s="10" customFormat="1" ht="15.75" customHeight="1">
      <c r="A45" s="39"/>
      <c r="B45" s="17"/>
      <c r="C45" s="16" t="s">
        <v>247</v>
      </c>
      <c r="D45" s="30" t="s">
        <v>257</v>
      </c>
      <c r="E45" s="37" t="s">
        <v>250</v>
      </c>
      <c r="F45" s="36" t="s">
        <v>249</v>
      </c>
      <c r="G45" s="30" t="s">
        <v>266</v>
      </c>
      <c r="H45" s="27">
        <v>3</v>
      </c>
      <c r="I45" s="28" t="s">
        <v>280</v>
      </c>
      <c r="J45" s="27" t="s">
        <v>205</v>
      </c>
      <c r="K45" s="3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>
        <v>44</v>
      </c>
      <c r="AG45" s="4"/>
      <c r="AH45" s="4">
        <v>44</v>
      </c>
      <c r="AI45" s="4"/>
      <c r="AJ45" s="4">
        <v>44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s="10" customFormat="1" ht="15.75" customHeight="1">
      <c r="A46" s="39"/>
      <c r="B46" s="17"/>
      <c r="C46" s="16" t="s">
        <v>247</v>
      </c>
      <c r="D46" s="30" t="s">
        <v>258</v>
      </c>
      <c r="E46" s="37" t="s">
        <v>250</v>
      </c>
      <c r="F46" s="36" t="s">
        <v>249</v>
      </c>
      <c r="G46" s="30" t="s">
        <v>266</v>
      </c>
      <c r="H46" s="27">
        <v>3</v>
      </c>
      <c r="I46" s="28" t="s">
        <v>283</v>
      </c>
      <c r="J46" s="27">
        <v>44</v>
      </c>
      <c r="K46" s="3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>
        <v>44</v>
      </c>
      <c r="AH46" s="4"/>
      <c r="AI46" s="4">
        <v>44</v>
      </c>
      <c r="AJ46" s="4"/>
      <c r="AK46" s="4">
        <v>44</v>
      </c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</sheetData>
  <phoneticPr fontId="2" type="noConversion"/>
  <conditionalFormatting sqref="L2:AY3">
    <cfRule type="cellIs" dxfId="780" priority="39" stopIfTrue="1" operator="greaterThan">
      <formula>0</formula>
    </cfRule>
  </conditionalFormatting>
  <conditionalFormatting sqref="L2:AY3">
    <cfRule type="cellIs" dxfId="779" priority="38" operator="greaterThan">
      <formula>0</formula>
    </cfRule>
  </conditionalFormatting>
  <conditionalFormatting sqref="L2:AY3">
    <cfRule type="cellIs" dxfId="778" priority="37" operator="greaterThan">
      <formula>0</formula>
    </cfRule>
  </conditionalFormatting>
  <conditionalFormatting sqref="L7:AY13">
    <cfRule type="cellIs" dxfId="777" priority="34" operator="greaterThan">
      <formula>0</formula>
    </cfRule>
  </conditionalFormatting>
  <conditionalFormatting sqref="L7:AY13">
    <cfRule type="cellIs" dxfId="776" priority="36" stopIfTrue="1" operator="greaterThan">
      <formula>0</formula>
    </cfRule>
  </conditionalFormatting>
  <conditionalFormatting sqref="L7:AY13">
    <cfRule type="cellIs" dxfId="775" priority="35" operator="greaterThan">
      <formula>0</formula>
    </cfRule>
  </conditionalFormatting>
  <conditionalFormatting sqref="L17:AY17">
    <cfRule type="cellIs" dxfId="774" priority="33" operator="greaterThan">
      <formula>0</formula>
    </cfRule>
  </conditionalFormatting>
  <conditionalFormatting sqref="L20:AY20">
    <cfRule type="cellIs" dxfId="773" priority="30" operator="greaterThan">
      <formula>0</formula>
    </cfRule>
  </conditionalFormatting>
  <conditionalFormatting sqref="L20:AY20">
    <cfRule type="cellIs" dxfId="772" priority="32" stopIfTrue="1" operator="greaterThan">
      <formula>0</formula>
    </cfRule>
  </conditionalFormatting>
  <conditionalFormatting sqref="L20:AY20">
    <cfRule type="cellIs" dxfId="771" priority="31" operator="greaterThan">
      <formula>0</formula>
    </cfRule>
  </conditionalFormatting>
  <conditionalFormatting sqref="L21:AY21">
    <cfRule type="cellIs" dxfId="770" priority="29" stopIfTrue="1" operator="greaterThan">
      <formula>0</formula>
    </cfRule>
  </conditionalFormatting>
  <conditionalFormatting sqref="L21:AY21">
    <cfRule type="cellIs" dxfId="769" priority="28" operator="greaterThan">
      <formula>0</formula>
    </cfRule>
  </conditionalFormatting>
  <conditionalFormatting sqref="L21:AY21">
    <cfRule type="cellIs" dxfId="768" priority="27" operator="greaterThan">
      <formula>0</formula>
    </cfRule>
  </conditionalFormatting>
  <conditionalFormatting sqref="L22:AY22">
    <cfRule type="cellIs" dxfId="767" priority="26" stopIfTrue="1" operator="greaterThan">
      <formula>0</formula>
    </cfRule>
  </conditionalFormatting>
  <conditionalFormatting sqref="L22:AY22">
    <cfRule type="cellIs" dxfId="766" priority="25" operator="greaterThan">
      <formula>0</formula>
    </cfRule>
  </conditionalFormatting>
  <conditionalFormatting sqref="L22:AY22">
    <cfRule type="cellIs" dxfId="765" priority="24" operator="greaterThan">
      <formula>0</formula>
    </cfRule>
  </conditionalFormatting>
  <conditionalFormatting sqref="L23:AY23">
    <cfRule type="cellIs" dxfId="764" priority="21" operator="greaterThan">
      <formula>0</formula>
    </cfRule>
  </conditionalFormatting>
  <conditionalFormatting sqref="L23:AY23">
    <cfRule type="cellIs" dxfId="763" priority="23" stopIfTrue="1" operator="greaterThan">
      <formula>0</formula>
    </cfRule>
  </conditionalFormatting>
  <conditionalFormatting sqref="L23:AY23">
    <cfRule type="cellIs" dxfId="762" priority="22" operator="greaterThan">
      <formula>0</formula>
    </cfRule>
  </conditionalFormatting>
  <conditionalFormatting sqref="L43:AY46">
    <cfRule type="cellIs" dxfId="761" priority="1" operator="greaterThan">
      <formula>0</formula>
    </cfRule>
  </conditionalFormatting>
  <conditionalFormatting sqref="L27:AY32">
    <cfRule type="cellIs" dxfId="760" priority="9" operator="greaterThan">
      <formula>0</formula>
    </cfRule>
  </conditionalFormatting>
  <conditionalFormatting sqref="L27:AY32">
    <cfRule type="cellIs" dxfId="759" priority="10" operator="greaterThan">
      <formula>0</formula>
    </cfRule>
  </conditionalFormatting>
  <conditionalFormatting sqref="L33:AY33">
    <cfRule type="cellIs" dxfId="758" priority="8" operator="greaterThan">
      <formula>0</formula>
    </cfRule>
  </conditionalFormatting>
  <conditionalFormatting sqref="L33:AY33">
    <cfRule type="cellIs" dxfId="757" priority="7" operator="greaterThan">
      <formula>0</formula>
    </cfRule>
  </conditionalFormatting>
  <conditionalFormatting sqref="L34:AY36">
    <cfRule type="cellIs" dxfId="756" priority="6" operator="greaterThan">
      <formula>0</formula>
    </cfRule>
  </conditionalFormatting>
  <conditionalFormatting sqref="L34:AY36">
    <cfRule type="cellIs" dxfId="755" priority="5" operator="greaterThan">
      <formula>0</formula>
    </cfRule>
  </conditionalFormatting>
  <conditionalFormatting sqref="L37:AY42">
    <cfRule type="cellIs" dxfId="754" priority="3" operator="greaterThan">
      <formula>0</formula>
    </cfRule>
  </conditionalFormatting>
  <conditionalFormatting sqref="L37:AY42">
    <cfRule type="cellIs" dxfId="753" priority="4" operator="greaterThan">
      <formula>0</formula>
    </cfRule>
  </conditionalFormatting>
  <conditionalFormatting sqref="L43:AY46">
    <cfRule type="cellIs" dxfId="752" priority="2" operator="greaterThan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[2]Sheet1!#REF!</xm:f>
          </x14:formula1>
          <xm:sqref>E2:E3</xm:sqref>
        </x14:dataValidation>
        <x14:dataValidation type="list" errorStyle="warning" allowBlank="1" showErrorMessage="1" promptTitle="提示" prompt="请选择下拉列表中的选项。">
          <x14:formula1>
            <xm:f>[3]实训室查看!#REF!</xm:f>
          </x14:formula1>
          <xm:sqref>F2:F3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[4]Sheet1!#REF!</xm:f>
          </x14:formula1>
          <xm:sqref>E7:E13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OFFSET([4]Sheet1!#REF!,1,MATCH(INDIRECT("E"&amp;ROW()),[4]Sheet1!#REF!,0)-1,COUNTA(INDIRECT("Sheet1!"&amp;CHAR(MATCH(INDIRECT("E"&amp;ROW()),[4]Sheet1!#REF!,0)-1+65)&amp;"2:"&amp;CHAR(MATCH(INDIRECT("E"&amp;ROW()),[4]Sheet1!#REF!,0)-1+65)&amp;"28")),1)</xm:f>
          </x14:formula1>
          <xm:sqref>F7:F13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[2]Sheet1!#REF!</xm:f>
          </x14:formula1>
          <xm:sqref>E17 E20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OFFSET([2]Sheet1!#REF!,1,MATCH(INDIRECT("E"&amp;ROW()),[2]Sheet1!#REF!,0)-1,COUNTA(INDIRECT("Sheet1!"&amp;CHAR(MATCH(INDIRECT("E"&amp;ROW()),[2]Sheet1!#REF!,0)-1+65)&amp;"2:"&amp;CHAR(MATCH(INDIRECT("E"&amp;ROW()),[2]Sheet1!#REF!,0)-1+65)&amp;"28")),1)</xm:f>
          </x14:formula1>
          <xm:sqref>F17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OFFSET([5]Sheet1!#REF!,1,MATCH(INDIRECT("E"&amp;ROW()),[5]Sheet1!#REF!,0)-1, COUNTA(INDIRECT("Sheet1!"&amp; CHAR(MATCH(INDIRECT("E"&amp;ROW()),[5]Sheet1!#REF!,0)-1+65)&amp;"2:"&amp;CHAR(MATCH(INDIRECT("E"&amp;ROW()),[5]Sheet1!#REF!,0)-1+65)&amp;"28")),1)</xm:f>
          </x14:formula1>
          <xm:sqref>F20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OFFSET([5]Sheet1!#REF!,1,MATCH(INDIRECT("E"&amp;ROW()),[5]Sheet1!#REF!,0)-1, COUNTA(INDIRECT("Sheet1!"&amp; CHAR(MATCH(INDIRECT("E"&amp;ROW()),[5]Sheet1!#REF!,0)-1+65)&amp;"2:"&amp;CHAR(MATCH(INDIRECT("E"&amp;ROW()),[5]Sheet1!#REF!,0)-1+65)&amp;"28")),1)</xm:f>
          </x14:formula1>
          <xm:sqref>F21:F23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[5]Sheet1!#REF!</xm:f>
          </x14:formula1>
          <xm:sqref>E21:E23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[6]Sheet1!#REF!</xm:f>
          </x14:formula1>
          <xm:sqref>E27:E46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OFFSET([7]Sheet1!#REF!,1,MATCH(INDIRECT("E"&amp;ROW()),[7]Sheet1!#REF!,0)-1,COUNTA(INDIRECT("Sheet1!"&amp;CHAR(MATCH(INDIRECT("E"&amp;ROW()),[7]Sheet1!#REF!,0)-1+65)&amp;"2:"&amp;CHAR(MATCH(INDIRECT("E"&amp;ROW()),[7]Sheet1!#REF!,0)-1+65)&amp;"28")),1)</xm:f>
          </x14:formula1>
          <xm:sqref>F27:F46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568"/>
  <sheetViews>
    <sheetView tabSelected="1" zoomScaleNormal="10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E67" sqref="E67"/>
    </sheetView>
  </sheetViews>
  <sheetFormatPr defaultRowHeight="14.25"/>
  <cols>
    <col min="1" max="1" width="5.625" style="162" customWidth="1"/>
    <col min="2" max="2" width="3.375" style="58" hidden="1" customWidth="1"/>
    <col min="3" max="3" width="7.875" style="255" customWidth="1"/>
    <col min="4" max="4" width="13.875" style="256" customWidth="1"/>
    <col min="5" max="5" width="11.25" style="256" customWidth="1"/>
    <col min="6" max="6" width="24.75" style="256" customWidth="1"/>
    <col min="7" max="7" width="18.125" style="256" customWidth="1"/>
    <col min="8" max="8" width="7" style="162" customWidth="1"/>
    <col min="9" max="9" width="0.25" style="255" customWidth="1"/>
    <col min="10" max="10" width="5.5" style="162" customWidth="1"/>
    <col min="11" max="11" width="8" style="174" customWidth="1"/>
    <col min="12" max="13" width="4.875" style="174" customWidth="1"/>
    <col min="14" max="19" width="4.875" style="162" customWidth="1"/>
    <col min="20" max="16384" width="9" style="252"/>
  </cols>
  <sheetData>
    <row r="1" spans="1:19" s="174" customFormat="1" ht="14.25" customHeight="1">
      <c r="A1" s="232" t="s">
        <v>8</v>
      </c>
      <c r="B1" s="67" t="s">
        <v>11</v>
      </c>
      <c r="C1" s="232" t="s">
        <v>3</v>
      </c>
      <c r="D1" s="232" t="s">
        <v>0</v>
      </c>
      <c r="E1" s="232" t="s">
        <v>4</v>
      </c>
      <c r="F1" s="232" t="s">
        <v>1</v>
      </c>
      <c r="G1" s="232" t="s">
        <v>2</v>
      </c>
      <c r="H1" s="232" t="s">
        <v>7</v>
      </c>
      <c r="I1" s="232" t="s">
        <v>5</v>
      </c>
      <c r="J1" s="157" t="s">
        <v>9</v>
      </c>
      <c r="K1" s="232" t="s">
        <v>6</v>
      </c>
      <c r="L1" s="230">
        <v>1</v>
      </c>
      <c r="M1" s="231"/>
      <c r="N1" s="230">
        <v>2</v>
      </c>
      <c r="O1" s="231"/>
      <c r="P1" s="230">
        <v>3</v>
      </c>
      <c r="Q1" s="231"/>
      <c r="R1" s="230">
        <v>4</v>
      </c>
      <c r="S1" s="231"/>
    </row>
    <row r="2" spans="1:19" s="174" customFormat="1" ht="14.25" customHeight="1">
      <c r="A2" s="233"/>
      <c r="B2" s="68"/>
      <c r="C2" s="233"/>
      <c r="D2" s="233"/>
      <c r="E2" s="233"/>
      <c r="F2" s="233"/>
      <c r="G2" s="233"/>
      <c r="H2" s="233"/>
      <c r="I2" s="233"/>
      <c r="J2" s="157" t="s">
        <v>10</v>
      </c>
      <c r="K2" s="233"/>
      <c r="L2" s="230" t="s">
        <v>1755</v>
      </c>
      <c r="M2" s="231"/>
      <c r="N2" s="230" t="s">
        <v>1756</v>
      </c>
      <c r="O2" s="231"/>
      <c r="P2" s="230" t="s">
        <v>1757</v>
      </c>
      <c r="Q2" s="231"/>
      <c r="R2" s="230" t="s">
        <v>1758</v>
      </c>
      <c r="S2" s="231"/>
    </row>
    <row r="3" spans="1:19" s="174" customFormat="1" ht="14.25" customHeight="1">
      <c r="A3" s="234"/>
      <c r="B3" s="54"/>
      <c r="C3" s="234"/>
      <c r="D3" s="234"/>
      <c r="E3" s="234"/>
      <c r="F3" s="234"/>
      <c r="G3" s="234"/>
      <c r="H3" s="234"/>
      <c r="I3" s="234"/>
      <c r="J3" s="157" t="s">
        <v>14</v>
      </c>
      <c r="K3" s="234"/>
      <c r="L3" s="157" t="s">
        <v>15</v>
      </c>
      <c r="M3" s="157" t="s">
        <v>16</v>
      </c>
      <c r="N3" s="157" t="s">
        <v>15</v>
      </c>
      <c r="O3" s="157" t="s">
        <v>16</v>
      </c>
      <c r="P3" s="157" t="s">
        <v>15</v>
      </c>
      <c r="Q3" s="157" t="s">
        <v>16</v>
      </c>
      <c r="R3" s="157" t="s">
        <v>15</v>
      </c>
      <c r="S3" s="157" t="s">
        <v>16</v>
      </c>
    </row>
    <row r="4" spans="1:19" s="174" customFormat="1" ht="14.25" customHeight="1">
      <c r="A4" s="156"/>
      <c r="B4" s="54"/>
      <c r="C4" s="156"/>
      <c r="D4" s="156"/>
      <c r="E4" s="156"/>
      <c r="F4" s="156"/>
      <c r="G4" s="156"/>
      <c r="H4" s="156"/>
      <c r="I4" s="156"/>
      <c r="J4" s="158"/>
      <c r="K4" s="156"/>
      <c r="L4" s="156"/>
      <c r="M4" s="156"/>
      <c r="N4" s="156"/>
      <c r="O4" s="158"/>
      <c r="P4" s="156"/>
      <c r="Q4" s="158"/>
      <c r="R4" s="156"/>
      <c r="S4" s="158"/>
    </row>
    <row r="5" spans="1:19" s="56" customFormat="1" ht="14.25" hidden="1" customHeight="1">
      <c r="A5" s="156">
        <v>1</v>
      </c>
      <c r="B5" s="98"/>
      <c r="C5" s="147" t="s">
        <v>1754</v>
      </c>
      <c r="D5" s="125" t="s">
        <v>2004</v>
      </c>
      <c r="E5" s="125" t="s">
        <v>32</v>
      </c>
      <c r="F5" s="125" t="s">
        <v>35</v>
      </c>
      <c r="G5" s="125" t="s">
        <v>1736</v>
      </c>
      <c r="H5" s="159">
        <v>5</v>
      </c>
      <c r="I5" s="125" t="s">
        <v>1748</v>
      </c>
      <c r="J5" s="159">
        <v>41</v>
      </c>
      <c r="K5" s="104" t="s">
        <v>1872</v>
      </c>
      <c r="L5" s="104">
        <v>41</v>
      </c>
      <c r="M5" s="104"/>
      <c r="N5" s="104">
        <v>41</v>
      </c>
      <c r="O5" s="55"/>
      <c r="P5" s="104">
        <v>41</v>
      </c>
      <c r="Q5" s="55"/>
      <c r="R5" s="104">
        <v>41</v>
      </c>
      <c r="S5" s="55"/>
    </row>
    <row r="6" spans="1:19" s="56" customFormat="1" ht="14.25" hidden="1" customHeight="1">
      <c r="A6" s="156">
        <v>2</v>
      </c>
      <c r="B6" s="98"/>
      <c r="C6" s="147" t="s">
        <v>1754</v>
      </c>
      <c r="D6" s="125" t="s">
        <v>2009</v>
      </c>
      <c r="E6" s="150" t="s">
        <v>32</v>
      </c>
      <c r="F6" s="150" t="s">
        <v>12</v>
      </c>
      <c r="G6" s="125" t="s">
        <v>1739</v>
      </c>
      <c r="H6" s="159">
        <v>5</v>
      </c>
      <c r="I6" s="125" t="s">
        <v>2008</v>
      </c>
      <c r="J6" s="159">
        <v>40</v>
      </c>
      <c r="K6" s="104" t="s">
        <v>1872</v>
      </c>
      <c r="L6" s="104">
        <v>40</v>
      </c>
      <c r="M6" s="104"/>
      <c r="N6" s="104">
        <v>40</v>
      </c>
      <c r="O6" s="55"/>
      <c r="P6" s="104">
        <v>40</v>
      </c>
      <c r="Q6" s="55"/>
      <c r="R6" s="104">
        <v>40</v>
      </c>
      <c r="S6" s="55"/>
    </row>
    <row r="7" spans="1:19" s="56" customFormat="1" ht="14.25" hidden="1" customHeight="1">
      <c r="A7" s="156">
        <v>3</v>
      </c>
      <c r="B7" s="148"/>
      <c r="C7" s="147" t="s">
        <v>1754</v>
      </c>
      <c r="D7" s="76" t="s">
        <v>1720</v>
      </c>
      <c r="E7" s="76" t="s">
        <v>32</v>
      </c>
      <c r="F7" s="76" t="s">
        <v>12</v>
      </c>
      <c r="G7" s="76" t="s">
        <v>1740</v>
      </c>
      <c r="H7" s="160">
        <v>5</v>
      </c>
      <c r="I7" s="76" t="s">
        <v>1748</v>
      </c>
      <c r="J7" s="160">
        <v>44</v>
      </c>
      <c r="K7" s="104" t="s">
        <v>1872</v>
      </c>
      <c r="L7" s="104">
        <v>44</v>
      </c>
      <c r="M7" s="104"/>
      <c r="N7" s="104">
        <v>44</v>
      </c>
      <c r="O7" s="55"/>
      <c r="P7" s="104">
        <v>44</v>
      </c>
      <c r="Q7" s="55"/>
      <c r="R7" s="104">
        <v>44</v>
      </c>
      <c r="S7" s="55"/>
    </row>
    <row r="8" spans="1:19" s="56" customFormat="1" ht="14.25" hidden="1" customHeight="1">
      <c r="A8" s="156">
        <v>4</v>
      </c>
      <c r="B8" s="98"/>
      <c r="C8" s="147" t="s">
        <v>1754</v>
      </c>
      <c r="D8" s="76" t="s">
        <v>1720</v>
      </c>
      <c r="E8" s="76" t="s">
        <v>32</v>
      </c>
      <c r="F8" s="76" t="s">
        <v>34</v>
      </c>
      <c r="G8" s="76" t="s">
        <v>1741</v>
      </c>
      <c r="H8" s="160">
        <v>5</v>
      </c>
      <c r="I8" s="76" t="s">
        <v>1748</v>
      </c>
      <c r="J8" s="160">
        <v>44</v>
      </c>
      <c r="K8" s="104" t="s">
        <v>1872</v>
      </c>
      <c r="L8" s="104">
        <v>44</v>
      </c>
      <c r="M8" s="104"/>
      <c r="N8" s="104">
        <v>44</v>
      </c>
      <c r="O8" s="55"/>
      <c r="P8" s="104">
        <v>44</v>
      </c>
      <c r="Q8" s="55"/>
      <c r="R8" s="104">
        <v>44</v>
      </c>
      <c r="S8" s="55"/>
    </row>
    <row r="9" spans="1:19" s="56" customFormat="1" ht="14.25" hidden="1" customHeight="1">
      <c r="A9" s="156">
        <v>5</v>
      </c>
      <c r="B9" s="149"/>
      <c r="C9" s="147" t="s">
        <v>1754</v>
      </c>
      <c r="D9" s="76" t="s">
        <v>1721</v>
      </c>
      <c r="E9" s="76" t="s">
        <v>32</v>
      </c>
      <c r="F9" s="76" t="s">
        <v>12</v>
      </c>
      <c r="G9" s="76" t="s">
        <v>1740</v>
      </c>
      <c r="H9" s="160">
        <v>5</v>
      </c>
      <c r="I9" s="76" t="s">
        <v>1749</v>
      </c>
      <c r="J9" s="160">
        <v>32</v>
      </c>
      <c r="K9" s="104" t="s">
        <v>1873</v>
      </c>
      <c r="L9" s="104"/>
      <c r="M9" s="104">
        <v>32</v>
      </c>
      <c r="N9" s="104"/>
      <c r="O9" s="55">
        <v>32</v>
      </c>
      <c r="P9" s="104"/>
      <c r="Q9" s="55">
        <v>32</v>
      </c>
      <c r="R9" s="104"/>
      <c r="S9" s="55">
        <v>32</v>
      </c>
    </row>
    <row r="10" spans="1:19" s="58" customFormat="1" ht="13.5" hidden="1" customHeight="1">
      <c r="A10" s="156">
        <v>6</v>
      </c>
      <c r="B10" s="79"/>
      <c r="C10" s="147" t="s">
        <v>1754</v>
      </c>
      <c r="D10" s="76" t="s">
        <v>1721</v>
      </c>
      <c r="E10" s="76" t="s">
        <v>32</v>
      </c>
      <c r="F10" s="76" t="s">
        <v>34</v>
      </c>
      <c r="G10" s="76" t="s">
        <v>1741</v>
      </c>
      <c r="H10" s="160">
        <v>5</v>
      </c>
      <c r="I10" s="76" t="s">
        <v>1749</v>
      </c>
      <c r="J10" s="160">
        <v>32</v>
      </c>
      <c r="K10" s="55" t="s">
        <v>1873</v>
      </c>
      <c r="L10" s="55"/>
      <c r="M10" s="55">
        <v>32</v>
      </c>
      <c r="N10" s="55"/>
      <c r="O10" s="104">
        <v>32</v>
      </c>
      <c r="P10" s="55"/>
      <c r="Q10" s="55">
        <v>32</v>
      </c>
      <c r="R10" s="55"/>
      <c r="S10" s="55">
        <v>32</v>
      </c>
    </row>
    <row r="11" spans="1:19" s="58" customFormat="1" ht="14.25" hidden="1" customHeight="1">
      <c r="A11" s="156">
        <v>7</v>
      </c>
      <c r="B11" s="79"/>
      <c r="C11" s="147" t="s">
        <v>1754</v>
      </c>
      <c r="D11" s="76" t="s">
        <v>1723</v>
      </c>
      <c r="E11" s="150" t="s">
        <v>32</v>
      </c>
      <c r="F11" s="150" t="s">
        <v>12</v>
      </c>
      <c r="G11" s="76" t="s">
        <v>1743</v>
      </c>
      <c r="H11" s="160">
        <v>5</v>
      </c>
      <c r="I11" s="76" t="s">
        <v>1749</v>
      </c>
      <c r="J11" s="160">
        <v>38</v>
      </c>
      <c r="K11" s="104" t="s">
        <v>1873</v>
      </c>
      <c r="L11" s="55"/>
      <c r="M11" s="55">
        <v>32</v>
      </c>
      <c r="N11" s="104"/>
      <c r="O11" s="55">
        <v>32</v>
      </c>
      <c r="P11" s="55"/>
      <c r="Q11" s="55">
        <v>32</v>
      </c>
      <c r="R11" s="55"/>
      <c r="S11" s="55">
        <v>32</v>
      </c>
    </row>
    <row r="12" spans="1:19" s="58" customFormat="1" ht="14.25" hidden="1" customHeight="1">
      <c r="A12" s="156">
        <v>8</v>
      </c>
      <c r="B12" s="149"/>
      <c r="C12" s="147" t="s">
        <v>1754</v>
      </c>
      <c r="D12" s="125" t="s">
        <v>1986</v>
      </c>
      <c r="E12" s="125" t="s">
        <v>46</v>
      </c>
      <c r="F12" s="125" t="s">
        <v>138</v>
      </c>
      <c r="G12" s="125" t="s">
        <v>1726</v>
      </c>
      <c r="H12" s="159">
        <v>2</v>
      </c>
      <c r="I12" s="125" t="s">
        <v>1987</v>
      </c>
      <c r="J12" s="159">
        <v>34</v>
      </c>
      <c r="K12" s="55" t="s">
        <v>1872</v>
      </c>
      <c r="L12" s="55">
        <v>6.8</v>
      </c>
      <c r="M12" s="74"/>
      <c r="N12" s="55">
        <v>34</v>
      </c>
      <c r="O12" s="74"/>
      <c r="P12" s="55">
        <v>20.399999999999999</v>
      </c>
      <c r="Q12" s="55"/>
      <c r="R12" s="55"/>
      <c r="S12" s="55"/>
    </row>
    <row r="13" spans="1:19" s="58" customFormat="1" ht="14.25" hidden="1" customHeight="1">
      <c r="A13" s="156">
        <v>9</v>
      </c>
      <c r="B13" s="79"/>
      <c r="C13" s="147" t="s">
        <v>1754</v>
      </c>
      <c r="D13" s="125" t="s">
        <v>1990</v>
      </c>
      <c r="E13" s="125" t="s">
        <v>46</v>
      </c>
      <c r="F13" s="125" t="s">
        <v>138</v>
      </c>
      <c r="G13" s="125" t="s">
        <v>1726</v>
      </c>
      <c r="H13" s="159">
        <v>2</v>
      </c>
      <c r="I13" s="125" t="s">
        <v>1991</v>
      </c>
      <c r="J13" s="159">
        <v>24</v>
      </c>
      <c r="K13" s="55" t="s">
        <v>1872</v>
      </c>
      <c r="L13" s="55">
        <v>24</v>
      </c>
      <c r="M13" s="55">
        <v>24</v>
      </c>
      <c r="N13" s="55"/>
      <c r="O13" s="55"/>
      <c r="P13" s="55"/>
      <c r="Q13" s="55"/>
      <c r="R13" s="55"/>
      <c r="S13" s="55"/>
    </row>
    <row r="14" spans="1:19" s="58" customFormat="1" ht="14.25" hidden="1" customHeight="1">
      <c r="A14" s="156">
        <v>10</v>
      </c>
      <c r="B14" s="79"/>
      <c r="C14" s="147" t="s">
        <v>1754</v>
      </c>
      <c r="D14" s="125" t="s">
        <v>2014</v>
      </c>
      <c r="E14" s="125" t="s">
        <v>46</v>
      </c>
      <c r="F14" s="125" t="s">
        <v>138</v>
      </c>
      <c r="G14" s="125" t="s">
        <v>1726</v>
      </c>
      <c r="H14" s="159">
        <v>2</v>
      </c>
      <c r="I14" s="125" t="s">
        <v>2015</v>
      </c>
      <c r="J14" s="159">
        <v>36</v>
      </c>
      <c r="K14" s="104" t="s">
        <v>1873</v>
      </c>
      <c r="L14" s="104"/>
      <c r="M14" s="104">
        <v>7.2</v>
      </c>
      <c r="N14" s="55"/>
      <c r="O14" s="104">
        <v>36</v>
      </c>
      <c r="P14" s="55"/>
      <c r="Q14" s="104">
        <v>21.6</v>
      </c>
      <c r="R14" s="55"/>
      <c r="S14" s="104"/>
    </row>
    <row r="15" spans="1:19" s="58" customFormat="1" ht="14.25" hidden="1" customHeight="1">
      <c r="A15" s="156">
        <v>11</v>
      </c>
      <c r="B15" s="79"/>
      <c r="C15" s="147" t="s">
        <v>1754</v>
      </c>
      <c r="D15" s="125" t="s">
        <v>2040</v>
      </c>
      <c r="E15" s="125" t="s">
        <v>46</v>
      </c>
      <c r="F15" s="125" t="s">
        <v>138</v>
      </c>
      <c r="G15" s="125" t="s">
        <v>1726</v>
      </c>
      <c r="H15" s="159">
        <v>2</v>
      </c>
      <c r="I15" s="125" t="s">
        <v>2041</v>
      </c>
      <c r="J15" s="159">
        <v>44</v>
      </c>
      <c r="K15" s="104" t="s">
        <v>1870</v>
      </c>
      <c r="L15" s="104"/>
      <c r="M15" s="104"/>
      <c r="N15" s="55"/>
      <c r="O15" s="55"/>
      <c r="P15" s="55">
        <v>8.8000000000000007</v>
      </c>
      <c r="Q15" s="104"/>
      <c r="R15" s="55">
        <v>44</v>
      </c>
      <c r="S15" s="104"/>
    </row>
    <row r="16" spans="1:19" s="58" customFormat="1" ht="14.25" hidden="1" customHeight="1">
      <c r="A16" s="156">
        <v>12</v>
      </c>
      <c r="B16" s="79"/>
      <c r="C16" s="147" t="s">
        <v>1754</v>
      </c>
      <c r="D16" s="125" t="s">
        <v>2046</v>
      </c>
      <c r="E16" s="125" t="s">
        <v>46</v>
      </c>
      <c r="F16" s="125" t="s">
        <v>138</v>
      </c>
      <c r="G16" s="125" t="s">
        <v>1726</v>
      </c>
      <c r="H16" s="159">
        <v>2</v>
      </c>
      <c r="I16" s="125" t="s">
        <v>2047</v>
      </c>
      <c r="J16" s="159">
        <v>35</v>
      </c>
      <c r="K16" s="104" t="s">
        <v>1871</v>
      </c>
      <c r="L16" s="104"/>
      <c r="M16" s="104"/>
      <c r="N16" s="55"/>
      <c r="O16" s="55"/>
      <c r="P16" s="55"/>
      <c r="Q16" s="55">
        <v>7</v>
      </c>
      <c r="R16" s="55"/>
      <c r="S16" s="55">
        <v>35</v>
      </c>
    </row>
    <row r="17" spans="1:19" s="58" customFormat="1" ht="14.25" hidden="1" customHeight="1">
      <c r="A17" s="156">
        <v>13</v>
      </c>
      <c r="B17" s="79"/>
      <c r="C17" s="147" t="s">
        <v>1754</v>
      </c>
      <c r="D17" s="125" t="s">
        <v>1983</v>
      </c>
      <c r="E17" s="125" t="s">
        <v>442</v>
      </c>
      <c r="F17" s="125" t="s">
        <v>344</v>
      </c>
      <c r="G17" s="125" t="s">
        <v>1984</v>
      </c>
      <c r="H17" s="159">
        <v>2</v>
      </c>
      <c r="I17" s="125" t="s">
        <v>1985</v>
      </c>
      <c r="J17" s="159">
        <v>43</v>
      </c>
      <c r="K17" s="104" t="s">
        <v>1872</v>
      </c>
      <c r="L17" s="55">
        <v>43</v>
      </c>
      <c r="M17" s="104"/>
      <c r="N17" s="55">
        <v>34.4</v>
      </c>
      <c r="O17" s="55"/>
      <c r="P17" s="55"/>
      <c r="Q17" s="55"/>
      <c r="R17" s="55"/>
      <c r="S17" s="55"/>
    </row>
    <row r="18" spans="1:19" s="58" customFormat="1" ht="14.25" hidden="1" customHeight="1">
      <c r="A18" s="156">
        <v>14</v>
      </c>
      <c r="B18" s="79"/>
      <c r="C18" s="147" t="s">
        <v>1754</v>
      </c>
      <c r="D18" s="125" t="s">
        <v>2012</v>
      </c>
      <c r="E18" s="125" t="s">
        <v>442</v>
      </c>
      <c r="F18" s="125" t="s">
        <v>344</v>
      </c>
      <c r="G18" s="125" t="s">
        <v>1984</v>
      </c>
      <c r="H18" s="159">
        <v>2</v>
      </c>
      <c r="I18" s="125" t="s">
        <v>2013</v>
      </c>
      <c r="J18" s="159">
        <v>27</v>
      </c>
      <c r="K18" s="104" t="s">
        <v>1873</v>
      </c>
      <c r="L18" s="104"/>
      <c r="M18" s="55">
        <v>27</v>
      </c>
      <c r="N18" s="55"/>
      <c r="O18" s="55">
        <v>21.6</v>
      </c>
      <c r="P18" s="55"/>
      <c r="Q18" s="55"/>
      <c r="R18" s="55"/>
      <c r="S18" s="55"/>
    </row>
    <row r="19" spans="1:19" s="58" customFormat="1" ht="14.25" hidden="1" customHeight="1">
      <c r="A19" s="156">
        <v>15</v>
      </c>
      <c r="B19" s="79"/>
      <c r="C19" s="147" t="s">
        <v>1754</v>
      </c>
      <c r="D19" s="125" t="s">
        <v>2012</v>
      </c>
      <c r="E19" s="125" t="s">
        <v>442</v>
      </c>
      <c r="F19" s="125" t="s">
        <v>344</v>
      </c>
      <c r="G19" s="125" t="s">
        <v>1725</v>
      </c>
      <c r="H19" s="159">
        <v>3</v>
      </c>
      <c r="I19" s="125" t="s">
        <v>2027</v>
      </c>
      <c r="J19" s="159">
        <v>27</v>
      </c>
      <c r="K19" s="55" t="s">
        <v>1878</v>
      </c>
      <c r="L19" s="104"/>
      <c r="M19" s="104"/>
      <c r="N19" s="104">
        <v>5.4</v>
      </c>
      <c r="O19" s="104"/>
      <c r="P19" s="104">
        <v>27</v>
      </c>
      <c r="Q19" s="104"/>
      <c r="R19" s="104">
        <v>27</v>
      </c>
      <c r="S19" s="104"/>
    </row>
    <row r="20" spans="1:19" s="58" customFormat="1" ht="14.25" hidden="1" customHeight="1">
      <c r="A20" s="156">
        <v>16</v>
      </c>
      <c r="B20" s="79"/>
      <c r="C20" s="147" t="s">
        <v>1754</v>
      </c>
      <c r="D20" s="125" t="s">
        <v>1983</v>
      </c>
      <c r="E20" s="125" t="s">
        <v>442</v>
      </c>
      <c r="F20" s="125" t="s">
        <v>344</v>
      </c>
      <c r="G20" s="125" t="s">
        <v>1725</v>
      </c>
      <c r="H20" s="159">
        <v>3</v>
      </c>
      <c r="I20" s="125" t="s">
        <v>2033</v>
      </c>
      <c r="J20" s="159">
        <v>43</v>
      </c>
      <c r="K20" s="104" t="s">
        <v>1882</v>
      </c>
      <c r="L20" s="104"/>
      <c r="M20" s="104"/>
      <c r="N20" s="104"/>
      <c r="O20" s="104">
        <v>8.6</v>
      </c>
      <c r="P20" s="104"/>
      <c r="Q20" s="104">
        <v>43</v>
      </c>
      <c r="R20" s="104"/>
      <c r="S20" s="104">
        <v>43</v>
      </c>
    </row>
    <row r="21" spans="1:19" s="58" customFormat="1" ht="14.25" hidden="1" customHeight="1">
      <c r="A21" s="156">
        <v>17</v>
      </c>
      <c r="B21" s="79"/>
      <c r="C21" s="147" t="s">
        <v>1754</v>
      </c>
      <c r="D21" s="125" t="s">
        <v>1979</v>
      </c>
      <c r="E21" s="125" t="s">
        <v>33</v>
      </c>
      <c r="F21" s="125" t="s">
        <v>38</v>
      </c>
      <c r="G21" s="125" t="s">
        <v>1724</v>
      </c>
      <c r="H21" s="159">
        <v>3</v>
      </c>
      <c r="I21" s="125" t="s">
        <v>1980</v>
      </c>
      <c r="J21" s="159">
        <v>50</v>
      </c>
      <c r="K21" s="104" t="s">
        <v>1872</v>
      </c>
      <c r="L21" s="104">
        <v>50</v>
      </c>
      <c r="M21" s="104"/>
      <c r="N21" s="104">
        <v>60</v>
      </c>
      <c r="O21" s="104"/>
      <c r="P21" s="104"/>
      <c r="Q21" s="104"/>
      <c r="R21" s="104"/>
      <c r="S21" s="104"/>
    </row>
    <row r="22" spans="1:19" s="58" customFormat="1" ht="14.25" hidden="1" customHeight="1">
      <c r="A22" s="156">
        <v>18</v>
      </c>
      <c r="B22" s="79"/>
      <c r="C22" s="147" t="s">
        <v>1754</v>
      </c>
      <c r="D22" s="125" t="s">
        <v>1988</v>
      </c>
      <c r="E22" s="125" t="s">
        <v>33</v>
      </c>
      <c r="F22" s="125" t="s">
        <v>321</v>
      </c>
      <c r="G22" s="125" t="s">
        <v>1727</v>
      </c>
      <c r="H22" s="159">
        <v>3</v>
      </c>
      <c r="I22" s="125" t="s">
        <v>1980</v>
      </c>
      <c r="J22" s="159">
        <v>46</v>
      </c>
      <c r="K22" s="104" t="s">
        <v>1872</v>
      </c>
      <c r="L22" s="104">
        <v>46</v>
      </c>
      <c r="M22" s="104"/>
      <c r="N22" s="104">
        <v>46</v>
      </c>
      <c r="O22" s="104"/>
      <c r="P22" s="104"/>
      <c r="Q22" s="104"/>
      <c r="R22" s="104"/>
      <c r="S22" s="104"/>
    </row>
    <row r="23" spans="1:19" s="58" customFormat="1" ht="14.25" hidden="1" customHeight="1">
      <c r="A23" s="156">
        <v>19</v>
      </c>
      <c r="B23" s="79"/>
      <c r="C23" s="147" t="s">
        <v>1754</v>
      </c>
      <c r="D23" s="125" t="s">
        <v>2010</v>
      </c>
      <c r="E23" s="125" t="s">
        <v>33</v>
      </c>
      <c r="F23" s="125" t="s">
        <v>38</v>
      </c>
      <c r="G23" s="125" t="s">
        <v>1724</v>
      </c>
      <c r="H23" s="159">
        <v>3</v>
      </c>
      <c r="I23" s="125" t="s">
        <v>2011</v>
      </c>
      <c r="J23" s="159">
        <v>46</v>
      </c>
      <c r="K23" s="55" t="s">
        <v>1873</v>
      </c>
      <c r="L23" s="104"/>
      <c r="M23" s="104">
        <v>46</v>
      </c>
      <c r="N23" s="104"/>
      <c r="O23" s="104">
        <v>55.2</v>
      </c>
      <c r="P23" s="104"/>
      <c r="Q23" s="104"/>
      <c r="R23" s="104"/>
      <c r="S23" s="104"/>
    </row>
    <row r="24" spans="1:19" s="58" customFormat="1" ht="14.25" hidden="1" customHeight="1">
      <c r="A24" s="156">
        <v>20</v>
      </c>
      <c r="B24" s="79"/>
      <c r="C24" s="147" t="s">
        <v>1754</v>
      </c>
      <c r="D24" s="125" t="s">
        <v>2016</v>
      </c>
      <c r="E24" s="125" t="s">
        <v>33</v>
      </c>
      <c r="F24" s="125" t="s">
        <v>321</v>
      </c>
      <c r="G24" s="125" t="s">
        <v>1727</v>
      </c>
      <c r="H24" s="159">
        <v>3</v>
      </c>
      <c r="I24" s="125" t="s">
        <v>2011</v>
      </c>
      <c r="J24" s="159">
        <v>42</v>
      </c>
      <c r="K24" s="104" t="s">
        <v>1873</v>
      </c>
      <c r="L24" s="104"/>
      <c r="M24" s="104">
        <v>42</v>
      </c>
      <c r="N24" s="104"/>
      <c r="O24" s="104">
        <v>42</v>
      </c>
      <c r="P24" s="104"/>
      <c r="Q24" s="104"/>
      <c r="R24" s="104"/>
      <c r="S24" s="104"/>
    </row>
    <row r="25" spans="1:19" s="58" customFormat="1" ht="14.25" hidden="1" customHeight="1">
      <c r="A25" s="156">
        <v>21</v>
      </c>
      <c r="B25" s="149"/>
      <c r="C25" s="147" t="s">
        <v>1754</v>
      </c>
      <c r="D25" s="125" t="s">
        <v>2028</v>
      </c>
      <c r="E25" s="125" t="s">
        <v>33</v>
      </c>
      <c r="F25" s="125" t="s">
        <v>1729</v>
      </c>
      <c r="G25" s="125" t="s">
        <v>1727</v>
      </c>
      <c r="H25" s="159">
        <v>3</v>
      </c>
      <c r="I25" s="125" t="s">
        <v>2029</v>
      </c>
      <c r="J25" s="159">
        <v>44</v>
      </c>
      <c r="K25" s="104" t="s">
        <v>1878</v>
      </c>
      <c r="L25" s="104"/>
      <c r="M25" s="104"/>
      <c r="N25" s="104">
        <v>44</v>
      </c>
      <c r="O25" s="55"/>
      <c r="P25" s="104"/>
      <c r="Q25" s="55"/>
      <c r="R25" s="104"/>
      <c r="S25" s="55"/>
    </row>
    <row r="26" spans="1:19" s="58" customFormat="1" ht="14.25" hidden="1" customHeight="1">
      <c r="A26" s="156">
        <v>22</v>
      </c>
      <c r="B26" s="149"/>
      <c r="C26" s="147" t="s">
        <v>1754</v>
      </c>
      <c r="D26" s="125" t="s">
        <v>2034</v>
      </c>
      <c r="E26" s="125" t="s">
        <v>33</v>
      </c>
      <c r="F26" s="125" t="s">
        <v>1729</v>
      </c>
      <c r="G26" s="125" t="s">
        <v>1727</v>
      </c>
      <c r="H26" s="159">
        <v>3</v>
      </c>
      <c r="I26" s="125" t="s">
        <v>2035</v>
      </c>
      <c r="J26" s="159">
        <v>44</v>
      </c>
      <c r="K26" s="104" t="s">
        <v>1882</v>
      </c>
      <c r="L26" s="104"/>
      <c r="M26" s="104"/>
      <c r="N26" s="104"/>
      <c r="O26" s="55">
        <v>44</v>
      </c>
      <c r="P26" s="104"/>
      <c r="Q26" s="55"/>
      <c r="R26" s="104"/>
      <c r="S26" s="55"/>
    </row>
    <row r="27" spans="1:19" s="58" customFormat="1" ht="14.25" hidden="1" customHeight="1">
      <c r="A27" s="156">
        <v>23</v>
      </c>
      <c r="B27" s="79"/>
      <c r="C27" s="147" t="s">
        <v>1754</v>
      </c>
      <c r="D27" s="125" t="s">
        <v>2037</v>
      </c>
      <c r="E27" s="125" t="s">
        <v>33</v>
      </c>
      <c r="F27" s="125" t="s">
        <v>38</v>
      </c>
      <c r="G27" s="125" t="s">
        <v>1724</v>
      </c>
      <c r="H27" s="159">
        <v>3</v>
      </c>
      <c r="I27" s="125" t="s">
        <v>2038</v>
      </c>
      <c r="J27" s="159">
        <v>41</v>
      </c>
      <c r="K27" s="104" t="s">
        <v>1870</v>
      </c>
      <c r="L27" s="104"/>
      <c r="M27" s="104"/>
      <c r="N27" s="104"/>
      <c r="O27" s="55"/>
      <c r="P27" s="104">
        <v>41</v>
      </c>
      <c r="Q27" s="55"/>
      <c r="R27" s="104">
        <v>41</v>
      </c>
      <c r="S27" s="55"/>
    </row>
    <row r="28" spans="1:19" s="58" customFormat="1" ht="14.25" hidden="1" customHeight="1">
      <c r="A28" s="156">
        <v>24</v>
      </c>
      <c r="B28" s="149"/>
      <c r="C28" s="147" t="s">
        <v>1754</v>
      </c>
      <c r="D28" s="125" t="s">
        <v>1989</v>
      </c>
      <c r="E28" s="125" t="s">
        <v>33</v>
      </c>
      <c r="F28" s="125" t="s">
        <v>321</v>
      </c>
      <c r="G28" s="125" t="s">
        <v>1727</v>
      </c>
      <c r="H28" s="159">
        <v>3</v>
      </c>
      <c r="I28" s="125" t="s">
        <v>2038</v>
      </c>
      <c r="J28" s="159">
        <v>43</v>
      </c>
      <c r="K28" s="104" t="s">
        <v>1881</v>
      </c>
      <c r="L28" s="104"/>
      <c r="M28" s="104"/>
      <c r="N28" s="104"/>
      <c r="O28" s="55"/>
      <c r="P28" s="55">
        <v>43</v>
      </c>
      <c r="Q28" s="55"/>
      <c r="R28" s="104">
        <v>43</v>
      </c>
      <c r="S28" s="55"/>
    </row>
    <row r="29" spans="1:19" s="58" customFormat="1" ht="14.25" hidden="1" customHeight="1">
      <c r="A29" s="156">
        <v>25</v>
      </c>
      <c r="B29" s="149"/>
      <c r="C29" s="147" t="s">
        <v>1754</v>
      </c>
      <c r="D29" s="125" t="s">
        <v>176</v>
      </c>
      <c r="E29" s="125" t="s">
        <v>33</v>
      </c>
      <c r="F29" s="125" t="s">
        <v>1729</v>
      </c>
      <c r="G29" s="125" t="s">
        <v>1727</v>
      </c>
      <c r="H29" s="159">
        <v>3</v>
      </c>
      <c r="I29" s="125" t="s">
        <v>2038</v>
      </c>
      <c r="J29" s="159">
        <v>44</v>
      </c>
      <c r="K29" s="104" t="s">
        <v>1881</v>
      </c>
      <c r="L29" s="104"/>
      <c r="M29" s="104"/>
      <c r="N29" s="55"/>
      <c r="O29" s="55"/>
      <c r="P29" s="55">
        <v>44</v>
      </c>
      <c r="Q29" s="55"/>
      <c r="R29" s="55">
        <v>44</v>
      </c>
      <c r="S29" s="55"/>
    </row>
    <row r="30" spans="1:19" s="58" customFormat="1" ht="14.25" hidden="1" customHeight="1">
      <c r="A30" s="156">
        <v>26</v>
      </c>
      <c r="B30" s="79"/>
      <c r="C30" s="147" t="s">
        <v>1754</v>
      </c>
      <c r="D30" s="125" t="s">
        <v>2043</v>
      </c>
      <c r="E30" s="125" t="s">
        <v>33</v>
      </c>
      <c r="F30" s="125" t="s">
        <v>38</v>
      </c>
      <c r="G30" s="125" t="s">
        <v>1724</v>
      </c>
      <c r="H30" s="159">
        <v>3</v>
      </c>
      <c r="I30" s="125" t="s">
        <v>2044</v>
      </c>
      <c r="J30" s="159">
        <v>44</v>
      </c>
      <c r="K30" s="104" t="s">
        <v>1871</v>
      </c>
      <c r="L30" s="104"/>
      <c r="M30" s="104"/>
      <c r="N30" s="55"/>
      <c r="O30" s="55"/>
      <c r="P30" s="55"/>
      <c r="Q30" s="104">
        <v>44</v>
      </c>
      <c r="R30" s="55"/>
      <c r="S30" s="55">
        <v>44</v>
      </c>
    </row>
    <row r="31" spans="1:19" s="58" customFormat="1" ht="14.25" hidden="1" customHeight="1">
      <c r="A31" s="156">
        <v>27</v>
      </c>
      <c r="B31" s="79"/>
      <c r="C31" s="147" t="s">
        <v>1754</v>
      </c>
      <c r="D31" s="125" t="s">
        <v>2017</v>
      </c>
      <c r="E31" s="125" t="s">
        <v>33</v>
      </c>
      <c r="F31" s="125" t="s">
        <v>321</v>
      </c>
      <c r="G31" s="125" t="s">
        <v>1727</v>
      </c>
      <c r="H31" s="159">
        <v>3</v>
      </c>
      <c r="I31" s="125" t="s">
        <v>2044</v>
      </c>
      <c r="J31" s="159">
        <v>43</v>
      </c>
      <c r="K31" s="104" t="s">
        <v>1871</v>
      </c>
      <c r="L31" s="104"/>
      <c r="M31" s="104"/>
      <c r="N31" s="55"/>
      <c r="O31" s="55"/>
      <c r="P31" s="55"/>
      <c r="Q31" s="55">
        <v>43</v>
      </c>
      <c r="R31" s="55"/>
      <c r="S31" s="55">
        <v>43</v>
      </c>
    </row>
    <row r="32" spans="1:19" s="58" customFormat="1" ht="14.25" hidden="1" customHeight="1">
      <c r="A32" s="156">
        <v>28</v>
      </c>
      <c r="B32" s="149"/>
      <c r="C32" s="147" t="s">
        <v>1754</v>
      </c>
      <c r="D32" s="125" t="s">
        <v>177</v>
      </c>
      <c r="E32" s="125" t="s">
        <v>33</v>
      </c>
      <c r="F32" s="125" t="s">
        <v>1729</v>
      </c>
      <c r="G32" s="125" t="s">
        <v>1727</v>
      </c>
      <c r="H32" s="159">
        <v>3</v>
      </c>
      <c r="I32" s="125" t="s">
        <v>2044</v>
      </c>
      <c r="J32" s="159">
        <v>31</v>
      </c>
      <c r="K32" s="104" t="s">
        <v>1880</v>
      </c>
      <c r="L32" s="104"/>
      <c r="M32" s="104"/>
      <c r="N32" s="55"/>
      <c r="O32" s="104"/>
      <c r="P32" s="55"/>
      <c r="Q32" s="55">
        <v>31</v>
      </c>
      <c r="R32" s="55"/>
      <c r="S32" s="55">
        <v>31</v>
      </c>
    </row>
    <row r="33" spans="1:19" s="58" customFormat="1" ht="14.25" hidden="1" customHeight="1">
      <c r="A33" s="156">
        <v>29</v>
      </c>
      <c r="B33" s="79"/>
      <c r="C33" s="147" t="s">
        <v>1754</v>
      </c>
      <c r="D33" s="125" t="s">
        <v>2000</v>
      </c>
      <c r="E33" s="125" t="s">
        <v>37</v>
      </c>
      <c r="F33" s="125" t="s">
        <v>1744</v>
      </c>
      <c r="G33" s="125" t="s">
        <v>1733</v>
      </c>
      <c r="H33" s="159">
        <v>5</v>
      </c>
      <c r="I33" s="125" t="s">
        <v>2001</v>
      </c>
      <c r="J33" s="159">
        <v>33</v>
      </c>
      <c r="K33" s="104" t="s">
        <v>1872</v>
      </c>
      <c r="L33" s="104">
        <v>22</v>
      </c>
      <c r="M33" s="104">
        <v>22</v>
      </c>
      <c r="N33" s="55">
        <v>22</v>
      </c>
      <c r="O33" s="104">
        <v>22</v>
      </c>
      <c r="P33" s="55">
        <v>22</v>
      </c>
      <c r="Q33" s="104">
        <v>22</v>
      </c>
      <c r="R33" s="55">
        <v>22</v>
      </c>
      <c r="S33" s="55">
        <v>22</v>
      </c>
    </row>
    <row r="34" spans="1:19" s="58" customFormat="1" ht="14.25" hidden="1" customHeight="1">
      <c r="A34" s="156">
        <v>30</v>
      </c>
      <c r="B34" s="79"/>
      <c r="C34" s="147" t="s">
        <v>1754</v>
      </c>
      <c r="D34" s="76" t="s">
        <v>1722</v>
      </c>
      <c r="E34" s="76" t="s">
        <v>37</v>
      </c>
      <c r="F34" s="76" t="s">
        <v>188</v>
      </c>
      <c r="G34" s="76" t="s">
        <v>1742</v>
      </c>
      <c r="H34" s="160">
        <v>5</v>
      </c>
      <c r="I34" s="76" t="s">
        <v>1748</v>
      </c>
      <c r="J34" s="160">
        <v>44</v>
      </c>
      <c r="K34" s="104" t="s">
        <v>1872</v>
      </c>
      <c r="L34" s="104">
        <v>44</v>
      </c>
      <c r="M34" s="104"/>
      <c r="N34" s="55">
        <v>44</v>
      </c>
      <c r="O34" s="55"/>
      <c r="P34" s="55">
        <v>44</v>
      </c>
      <c r="Q34" s="55"/>
      <c r="R34" s="55">
        <v>44</v>
      </c>
      <c r="S34" s="55"/>
    </row>
    <row r="35" spans="1:19" s="58" customFormat="1" ht="14.25" hidden="1" customHeight="1">
      <c r="A35" s="156">
        <v>31</v>
      </c>
      <c r="B35" s="149"/>
      <c r="C35" s="147" t="s">
        <v>1754</v>
      </c>
      <c r="D35" s="76" t="s">
        <v>1722</v>
      </c>
      <c r="E35" s="76" t="s">
        <v>37</v>
      </c>
      <c r="F35" s="76" t="s">
        <v>1744</v>
      </c>
      <c r="G35" s="76" t="s">
        <v>1745</v>
      </c>
      <c r="H35" s="160">
        <v>5</v>
      </c>
      <c r="I35" s="76" t="s">
        <v>1750</v>
      </c>
      <c r="J35" s="160">
        <v>44</v>
      </c>
      <c r="K35" s="55" t="s">
        <v>1872</v>
      </c>
      <c r="L35" s="104">
        <v>44</v>
      </c>
      <c r="M35" s="55"/>
      <c r="N35" s="55">
        <v>44</v>
      </c>
      <c r="O35" s="55"/>
      <c r="P35" s="55">
        <v>44</v>
      </c>
      <c r="Q35" s="55"/>
      <c r="R35" s="55">
        <v>44</v>
      </c>
      <c r="S35" s="55"/>
    </row>
    <row r="36" spans="1:19" s="58" customFormat="1" ht="14.25" hidden="1" customHeight="1">
      <c r="A36" s="156">
        <v>32</v>
      </c>
      <c r="B36" s="79"/>
      <c r="C36" s="147" t="s">
        <v>1754</v>
      </c>
      <c r="D36" s="76" t="s">
        <v>1723</v>
      </c>
      <c r="E36" s="76" t="s">
        <v>37</v>
      </c>
      <c r="F36" s="76" t="s">
        <v>1744</v>
      </c>
      <c r="G36" s="76" t="s">
        <v>1745</v>
      </c>
      <c r="H36" s="160">
        <v>5</v>
      </c>
      <c r="I36" s="76" t="s">
        <v>1751</v>
      </c>
      <c r="J36" s="160">
        <v>38</v>
      </c>
      <c r="K36" s="104" t="s">
        <v>1873</v>
      </c>
      <c r="L36" s="104"/>
      <c r="M36" s="104">
        <v>38</v>
      </c>
      <c r="N36" s="55"/>
      <c r="O36" s="55">
        <v>38</v>
      </c>
      <c r="P36" s="55"/>
      <c r="Q36" s="55">
        <v>38</v>
      </c>
      <c r="R36" s="55"/>
      <c r="S36" s="55">
        <v>38</v>
      </c>
    </row>
    <row r="37" spans="1:19" s="58" customFormat="1" ht="14.25" hidden="1" customHeight="1">
      <c r="A37" s="156">
        <v>33</v>
      </c>
      <c r="B37" s="149"/>
      <c r="C37" s="147" t="s">
        <v>1754</v>
      </c>
      <c r="D37" s="76" t="s">
        <v>1722</v>
      </c>
      <c r="E37" s="76" t="s">
        <v>37</v>
      </c>
      <c r="F37" s="76" t="s">
        <v>1746</v>
      </c>
      <c r="G37" s="76" t="s">
        <v>1747</v>
      </c>
      <c r="H37" s="160">
        <v>1</v>
      </c>
      <c r="I37" s="76" t="s">
        <v>1752</v>
      </c>
      <c r="J37" s="160">
        <v>44</v>
      </c>
      <c r="K37" s="104" t="s">
        <v>1874</v>
      </c>
      <c r="L37" s="55"/>
      <c r="M37" s="55"/>
      <c r="N37" s="55"/>
      <c r="O37" s="55"/>
      <c r="P37" s="55"/>
      <c r="Q37" s="55"/>
      <c r="R37" s="55">
        <v>44</v>
      </c>
      <c r="S37" s="55"/>
    </row>
    <row r="38" spans="1:19" s="58" customFormat="1" ht="14.25" hidden="1" customHeight="1">
      <c r="A38" s="156">
        <v>34</v>
      </c>
      <c r="B38" s="149"/>
      <c r="C38" s="147" t="s">
        <v>1754</v>
      </c>
      <c r="D38" s="76" t="s">
        <v>1723</v>
      </c>
      <c r="E38" s="76" t="s">
        <v>37</v>
      </c>
      <c r="F38" s="76" t="s">
        <v>1746</v>
      </c>
      <c r="G38" s="76" t="s">
        <v>1747</v>
      </c>
      <c r="H38" s="160">
        <v>1</v>
      </c>
      <c r="I38" s="76" t="s">
        <v>1753</v>
      </c>
      <c r="J38" s="160">
        <v>38</v>
      </c>
      <c r="K38" s="104" t="s">
        <v>1875</v>
      </c>
      <c r="L38" s="55"/>
      <c r="M38" s="55"/>
      <c r="N38" s="55"/>
      <c r="O38" s="55"/>
      <c r="P38" s="55"/>
      <c r="Q38" s="55"/>
      <c r="R38" s="55"/>
      <c r="S38" s="55">
        <v>38</v>
      </c>
    </row>
    <row r="39" spans="1:19" s="58" customFormat="1" ht="14.25" hidden="1" customHeight="1">
      <c r="A39" s="156">
        <v>35</v>
      </c>
      <c r="B39" s="79"/>
      <c r="C39" s="147" t="s">
        <v>1754</v>
      </c>
      <c r="D39" s="125" t="s">
        <v>1992</v>
      </c>
      <c r="E39" s="125" t="s">
        <v>68</v>
      </c>
      <c r="F39" s="125" t="s">
        <v>92</v>
      </c>
      <c r="G39" s="125" t="s">
        <v>1730</v>
      </c>
      <c r="H39" s="159">
        <v>5</v>
      </c>
      <c r="I39" s="125" t="s">
        <v>1993</v>
      </c>
      <c r="J39" s="159">
        <v>34</v>
      </c>
      <c r="K39" s="55" t="s">
        <v>1872</v>
      </c>
      <c r="L39" s="55">
        <v>34</v>
      </c>
      <c r="M39" s="55"/>
      <c r="N39" s="55">
        <v>34</v>
      </c>
      <c r="O39" s="55"/>
      <c r="P39" s="55">
        <v>34</v>
      </c>
      <c r="Q39" s="55"/>
      <c r="R39" s="55">
        <v>34</v>
      </c>
      <c r="S39" s="55"/>
    </row>
    <row r="40" spans="1:19" s="58" customFormat="1" ht="14.25" hidden="1" customHeight="1">
      <c r="A40" s="156">
        <v>36</v>
      </c>
      <c r="B40" s="79"/>
      <c r="C40" s="147" t="s">
        <v>1754</v>
      </c>
      <c r="D40" s="125" t="s">
        <v>1994</v>
      </c>
      <c r="E40" s="125" t="s">
        <v>68</v>
      </c>
      <c r="F40" s="125" t="s">
        <v>137</v>
      </c>
      <c r="G40" s="125" t="s">
        <v>1730</v>
      </c>
      <c r="H40" s="159">
        <v>5</v>
      </c>
      <c r="I40" s="125" t="s">
        <v>1993</v>
      </c>
      <c r="J40" s="159">
        <v>42</v>
      </c>
      <c r="K40" s="55" t="s">
        <v>1872</v>
      </c>
      <c r="L40" s="55">
        <v>42</v>
      </c>
      <c r="M40" s="55"/>
      <c r="N40" s="55">
        <v>42</v>
      </c>
      <c r="O40" s="55"/>
      <c r="P40" s="55">
        <v>42</v>
      </c>
      <c r="Q40" s="55"/>
      <c r="R40" s="55">
        <v>42</v>
      </c>
      <c r="S40" s="55"/>
    </row>
    <row r="41" spans="1:19" s="58" customFormat="1" ht="14.25" hidden="1" customHeight="1">
      <c r="A41" s="156">
        <v>37</v>
      </c>
      <c r="B41" s="79"/>
      <c r="C41" s="147" t="s">
        <v>1754</v>
      </c>
      <c r="D41" s="125" t="s">
        <v>1995</v>
      </c>
      <c r="E41" s="125" t="s">
        <v>68</v>
      </c>
      <c r="F41" s="125" t="s">
        <v>70</v>
      </c>
      <c r="G41" s="125" t="s">
        <v>1730</v>
      </c>
      <c r="H41" s="159">
        <v>5</v>
      </c>
      <c r="I41" s="125" t="s">
        <v>1993</v>
      </c>
      <c r="J41" s="159">
        <v>37</v>
      </c>
      <c r="K41" s="55" t="s">
        <v>1872</v>
      </c>
      <c r="L41" s="55">
        <v>37</v>
      </c>
      <c r="M41" s="55"/>
      <c r="N41" s="55">
        <v>37</v>
      </c>
      <c r="O41" s="55"/>
      <c r="P41" s="55">
        <v>37</v>
      </c>
      <c r="Q41" s="55"/>
      <c r="R41" s="55">
        <v>37</v>
      </c>
      <c r="S41" s="55"/>
    </row>
    <row r="42" spans="1:19" s="58" customFormat="1" ht="14.25" hidden="1" customHeight="1">
      <c r="A42" s="156">
        <v>38</v>
      </c>
      <c r="B42" s="149"/>
      <c r="C42" s="147" t="s">
        <v>1754</v>
      </c>
      <c r="D42" s="125" t="s">
        <v>1996</v>
      </c>
      <c r="E42" s="125" t="s">
        <v>68</v>
      </c>
      <c r="F42" s="125" t="s">
        <v>69</v>
      </c>
      <c r="G42" s="125" t="s">
        <v>1730</v>
      </c>
      <c r="H42" s="159">
        <v>5</v>
      </c>
      <c r="I42" s="125" t="s">
        <v>1993</v>
      </c>
      <c r="J42" s="159">
        <v>51</v>
      </c>
      <c r="K42" s="104" t="s">
        <v>1872</v>
      </c>
      <c r="L42" s="61">
        <v>51</v>
      </c>
      <c r="M42" s="61"/>
      <c r="N42" s="61">
        <v>51</v>
      </c>
      <c r="O42" s="61"/>
      <c r="P42" s="61">
        <v>51</v>
      </c>
      <c r="Q42" s="61"/>
      <c r="R42" s="61">
        <v>51</v>
      </c>
      <c r="S42" s="61"/>
    </row>
    <row r="43" spans="1:19" s="58" customFormat="1" ht="14.25" hidden="1" customHeight="1">
      <c r="A43" s="156">
        <v>39</v>
      </c>
      <c r="B43" s="79"/>
      <c r="C43" s="147" t="s">
        <v>1754</v>
      </c>
      <c r="D43" s="125" t="s">
        <v>2018</v>
      </c>
      <c r="E43" s="125" t="s">
        <v>68</v>
      </c>
      <c r="F43" s="125" t="s">
        <v>92</v>
      </c>
      <c r="G43" s="125" t="s">
        <v>1730</v>
      </c>
      <c r="H43" s="159">
        <v>5</v>
      </c>
      <c r="I43" s="125" t="s">
        <v>2019</v>
      </c>
      <c r="J43" s="159">
        <v>35</v>
      </c>
      <c r="K43" s="55" t="s">
        <v>1873</v>
      </c>
      <c r="L43" s="55"/>
      <c r="M43" s="55">
        <v>35</v>
      </c>
      <c r="N43" s="55"/>
      <c r="O43" s="55">
        <v>35</v>
      </c>
      <c r="P43" s="55"/>
      <c r="Q43" s="55">
        <v>35</v>
      </c>
      <c r="R43" s="55"/>
      <c r="S43" s="55">
        <v>35</v>
      </c>
    </row>
    <row r="44" spans="1:19" s="58" customFormat="1" ht="14.25" hidden="1" customHeight="1">
      <c r="A44" s="156">
        <v>40</v>
      </c>
      <c r="B44" s="149"/>
      <c r="C44" s="147" t="s">
        <v>1754</v>
      </c>
      <c r="D44" s="125" t="s">
        <v>2020</v>
      </c>
      <c r="E44" s="125" t="s">
        <v>68</v>
      </c>
      <c r="F44" s="125" t="s">
        <v>137</v>
      </c>
      <c r="G44" s="125" t="s">
        <v>1730</v>
      </c>
      <c r="H44" s="159">
        <v>5</v>
      </c>
      <c r="I44" s="125" t="s">
        <v>2019</v>
      </c>
      <c r="J44" s="159">
        <v>39</v>
      </c>
      <c r="K44" s="104" t="s">
        <v>1873</v>
      </c>
      <c r="L44" s="55"/>
      <c r="M44" s="55">
        <v>39</v>
      </c>
      <c r="N44" s="55"/>
      <c r="O44" s="55">
        <v>39</v>
      </c>
      <c r="P44" s="55"/>
      <c r="Q44" s="55">
        <v>39</v>
      </c>
      <c r="R44" s="55"/>
      <c r="S44" s="55">
        <v>39</v>
      </c>
    </row>
    <row r="45" spans="1:19" s="58" customFormat="1" ht="14.25" hidden="1" customHeight="1">
      <c r="A45" s="156">
        <v>41</v>
      </c>
      <c r="B45" s="149"/>
      <c r="C45" s="147" t="s">
        <v>1754</v>
      </c>
      <c r="D45" s="125" t="s">
        <v>2021</v>
      </c>
      <c r="E45" s="125" t="s">
        <v>68</v>
      </c>
      <c r="F45" s="125" t="s">
        <v>70</v>
      </c>
      <c r="G45" s="125" t="s">
        <v>1730</v>
      </c>
      <c r="H45" s="159">
        <v>5</v>
      </c>
      <c r="I45" s="125" t="s">
        <v>2019</v>
      </c>
      <c r="J45" s="159">
        <v>48</v>
      </c>
      <c r="K45" s="104" t="s">
        <v>1873</v>
      </c>
      <c r="L45" s="55"/>
      <c r="M45" s="104">
        <v>48</v>
      </c>
      <c r="N45" s="55"/>
      <c r="O45" s="104">
        <v>48</v>
      </c>
      <c r="P45" s="55"/>
      <c r="Q45" s="104">
        <v>48</v>
      </c>
      <c r="R45" s="55"/>
      <c r="S45" s="104">
        <v>48</v>
      </c>
    </row>
    <row r="46" spans="1:19" s="58" customFormat="1" ht="14.25" hidden="1" customHeight="1">
      <c r="A46" s="156">
        <v>42</v>
      </c>
      <c r="B46" s="79"/>
      <c r="C46" s="147" t="s">
        <v>1754</v>
      </c>
      <c r="D46" s="125" t="s">
        <v>2022</v>
      </c>
      <c r="E46" s="125" t="s">
        <v>68</v>
      </c>
      <c r="F46" s="125" t="s">
        <v>69</v>
      </c>
      <c r="G46" s="125" t="s">
        <v>1730</v>
      </c>
      <c r="H46" s="159">
        <v>5</v>
      </c>
      <c r="I46" s="125" t="s">
        <v>2019</v>
      </c>
      <c r="J46" s="159">
        <v>25</v>
      </c>
      <c r="K46" s="55" t="s">
        <v>1873</v>
      </c>
      <c r="L46" s="55"/>
      <c r="M46" s="55">
        <v>25</v>
      </c>
      <c r="N46" s="55"/>
      <c r="O46" s="55">
        <v>25</v>
      </c>
      <c r="P46" s="55"/>
      <c r="Q46" s="55">
        <v>25</v>
      </c>
      <c r="R46" s="55"/>
      <c r="S46" s="55">
        <v>25</v>
      </c>
    </row>
    <row r="47" spans="1:19" s="58" customFormat="1" ht="14.25" hidden="1" customHeight="1">
      <c r="A47" s="156">
        <v>43</v>
      </c>
      <c r="B47" s="149"/>
      <c r="C47" s="147" t="s">
        <v>1754</v>
      </c>
      <c r="D47" s="125" t="s">
        <v>1997</v>
      </c>
      <c r="E47" s="125" t="s">
        <v>40</v>
      </c>
      <c r="F47" s="125" t="s">
        <v>356</v>
      </c>
      <c r="G47" s="125" t="s">
        <v>1731</v>
      </c>
      <c r="H47" s="159">
        <v>5</v>
      </c>
      <c r="I47" s="125" t="s">
        <v>1993</v>
      </c>
      <c r="J47" s="159">
        <v>24</v>
      </c>
      <c r="K47" s="104" t="s">
        <v>1872</v>
      </c>
      <c r="L47" s="104">
        <v>24</v>
      </c>
      <c r="M47" s="104"/>
      <c r="N47" s="104">
        <v>24</v>
      </c>
      <c r="O47" s="104"/>
      <c r="P47" s="104">
        <v>24</v>
      </c>
      <c r="Q47" s="104"/>
      <c r="R47" s="104">
        <v>24</v>
      </c>
      <c r="S47" s="104"/>
    </row>
    <row r="48" spans="1:19" s="58" customFormat="1" ht="14.25" hidden="1" customHeight="1">
      <c r="A48" s="156">
        <v>44</v>
      </c>
      <c r="B48" s="149"/>
      <c r="C48" s="147" t="s">
        <v>1754</v>
      </c>
      <c r="D48" s="125" t="s">
        <v>1998</v>
      </c>
      <c r="E48" s="125" t="s">
        <v>40</v>
      </c>
      <c r="F48" s="125" t="s">
        <v>81</v>
      </c>
      <c r="G48" s="125" t="s">
        <v>1731</v>
      </c>
      <c r="H48" s="159">
        <v>5</v>
      </c>
      <c r="I48" s="125" t="s">
        <v>1748</v>
      </c>
      <c r="J48" s="159">
        <v>37</v>
      </c>
      <c r="K48" s="55" t="s">
        <v>1872</v>
      </c>
      <c r="L48" s="104">
        <v>37</v>
      </c>
      <c r="M48" s="75"/>
      <c r="N48" s="104">
        <v>37</v>
      </c>
      <c r="O48" s="75"/>
      <c r="P48" s="104">
        <v>37</v>
      </c>
      <c r="Q48" s="75"/>
      <c r="R48" s="104">
        <v>37</v>
      </c>
      <c r="S48" s="75"/>
    </row>
    <row r="49" spans="1:19" s="58" customFormat="1" ht="14.25" hidden="1" customHeight="1">
      <c r="A49" s="156">
        <v>45</v>
      </c>
      <c r="B49" s="79"/>
      <c r="C49" s="147" t="s">
        <v>1754</v>
      </c>
      <c r="D49" s="125" t="s">
        <v>1999</v>
      </c>
      <c r="E49" s="125" t="s">
        <v>40</v>
      </c>
      <c r="F49" s="125" t="s">
        <v>357</v>
      </c>
      <c r="G49" s="125" t="s">
        <v>1731</v>
      </c>
      <c r="H49" s="159">
        <v>5</v>
      </c>
      <c r="I49" s="125" t="s">
        <v>1748</v>
      </c>
      <c r="J49" s="159">
        <v>33</v>
      </c>
      <c r="K49" s="104" t="s">
        <v>1872</v>
      </c>
      <c r="L49" s="75">
        <v>33</v>
      </c>
      <c r="M49" s="104"/>
      <c r="N49" s="75">
        <v>33</v>
      </c>
      <c r="O49" s="104"/>
      <c r="P49" s="75">
        <v>33</v>
      </c>
      <c r="Q49" s="104"/>
      <c r="R49" s="75">
        <v>33</v>
      </c>
      <c r="S49" s="104"/>
    </row>
    <row r="50" spans="1:19" s="58" customFormat="1" ht="14.25" hidden="1" customHeight="1">
      <c r="A50" s="156">
        <v>46</v>
      </c>
      <c r="B50" s="79"/>
      <c r="C50" s="147" t="s">
        <v>1754</v>
      </c>
      <c r="D50" s="125" t="s">
        <v>2007</v>
      </c>
      <c r="E50" s="125" t="s">
        <v>40</v>
      </c>
      <c r="F50" s="125" t="s">
        <v>336</v>
      </c>
      <c r="G50" s="125" t="s">
        <v>1738</v>
      </c>
      <c r="H50" s="159">
        <v>5</v>
      </c>
      <c r="I50" s="125" t="s">
        <v>2008</v>
      </c>
      <c r="J50" s="159">
        <v>40</v>
      </c>
      <c r="K50" s="55" t="s">
        <v>1872</v>
      </c>
      <c r="L50" s="55">
        <v>40</v>
      </c>
      <c r="M50" s="75"/>
      <c r="N50" s="55">
        <v>40</v>
      </c>
      <c r="O50" s="75"/>
      <c r="P50" s="55">
        <v>40</v>
      </c>
      <c r="Q50" s="75"/>
      <c r="R50" s="55">
        <v>40</v>
      </c>
      <c r="S50" s="75"/>
    </row>
    <row r="51" spans="1:19" s="58" customFormat="1" ht="14.25" hidden="1" customHeight="1">
      <c r="A51" s="156">
        <v>47</v>
      </c>
      <c r="B51" s="149"/>
      <c r="C51" s="147" t="s">
        <v>1754</v>
      </c>
      <c r="D51" s="125" t="s">
        <v>2023</v>
      </c>
      <c r="E51" s="125" t="s">
        <v>40</v>
      </c>
      <c r="F51" s="125" t="s">
        <v>81</v>
      </c>
      <c r="G51" s="125" t="s">
        <v>1731</v>
      </c>
      <c r="H51" s="159">
        <v>5</v>
      </c>
      <c r="I51" s="125" t="s">
        <v>1749</v>
      </c>
      <c r="J51" s="159">
        <v>35</v>
      </c>
      <c r="K51" s="104" t="s">
        <v>1873</v>
      </c>
      <c r="L51" s="55"/>
      <c r="M51" s="55">
        <v>35</v>
      </c>
      <c r="N51" s="55"/>
      <c r="O51" s="55">
        <v>35</v>
      </c>
      <c r="P51" s="55"/>
      <c r="Q51" s="55">
        <v>35</v>
      </c>
      <c r="R51" s="55"/>
      <c r="S51" s="55">
        <v>35</v>
      </c>
    </row>
    <row r="52" spans="1:19" s="58" customFormat="1" ht="14.25" hidden="1" customHeight="1">
      <c r="A52" s="156">
        <v>48</v>
      </c>
      <c r="B52" s="79"/>
      <c r="C52" s="147" t="s">
        <v>1754</v>
      </c>
      <c r="D52" s="125" t="s">
        <v>2024</v>
      </c>
      <c r="E52" s="125" t="s">
        <v>40</v>
      </c>
      <c r="F52" s="125" t="s">
        <v>357</v>
      </c>
      <c r="G52" s="125" t="s">
        <v>1731</v>
      </c>
      <c r="H52" s="159">
        <v>5</v>
      </c>
      <c r="I52" s="125" t="s">
        <v>1749</v>
      </c>
      <c r="J52" s="159">
        <v>38</v>
      </c>
      <c r="K52" s="55" t="s">
        <v>1873</v>
      </c>
      <c r="L52" s="55"/>
      <c r="M52" s="55">
        <v>38</v>
      </c>
      <c r="N52" s="55"/>
      <c r="O52" s="55">
        <v>38</v>
      </c>
      <c r="P52" s="55"/>
      <c r="Q52" s="55">
        <v>38</v>
      </c>
      <c r="R52" s="55"/>
      <c r="S52" s="55">
        <v>38</v>
      </c>
    </row>
    <row r="53" spans="1:19" s="58" customFormat="1" ht="14.25" hidden="1" customHeight="1">
      <c r="A53" s="156">
        <v>49</v>
      </c>
      <c r="B53" s="79"/>
      <c r="C53" s="147" t="s">
        <v>1754</v>
      </c>
      <c r="D53" s="125" t="s">
        <v>2002</v>
      </c>
      <c r="E53" s="125" t="s">
        <v>693</v>
      </c>
      <c r="F53" s="125" t="s">
        <v>382</v>
      </c>
      <c r="G53" s="125" t="s">
        <v>1734</v>
      </c>
      <c r="H53" s="159">
        <v>2</v>
      </c>
      <c r="I53" s="125" t="s">
        <v>2003</v>
      </c>
      <c r="J53" s="159">
        <v>40</v>
      </c>
      <c r="K53" s="104" t="s">
        <v>1872</v>
      </c>
      <c r="L53" s="55">
        <v>40</v>
      </c>
      <c r="M53" s="55">
        <v>40</v>
      </c>
      <c r="N53" s="55">
        <v>32</v>
      </c>
      <c r="O53" s="55">
        <v>32</v>
      </c>
      <c r="P53" s="55"/>
      <c r="Q53" s="55"/>
      <c r="R53" s="55"/>
      <c r="S53" s="55"/>
    </row>
    <row r="54" spans="1:19" s="58" customFormat="1" ht="14.25" hidden="1" customHeight="1">
      <c r="A54" s="156">
        <v>50</v>
      </c>
      <c r="B54" s="149"/>
      <c r="C54" s="147" t="s">
        <v>1754</v>
      </c>
      <c r="D54" s="125" t="s">
        <v>2005</v>
      </c>
      <c r="E54" s="125" t="s">
        <v>693</v>
      </c>
      <c r="F54" s="125" t="s">
        <v>383</v>
      </c>
      <c r="G54" s="125" t="s">
        <v>1737</v>
      </c>
      <c r="H54" s="159">
        <v>2</v>
      </c>
      <c r="I54" s="125" t="s">
        <v>2006</v>
      </c>
      <c r="J54" s="159">
        <v>45</v>
      </c>
      <c r="K54" s="55" t="s">
        <v>1872</v>
      </c>
      <c r="L54" s="55">
        <v>41</v>
      </c>
      <c r="M54" s="55"/>
      <c r="N54" s="55">
        <v>32.799999999999997</v>
      </c>
      <c r="O54" s="55"/>
      <c r="P54" s="55"/>
      <c r="Q54" s="55"/>
      <c r="R54" s="55"/>
      <c r="S54" s="55"/>
    </row>
    <row r="55" spans="1:19" s="58" customFormat="1" ht="14.25" hidden="1" customHeight="1">
      <c r="A55" s="156">
        <v>51</v>
      </c>
      <c r="B55" s="79"/>
      <c r="C55" s="147" t="s">
        <v>1754</v>
      </c>
      <c r="D55" s="125" t="s">
        <v>2025</v>
      </c>
      <c r="E55" s="125" t="s">
        <v>693</v>
      </c>
      <c r="F55" s="125" t="s">
        <v>383</v>
      </c>
      <c r="G55" s="125" t="s">
        <v>1737</v>
      </c>
      <c r="H55" s="159">
        <v>2</v>
      </c>
      <c r="I55" s="125" t="s">
        <v>2026</v>
      </c>
      <c r="J55" s="159">
        <v>45</v>
      </c>
      <c r="K55" s="104" t="s">
        <v>1873</v>
      </c>
      <c r="L55" s="55"/>
      <c r="M55" s="55">
        <v>45</v>
      </c>
      <c r="N55" s="55"/>
      <c r="O55" s="55">
        <v>36</v>
      </c>
      <c r="P55" s="55"/>
      <c r="Q55" s="55"/>
      <c r="R55" s="55"/>
      <c r="S55" s="55"/>
    </row>
    <row r="56" spans="1:19" s="58" customFormat="1" ht="14.25" hidden="1" customHeight="1">
      <c r="A56" s="156">
        <v>52</v>
      </c>
      <c r="B56" s="79"/>
      <c r="C56" s="147" t="s">
        <v>1754</v>
      </c>
      <c r="D56" s="125" t="s">
        <v>2002</v>
      </c>
      <c r="E56" s="125" t="s">
        <v>693</v>
      </c>
      <c r="F56" s="125" t="s">
        <v>893</v>
      </c>
      <c r="G56" s="125" t="s">
        <v>1735</v>
      </c>
      <c r="H56" s="159">
        <v>3</v>
      </c>
      <c r="I56" s="125" t="s">
        <v>2032</v>
      </c>
      <c r="J56" s="159">
        <v>40</v>
      </c>
      <c r="K56" s="55" t="s">
        <v>1878</v>
      </c>
      <c r="L56" s="104"/>
      <c r="M56" s="104"/>
      <c r="N56" s="104">
        <v>8</v>
      </c>
      <c r="O56" s="104">
        <v>8</v>
      </c>
      <c r="P56" s="104">
        <v>40</v>
      </c>
      <c r="Q56" s="104">
        <v>40</v>
      </c>
      <c r="R56" s="104">
        <v>40</v>
      </c>
      <c r="S56" s="104">
        <v>40</v>
      </c>
    </row>
    <row r="57" spans="1:19" s="58" customFormat="1" ht="14.25" hidden="1" customHeight="1">
      <c r="A57" s="156">
        <v>53</v>
      </c>
      <c r="B57" s="149"/>
      <c r="C57" s="147" t="s">
        <v>1754</v>
      </c>
      <c r="D57" s="125" t="s">
        <v>2005</v>
      </c>
      <c r="E57" s="125" t="s">
        <v>693</v>
      </c>
      <c r="F57" s="125" t="s">
        <v>893</v>
      </c>
      <c r="G57" s="125" t="s">
        <v>1735</v>
      </c>
      <c r="H57" s="159">
        <v>3</v>
      </c>
      <c r="I57" s="125" t="s">
        <v>2027</v>
      </c>
      <c r="J57" s="159">
        <v>45</v>
      </c>
      <c r="K57" s="104" t="s">
        <v>1876</v>
      </c>
      <c r="L57" s="55"/>
      <c r="M57" s="55"/>
      <c r="N57" s="55">
        <v>9</v>
      </c>
      <c r="O57" s="55"/>
      <c r="P57" s="55">
        <v>45</v>
      </c>
      <c r="Q57" s="55"/>
      <c r="R57" s="55">
        <v>45</v>
      </c>
      <c r="S57" s="55"/>
    </row>
    <row r="58" spans="1:19" s="58" customFormat="1" ht="14.25" hidden="1" customHeight="1">
      <c r="A58" s="156">
        <v>54</v>
      </c>
      <c r="B58" s="79"/>
      <c r="C58" s="147" t="s">
        <v>1754</v>
      </c>
      <c r="D58" s="125" t="s">
        <v>2025</v>
      </c>
      <c r="E58" s="125" t="s">
        <v>693</v>
      </c>
      <c r="F58" s="125" t="s">
        <v>893</v>
      </c>
      <c r="G58" s="125" t="s">
        <v>1735</v>
      </c>
      <c r="H58" s="159">
        <v>3</v>
      </c>
      <c r="I58" s="125" t="s">
        <v>2033</v>
      </c>
      <c r="J58" s="159">
        <v>45</v>
      </c>
      <c r="K58" s="104" t="s">
        <v>1877</v>
      </c>
      <c r="L58" s="104"/>
      <c r="M58" s="104"/>
      <c r="N58" s="55"/>
      <c r="O58" s="55">
        <v>9</v>
      </c>
      <c r="P58" s="55"/>
      <c r="Q58" s="55">
        <v>45</v>
      </c>
      <c r="R58" s="55"/>
      <c r="S58" s="55">
        <v>45</v>
      </c>
    </row>
    <row r="59" spans="1:19" s="58" customFormat="1" ht="14.25" hidden="1" customHeight="1">
      <c r="A59" s="156">
        <v>55</v>
      </c>
      <c r="B59" s="79"/>
      <c r="C59" s="147" t="s">
        <v>1754</v>
      </c>
      <c r="D59" s="125" t="s">
        <v>2049</v>
      </c>
      <c r="E59" s="125" t="s">
        <v>693</v>
      </c>
      <c r="F59" s="125" t="s">
        <v>888</v>
      </c>
      <c r="G59" s="125" t="s">
        <v>1732</v>
      </c>
      <c r="H59" s="159">
        <v>1</v>
      </c>
      <c r="I59" s="125" t="s">
        <v>2050</v>
      </c>
      <c r="J59" s="159">
        <v>40</v>
      </c>
      <c r="K59" s="104" t="s">
        <v>1879</v>
      </c>
      <c r="L59" s="55"/>
      <c r="M59" s="55"/>
      <c r="N59" s="55"/>
      <c r="O59" s="55"/>
      <c r="P59" s="55"/>
      <c r="Q59" s="55"/>
      <c r="R59" s="55">
        <v>40</v>
      </c>
      <c r="S59" s="55"/>
    </row>
    <row r="60" spans="1:19" ht="14.25" customHeight="1">
      <c r="A60" s="156">
        <v>56</v>
      </c>
      <c r="B60" s="79"/>
      <c r="C60" s="250" t="s">
        <v>1754</v>
      </c>
      <c r="D60" s="251" t="s">
        <v>1981</v>
      </c>
      <c r="E60" s="251" t="s">
        <v>65</v>
      </c>
      <c r="F60" s="251" t="s">
        <v>1982</v>
      </c>
      <c r="G60" s="251" t="s">
        <v>1724</v>
      </c>
      <c r="H60" s="159">
        <v>3</v>
      </c>
      <c r="I60" s="251" t="s">
        <v>1980</v>
      </c>
      <c r="J60" s="159">
        <v>45</v>
      </c>
      <c r="K60" s="156" t="s">
        <v>1872</v>
      </c>
      <c r="L60" s="156">
        <v>45</v>
      </c>
      <c r="M60" s="156"/>
      <c r="N60" s="156">
        <v>54</v>
      </c>
      <c r="O60" s="156"/>
      <c r="P60" s="157"/>
      <c r="Q60" s="157"/>
      <c r="R60" s="157"/>
      <c r="S60" s="157"/>
    </row>
    <row r="61" spans="1:19" ht="14.25" customHeight="1">
      <c r="A61" s="156">
        <v>57</v>
      </c>
      <c r="B61" s="149"/>
      <c r="C61" s="250" t="s">
        <v>1754</v>
      </c>
      <c r="D61" s="251" t="s">
        <v>1989</v>
      </c>
      <c r="E61" s="251" t="s">
        <v>65</v>
      </c>
      <c r="F61" s="251" t="s">
        <v>249</v>
      </c>
      <c r="G61" s="251" t="s">
        <v>1728</v>
      </c>
      <c r="H61" s="159">
        <v>2</v>
      </c>
      <c r="I61" s="251" t="s">
        <v>1985</v>
      </c>
      <c r="J61" s="159">
        <v>43</v>
      </c>
      <c r="K61" s="156" t="s">
        <v>1872</v>
      </c>
      <c r="L61" s="156">
        <v>43</v>
      </c>
      <c r="M61" s="156"/>
      <c r="N61" s="156">
        <v>34.4</v>
      </c>
      <c r="O61" s="156"/>
      <c r="P61" s="156"/>
      <c r="Q61" s="156"/>
      <c r="R61" s="156"/>
      <c r="S61" s="156"/>
    </row>
    <row r="62" spans="1:19" ht="14.25" customHeight="1">
      <c r="A62" s="156">
        <v>58</v>
      </c>
      <c r="B62" s="79"/>
      <c r="C62" s="250" t="s">
        <v>1754</v>
      </c>
      <c r="D62" s="251" t="s">
        <v>176</v>
      </c>
      <c r="E62" s="251" t="s">
        <v>65</v>
      </c>
      <c r="F62" s="251" t="s">
        <v>1978</v>
      </c>
      <c r="G62" s="251" t="s">
        <v>1728</v>
      </c>
      <c r="H62" s="159">
        <v>2</v>
      </c>
      <c r="I62" s="251" t="s">
        <v>1985</v>
      </c>
      <c r="J62" s="159">
        <v>44</v>
      </c>
      <c r="K62" s="156" t="s">
        <v>1872</v>
      </c>
      <c r="L62" s="156">
        <v>44</v>
      </c>
      <c r="M62" s="156"/>
      <c r="N62" s="156">
        <v>35.200000000000003</v>
      </c>
      <c r="O62" s="156"/>
      <c r="P62" s="156"/>
      <c r="Q62" s="156"/>
      <c r="R62" s="156"/>
      <c r="S62" s="156"/>
    </row>
    <row r="63" spans="1:19" ht="14.25" customHeight="1">
      <c r="A63" s="156">
        <v>59</v>
      </c>
      <c r="B63" s="79"/>
      <c r="C63" s="250" t="s">
        <v>1754</v>
      </c>
      <c r="D63" s="251" t="s">
        <v>2017</v>
      </c>
      <c r="E63" s="251" t="s">
        <v>65</v>
      </c>
      <c r="F63" s="251" t="s">
        <v>249</v>
      </c>
      <c r="G63" s="251" t="s">
        <v>1728</v>
      </c>
      <c r="H63" s="159">
        <v>2</v>
      </c>
      <c r="I63" s="251" t="s">
        <v>2013</v>
      </c>
      <c r="J63" s="159">
        <v>43</v>
      </c>
      <c r="K63" s="156" t="s">
        <v>1873</v>
      </c>
      <c r="L63" s="156"/>
      <c r="M63" s="156">
        <v>43</v>
      </c>
      <c r="N63" s="156"/>
      <c r="O63" s="156">
        <v>34.4</v>
      </c>
      <c r="P63" s="157"/>
      <c r="Q63" s="157"/>
      <c r="R63" s="157"/>
      <c r="S63" s="157"/>
    </row>
    <row r="64" spans="1:19" ht="14.25" customHeight="1">
      <c r="A64" s="156">
        <v>60</v>
      </c>
      <c r="B64" s="149"/>
      <c r="C64" s="250" t="s">
        <v>1754</v>
      </c>
      <c r="D64" s="251" t="s">
        <v>177</v>
      </c>
      <c r="E64" s="251" t="s">
        <v>65</v>
      </c>
      <c r="F64" s="251" t="s">
        <v>1978</v>
      </c>
      <c r="G64" s="251" t="s">
        <v>1728</v>
      </c>
      <c r="H64" s="159">
        <v>2</v>
      </c>
      <c r="I64" s="251" t="s">
        <v>2013</v>
      </c>
      <c r="J64" s="159">
        <v>31</v>
      </c>
      <c r="K64" s="157" t="s">
        <v>1873</v>
      </c>
      <c r="L64" s="156"/>
      <c r="M64" s="156">
        <v>31</v>
      </c>
      <c r="N64" s="156"/>
      <c r="O64" s="156">
        <v>24.8</v>
      </c>
      <c r="P64" s="157"/>
      <c r="Q64" s="157"/>
      <c r="R64" s="157"/>
      <c r="S64" s="157"/>
    </row>
    <row r="65" spans="1:19" ht="14.25" customHeight="1">
      <c r="A65" s="156">
        <v>61</v>
      </c>
      <c r="B65" s="149"/>
      <c r="C65" s="250" t="s">
        <v>1754</v>
      </c>
      <c r="D65" s="251" t="s">
        <v>1989</v>
      </c>
      <c r="E65" s="251" t="s">
        <v>65</v>
      </c>
      <c r="F65" s="251" t="s">
        <v>249</v>
      </c>
      <c r="G65" s="251" t="s">
        <v>1727</v>
      </c>
      <c r="H65" s="159">
        <v>1</v>
      </c>
      <c r="I65" s="251" t="s">
        <v>2030</v>
      </c>
      <c r="J65" s="159">
        <v>43</v>
      </c>
      <c r="K65" s="156" t="s">
        <v>1876</v>
      </c>
      <c r="L65" s="156"/>
      <c r="M65" s="156"/>
      <c r="N65" s="157">
        <v>17.2</v>
      </c>
      <c r="O65" s="157"/>
      <c r="P65" s="157"/>
      <c r="Q65" s="157"/>
      <c r="R65" s="157"/>
      <c r="S65" s="157"/>
    </row>
    <row r="66" spans="1:19">
      <c r="A66" s="156">
        <v>62</v>
      </c>
      <c r="B66" s="149"/>
      <c r="C66" s="250" t="s">
        <v>1754</v>
      </c>
      <c r="D66" s="251" t="s">
        <v>176</v>
      </c>
      <c r="E66" s="251" t="s">
        <v>65</v>
      </c>
      <c r="F66" s="251" t="s">
        <v>1978</v>
      </c>
      <c r="G66" s="251" t="s">
        <v>1727</v>
      </c>
      <c r="H66" s="159">
        <v>1</v>
      </c>
      <c r="I66" s="251" t="s">
        <v>2031</v>
      </c>
      <c r="J66" s="159">
        <v>44</v>
      </c>
      <c r="K66" s="157" t="s">
        <v>1876</v>
      </c>
      <c r="L66" s="157"/>
      <c r="M66" s="157"/>
      <c r="N66" s="157">
        <v>17.600000000000001</v>
      </c>
      <c r="O66" s="157"/>
      <c r="P66" s="157"/>
      <c r="Q66" s="157"/>
      <c r="R66" s="157"/>
      <c r="S66" s="157"/>
    </row>
    <row r="67" spans="1:19" s="253" customFormat="1">
      <c r="A67" s="156">
        <v>63</v>
      </c>
      <c r="B67" s="79"/>
      <c r="C67" s="250" t="s">
        <v>1754</v>
      </c>
      <c r="D67" s="251" t="s">
        <v>2017</v>
      </c>
      <c r="E67" s="251" t="s">
        <v>65</v>
      </c>
      <c r="F67" s="251" t="s">
        <v>249</v>
      </c>
      <c r="G67" s="251" t="s">
        <v>1727</v>
      </c>
      <c r="H67" s="159">
        <v>1</v>
      </c>
      <c r="I67" s="251" t="s">
        <v>2036</v>
      </c>
      <c r="J67" s="159">
        <v>43</v>
      </c>
      <c r="K67" s="156" t="s">
        <v>1877</v>
      </c>
      <c r="L67" s="157"/>
      <c r="M67" s="157"/>
      <c r="N67" s="157"/>
      <c r="O67" s="157">
        <v>17.2</v>
      </c>
      <c r="P67" s="157"/>
      <c r="Q67" s="157"/>
      <c r="R67" s="157"/>
      <c r="S67" s="157"/>
    </row>
    <row r="68" spans="1:19">
      <c r="A68" s="156">
        <v>64</v>
      </c>
      <c r="B68" s="79"/>
      <c r="C68" s="250" t="s">
        <v>1754</v>
      </c>
      <c r="D68" s="251" t="s">
        <v>177</v>
      </c>
      <c r="E68" s="254" t="s">
        <v>65</v>
      </c>
      <c r="F68" s="254" t="s">
        <v>1978</v>
      </c>
      <c r="G68" s="251" t="s">
        <v>1727</v>
      </c>
      <c r="H68" s="159">
        <v>1</v>
      </c>
      <c r="I68" s="251" t="s">
        <v>2036</v>
      </c>
      <c r="J68" s="159">
        <v>31</v>
      </c>
      <c r="K68" s="156" t="s">
        <v>1877</v>
      </c>
      <c r="L68" s="157"/>
      <c r="M68" s="157"/>
      <c r="N68" s="157"/>
      <c r="O68" s="157">
        <v>12.4</v>
      </c>
      <c r="P68" s="157"/>
      <c r="Q68" s="157"/>
      <c r="R68" s="157"/>
      <c r="S68" s="157"/>
    </row>
    <row r="69" spans="1:19" s="253" customFormat="1">
      <c r="A69" s="156">
        <v>65</v>
      </c>
      <c r="B69" s="79"/>
      <c r="C69" s="250" t="s">
        <v>1754</v>
      </c>
      <c r="D69" s="251" t="s">
        <v>2039</v>
      </c>
      <c r="E69" s="251" t="s">
        <v>65</v>
      </c>
      <c r="F69" s="251" t="s">
        <v>1982</v>
      </c>
      <c r="G69" s="251" t="s">
        <v>1724</v>
      </c>
      <c r="H69" s="159">
        <v>3</v>
      </c>
      <c r="I69" s="251" t="s">
        <v>2038</v>
      </c>
      <c r="J69" s="159">
        <v>49</v>
      </c>
      <c r="K69" s="156" t="s">
        <v>1870</v>
      </c>
      <c r="L69" s="157"/>
      <c r="M69" s="157"/>
      <c r="N69" s="157"/>
      <c r="O69" s="157"/>
      <c r="P69" s="157">
        <v>49</v>
      </c>
      <c r="Q69" s="157"/>
      <c r="R69" s="157">
        <v>49</v>
      </c>
      <c r="S69" s="157"/>
    </row>
    <row r="70" spans="1:19">
      <c r="A70" s="156">
        <v>66</v>
      </c>
      <c r="B70" s="149"/>
      <c r="C70" s="250" t="s">
        <v>1754</v>
      </c>
      <c r="D70" s="251" t="s">
        <v>1988</v>
      </c>
      <c r="E70" s="251" t="s">
        <v>65</v>
      </c>
      <c r="F70" s="251" t="s">
        <v>249</v>
      </c>
      <c r="G70" s="251" t="s">
        <v>1727</v>
      </c>
      <c r="H70" s="159">
        <v>1</v>
      </c>
      <c r="I70" s="251" t="s">
        <v>2042</v>
      </c>
      <c r="J70" s="159">
        <v>46</v>
      </c>
      <c r="K70" s="157" t="s">
        <v>1870</v>
      </c>
      <c r="L70" s="157"/>
      <c r="M70" s="157"/>
      <c r="N70" s="157"/>
      <c r="O70" s="157"/>
      <c r="P70" s="157">
        <v>27.6</v>
      </c>
      <c r="Q70" s="157"/>
      <c r="R70" s="157"/>
      <c r="S70" s="157"/>
    </row>
    <row r="71" spans="1:19">
      <c r="A71" s="156">
        <v>67</v>
      </c>
      <c r="B71" s="79"/>
      <c r="C71" s="250" t="s">
        <v>1754</v>
      </c>
      <c r="D71" s="251" t="s">
        <v>1988</v>
      </c>
      <c r="E71" s="251" t="s">
        <v>65</v>
      </c>
      <c r="F71" s="251" t="s">
        <v>249</v>
      </c>
      <c r="G71" s="251" t="s">
        <v>1728</v>
      </c>
      <c r="H71" s="159">
        <v>2</v>
      </c>
      <c r="I71" s="251" t="s">
        <v>2041</v>
      </c>
      <c r="J71" s="159">
        <v>46</v>
      </c>
      <c r="K71" s="156" t="s">
        <v>1870</v>
      </c>
      <c r="L71" s="157"/>
      <c r="M71" s="157"/>
      <c r="N71" s="157"/>
      <c r="O71" s="157"/>
      <c r="P71" s="157">
        <v>18.399999999999999</v>
      </c>
      <c r="Q71" s="157"/>
      <c r="R71" s="157">
        <v>46</v>
      </c>
      <c r="S71" s="157"/>
    </row>
    <row r="72" spans="1:19">
      <c r="A72" s="156">
        <v>68</v>
      </c>
      <c r="B72" s="149"/>
      <c r="C72" s="250" t="s">
        <v>1754</v>
      </c>
      <c r="D72" s="251" t="s">
        <v>2028</v>
      </c>
      <c r="E72" s="251" t="s">
        <v>65</v>
      </c>
      <c r="F72" s="251" t="s">
        <v>1978</v>
      </c>
      <c r="G72" s="251" t="s">
        <v>1727</v>
      </c>
      <c r="H72" s="159">
        <v>1</v>
      </c>
      <c r="I72" s="251" t="s">
        <v>2042</v>
      </c>
      <c r="J72" s="159">
        <v>44</v>
      </c>
      <c r="K72" s="157" t="s">
        <v>1870</v>
      </c>
      <c r="L72" s="157"/>
      <c r="M72" s="157"/>
      <c r="N72" s="157"/>
      <c r="O72" s="157"/>
      <c r="P72" s="157">
        <v>26.4</v>
      </c>
      <c r="Q72" s="157"/>
      <c r="R72" s="157"/>
      <c r="S72" s="157"/>
    </row>
    <row r="73" spans="1:19">
      <c r="A73" s="156">
        <v>69</v>
      </c>
      <c r="B73" s="149"/>
      <c r="C73" s="250" t="s">
        <v>1754</v>
      </c>
      <c r="D73" s="251" t="s">
        <v>2028</v>
      </c>
      <c r="E73" s="251" t="s">
        <v>65</v>
      </c>
      <c r="F73" s="251" t="s">
        <v>1978</v>
      </c>
      <c r="G73" s="251" t="s">
        <v>1728</v>
      </c>
      <c r="H73" s="159">
        <v>2</v>
      </c>
      <c r="I73" s="251" t="s">
        <v>2041</v>
      </c>
      <c r="J73" s="159">
        <v>44</v>
      </c>
      <c r="K73" s="156" t="s">
        <v>1870</v>
      </c>
      <c r="L73" s="157"/>
      <c r="M73" s="157"/>
      <c r="N73" s="157"/>
      <c r="O73" s="157"/>
      <c r="P73" s="157">
        <v>17.600000000000001</v>
      </c>
      <c r="Q73" s="157"/>
      <c r="R73" s="157">
        <v>44</v>
      </c>
      <c r="S73" s="157"/>
    </row>
    <row r="74" spans="1:19">
      <c r="A74" s="156">
        <v>70</v>
      </c>
      <c r="B74" s="79"/>
      <c r="C74" s="250" t="s">
        <v>1754</v>
      </c>
      <c r="D74" s="251" t="s">
        <v>2045</v>
      </c>
      <c r="E74" s="254" t="s">
        <v>65</v>
      </c>
      <c r="F74" s="254" t="s">
        <v>1982</v>
      </c>
      <c r="G74" s="251" t="s">
        <v>1724</v>
      </c>
      <c r="H74" s="159">
        <v>3</v>
      </c>
      <c r="I74" s="251" t="s">
        <v>2044</v>
      </c>
      <c r="J74" s="159">
        <v>46</v>
      </c>
      <c r="K74" s="157" t="s">
        <v>1871</v>
      </c>
      <c r="L74" s="157"/>
      <c r="M74" s="157"/>
      <c r="N74" s="157"/>
      <c r="O74" s="157"/>
      <c r="P74" s="157"/>
      <c r="Q74" s="157">
        <v>46</v>
      </c>
      <c r="R74" s="157"/>
      <c r="S74" s="157">
        <v>46</v>
      </c>
    </row>
    <row r="75" spans="1:19">
      <c r="A75" s="156">
        <v>71</v>
      </c>
      <c r="B75" s="79"/>
      <c r="C75" s="250" t="s">
        <v>1754</v>
      </c>
      <c r="D75" s="251" t="s">
        <v>2016</v>
      </c>
      <c r="E75" s="251" t="s">
        <v>65</v>
      </c>
      <c r="F75" s="251" t="s">
        <v>249</v>
      </c>
      <c r="G75" s="251" t="s">
        <v>1727</v>
      </c>
      <c r="H75" s="159">
        <v>1</v>
      </c>
      <c r="I75" s="251" t="s">
        <v>2048</v>
      </c>
      <c r="J75" s="159">
        <v>42</v>
      </c>
      <c r="K75" s="156" t="s">
        <v>1871</v>
      </c>
      <c r="L75" s="157"/>
      <c r="M75" s="157"/>
      <c r="N75" s="157"/>
      <c r="O75" s="157"/>
      <c r="P75" s="157"/>
      <c r="Q75" s="157">
        <v>25.2</v>
      </c>
      <c r="R75" s="157"/>
      <c r="S75" s="157"/>
    </row>
    <row r="76" spans="1:19">
      <c r="A76" s="156">
        <v>72</v>
      </c>
      <c r="B76" s="79"/>
      <c r="C76" s="250" t="s">
        <v>1754</v>
      </c>
      <c r="D76" s="251" t="s">
        <v>2016</v>
      </c>
      <c r="E76" s="251" t="s">
        <v>65</v>
      </c>
      <c r="F76" s="251" t="s">
        <v>249</v>
      </c>
      <c r="G76" s="251" t="s">
        <v>1728</v>
      </c>
      <c r="H76" s="159">
        <v>2</v>
      </c>
      <c r="I76" s="251" t="s">
        <v>2047</v>
      </c>
      <c r="J76" s="159">
        <v>42</v>
      </c>
      <c r="K76" s="157" t="s">
        <v>1871</v>
      </c>
      <c r="L76" s="157"/>
      <c r="M76" s="157"/>
      <c r="N76" s="157"/>
      <c r="O76" s="157"/>
      <c r="P76" s="157"/>
      <c r="Q76" s="157">
        <v>16.8</v>
      </c>
      <c r="R76" s="157"/>
      <c r="S76" s="157">
        <v>42</v>
      </c>
    </row>
    <row r="77" spans="1:19">
      <c r="A77" s="156">
        <v>73</v>
      </c>
      <c r="B77" s="79"/>
      <c r="C77" s="250" t="s">
        <v>1754</v>
      </c>
      <c r="D77" s="251" t="s">
        <v>2034</v>
      </c>
      <c r="E77" s="251" t="s">
        <v>65</v>
      </c>
      <c r="F77" s="251" t="s">
        <v>1978</v>
      </c>
      <c r="G77" s="251" t="s">
        <v>1727</v>
      </c>
      <c r="H77" s="159">
        <v>1</v>
      </c>
      <c r="I77" s="251" t="s">
        <v>2048</v>
      </c>
      <c r="J77" s="159">
        <v>44</v>
      </c>
      <c r="K77" s="157" t="s">
        <v>1871</v>
      </c>
      <c r="L77" s="157"/>
      <c r="M77" s="157"/>
      <c r="N77" s="157"/>
      <c r="O77" s="157"/>
      <c r="P77" s="157"/>
      <c r="Q77" s="157">
        <v>26.4</v>
      </c>
      <c r="R77" s="157"/>
      <c r="S77" s="157"/>
    </row>
    <row r="78" spans="1:19">
      <c r="A78" s="156">
        <v>74</v>
      </c>
      <c r="B78" s="79"/>
      <c r="C78" s="250" t="s">
        <v>1754</v>
      </c>
      <c r="D78" s="251" t="s">
        <v>2034</v>
      </c>
      <c r="E78" s="251" t="s">
        <v>65</v>
      </c>
      <c r="F78" s="251" t="s">
        <v>1978</v>
      </c>
      <c r="G78" s="251" t="s">
        <v>1728</v>
      </c>
      <c r="H78" s="159">
        <v>2</v>
      </c>
      <c r="I78" s="251" t="s">
        <v>2047</v>
      </c>
      <c r="J78" s="159">
        <v>44</v>
      </c>
      <c r="K78" s="157" t="s">
        <v>1871</v>
      </c>
      <c r="L78" s="157"/>
      <c r="M78" s="157"/>
      <c r="N78" s="157"/>
      <c r="O78" s="157"/>
      <c r="P78" s="157"/>
      <c r="Q78" s="157">
        <v>17.600000000000001</v>
      </c>
      <c r="R78" s="157"/>
      <c r="S78" s="157">
        <v>44</v>
      </c>
    </row>
    <row r="79" spans="1:19">
      <c r="J79" s="161">
        <f>SUM(J5:J78)</f>
        <v>2975</v>
      </c>
      <c r="N79" s="174"/>
      <c r="O79" s="174"/>
      <c r="P79" s="174"/>
      <c r="Q79" s="174"/>
      <c r="R79" s="174"/>
      <c r="S79" s="174"/>
    </row>
    <row r="80" spans="1:19">
      <c r="I80" s="255" t="s">
        <v>388</v>
      </c>
      <c r="N80" s="174"/>
      <c r="O80" s="174"/>
      <c r="P80" s="174"/>
      <c r="Q80" s="174"/>
      <c r="R80" s="174"/>
      <c r="S80" s="174"/>
    </row>
    <row r="81" spans="6:19">
      <c r="I81" s="257"/>
      <c r="J81" s="163"/>
      <c r="N81" s="174"/>
      <c r="O81" s="174"/>
      <c r="P81" s="174"/>
      <c r="Q81" s="174"/>
      <c r="R81" s="174"/>
      <c r="S81" s="174"/>
    </row>
    <row r="82" spans="6:19">
      <c r="I82" s="258"/>
      <c r="N82" s="174"/>
      <c r="O82" s="174"/>
      <c r="P82" s="174"/>
      <c r="Q82" s="174"/>
      <c r="R82" s="174"/>
      <c r="S82" s="174"/>
    </row>
    <row r="83" spans="6:19">
      <c r="G83" s="256" t="s">
        <v>388</v>
      </c>
      <c r="N83" s="174"/>
      <c r="O83" s="174"/>
      <c r="P83" s="174"/>
      <c r="Q83" s="174"/>
      <c r="R83" s="174"/>
      <c r="S83" s="174"/>
    </row>
    <row r="84" spans="6:19">
      <c r="N84" s="174"/>
      <c r="O84" s="174"/>
      <c r="P84" s="174"/>
      <c r="Q84" s="174"/>
      <c r="R84" s="174"/>
      <c r="S84" s="174"/>
    </row>
    <row r="85" spans="6:19">
      <c r="G85" s="256" t="s">
        <v>289</v>
      </c>
      <c r="I85" s="255" t="s">
        <v>289</v>
      </c>
      <c r="N85" s="174"/>
      <c r="O85" s="174"/>
      <c r="P85" s="174"/>
      <c r="Q85" s="174"/>
      <c r="R85" s="174"/>
      <c r="S85" s="174"/>
    </row>
    <row r="86" spans="6:19">
      <c r="G86" s="256" t="s">
        <v>289</v>
      </c>
      <c r="N86" s="174"/>
      <c r="O86" s="174"/>
      <c r="P86" s="174"/>
      <c r="Q86" s="174"/>
      <c r="R86" s="174"/>
      <c r="S86" s="174"/>
    </row>
    <row r="87" spans="6:19">
      <c r="F87" s="256" t="s">
        <v>289</v>
      </c>
      <c r="G87" s="256" t="s">
        <v>289</v>
      </c>
      <c r="I87" s="255" t="s">
        <v>289</v>
      </c>
      <c r="N87" s="174"/>
      <c r="O87" s="174"/>
      <c r="P87" s="174"/>
      <c r="Q87" s="174"/>
      <c r="R87" s="174"/>
      <c r="S87" s="174"/>
    </row>
    <row r="88" spans="6:19">
      <c r="N88" s="174"/>
      <c r="O88" s="174"/>
      <c r="P88" s="174"/>
      <c r="Q88" s="174"/>
      <c r="R88" s="174"/>
      <c r="S88" s="174"/>
    </row>
    <row r="89" spans="6:19">
      <c r="N89" s="174"/>
      <c r="O89" s="174"/>
      <c r="P89" s="174"/>
      <c r="Q89" s="174"/>
      <c r="R89" s="174"/>
      <c r="S89" s="174"/>
    </row>
    <row r="90" spans="6:19">
      <c r="N90" s="174"/>
      <c r="O90" s="174"/>
      <c r="P90" s="174"/>
      <c r="Q90" s="174"/>
      <c r="R90" s="174"/>
      <c r="S90" s="174"/>
    </row>
    <row r="91" spans="6:19">
      <c r="N91" s="174"/>
      <c r="O91" s="174"/>
      <c r="P91" s="174"/>
      <c r="Q91" s="174"/>
      <c r="R91" s="174"/>
      <c r="S91" s="174"/>
    </row>
    <row r="92" spans="6:19">
      <c r="N92" s="174"/>
      <c r="O92" s="174"/>
      <c r="P92" s="174"/>
      <c r="Q92" s="174"/>
      <c r="R92" s="174"/>
      <c r="S92" s="174"/>
    </row>
    <row r="93" spans="6:19">
      <c r="N93" s="174"/>
      <c r="O93" s="174"/>
      <c r="P93" s="174"/>
      <c r="Q93" s="174"/>
      <c r="R93" s="174"/>
      <c r="S93" s="174"/>
    </row>
    <row r="94" spans="6:19">
      <c r="N94" s="174"/>
      <c r="O94" s="174"/>
      <c r="P94" s="174"/>
      <c r="Q94" s="174"/>
      <c r="R94" s="174"/>
      <c r="S94" s="174"/>
    </row>
    <row r="95" spans="6:19">
      <c r="N95" s="174"/>
      <c r="O95" s="174"/>
      <c r="P95" s="174"/>
      <c r="Q95" s="174"/>
      <c r="R95" s="174"/>
      <c r="S95" s="174"/>
    </row>
    <row r="96" spans="6:19">
      <c r="N96" s="174"/>
      <c r="O96" s="174"/>
      <c r="P96" s="174"/>
      <c r="Q96" s="174"/>
      <c r="R96" s="174"/>
      <c r="S96" s="174"/>
    </row>
    <row r="97" spans="14:19">
      <c r="N97" s="174"/>
      <c r="O97" s="174"/>
      <c r="P97" s="174"/>
      <c r="Q97" s="174"/>
      <c r="R97" s="174"/>
      <c r="S97" s="174"/>
    </row>
    <row r="98" spans="14:19">
      <c r="N98" s="174"/>
      <c r="O98" s="174"/>
      <c r="P98" s="174"/>
      <c r="Q98" s="174"/>
      <c r="R98" s="174"/>
      <c r="S98" s="174"/>
    </row>
    <row r="99" spans="14:19">
      <c r="N99" s="174"/>
      <c r="O99" s="174"/>
      <c r="P99" s="174"/>
      <c r="Q99" s="174"/>
      <c r="R99" s="174"/>
      <c r="S99" s="174"/>
    </row>
    <row r="100" spans="14:19">
      <c r="N100" s="174"/>
      <c r="O100" s="174"/>
      <c r="P100" s="174"/>
      <c r="Q100" s="174"/>
      <c r="R100" s="174"/>
      <c r="S100" s="174"/>
    </row>
    <row r="101" spans="14:19">
      <c r="N101" s="174"/>
      <c r="O101" s="174"/>
      <c r="P101" s="174"/>
      <c r="Q101" s="174"/>
      <c r="R101" s="174"/>
      <c r="S101" s="174"/>
    </row>
    <row r="102" spans="14:19">
      <c r="N102" s="174"/>
      <c r="O102" s="174"/>
      <c r="P102" s="174"/>
      <c r="Q102" s="174"/>
      <c r="R102" s="174"/>
      <c r="S102" s="174"/>
    </row>
    <row r="103" spans="14:19">
      <c r="N103" s="174"/>
      <c r="O103" s="174"/>
      <c r="P103" s="174"/>
      <c r="Q103" s="174"/>
      <c r="R103" s="174"/>
      <c r="S103" s="174"/>
    </row>
    <row r="104" spans="14:19">
      <c r="N104" s="174"/>
      <c r="O104" s="174"/>
      <c r="P104" s="174"/>
      <c r="Q104" s="174"/>
      <c r="R104" s="174"/>
      <c r="S104" s="174"/>
    </row>
    <row r="105" spans="14:19">
      <c r="N105" s="174"/>
      <c r="O105" s="174"/>
      <c r="P105" s="174"/>
      <c r="Q105" s="174"/>
      <c r="R105" s="174"/>
      <c r="S105" s="174"/>
    </row>
    <row r="106" spans="14:19">
      <c r="N106" s="174"/>
      <c r="O106" s="174"/>
      <c r="P106" s="174"/>
      <c r="Q106" s="174"/>
      <c r="R106" s="174"/>
      <c r="S106" s="174"/>
    </row>
    <row r="107" spans="14:19">
      <c r="N107" s="174"/>
      <c r="O107" s="174"/>
      <c r="P107" s="174"/>
      <c r="Q107" s="174"/>
      <c r="R107" s="174"/>
      <c r="S107" s="174"/>
    </row>
    <row r="108" spans="14:19">
      <c r="N108" s="174"/>
      <c r="O108" s="174"/>
      <c r="P108" s="174"/>
      <c r="Q108" s="174"/>
      <c r="R108" s="174"/>
      <c r="S108" s="174"/>
    </row>
    <row r="109" spans="14:19">
      <c r="N109" s="174"/>
      <c r="O109" s="174"/>
      <c r="P109" s="174"/>
      <c r="Q109" s="174"/>
      <c r="R109" s="174"/>
      <c r="S109" s="174"/>
    </row>
    <row r="110" spans="14:19">
      <c r="N110" s="174"/>
      <c r="O110" s="174"/>
      <c r="P110" s="174"/>
      <c r="Q110" s="174"/>
      <c r="R110" s="174"/>
      <c r="S110" s="174"/>
    </row>
    <row r="111" spans="14:19">
      <c r="N111" s="174"/>
      <c r="O111" s="174"/>
      <c r="P111" s="174"/>
      <c r="Q111" s="174"/>
      <c r="R111" s="174"/>
      <c r="S111" s="174"/>
    </row>
    <row r="112" spans="14:19">
      <c r="N112" s="174"/>
      <c r="O112" s="174"/>
      <c r="P112" s="174"/>
      <c r="Q112" s="174"/>
      <c r="R112" s="174"/>
      <c r="S112" s="174"/>
    </row>
    <row r="113" spans="14:19">
      <c r="N113" s="174"/>
      <c r="O113" s="174"/>
      <c r="P113" s="174"/>
      <c r="Q113" s="174"/>
      <c r="R113" s="174"/>
      <c r="S113" s="174"/>
    </row>
    <row r="114" spans="14:19">
      <c r="N114" s="174"/>
      <c r="O114" s="174"/>
      <c r="P114" s="174"/>
      <c r="Q114" s="174"/>
      <c r="R114" s="174"/>
      <c r="S114" s="174"/>
    </row>
    <row r="115" spans="14:19">
      <c r="N115" s="174"/>
      <c r="O115" s="174"/>
      <c r="P115" s="174"/>
      <c r="Q115" s="174"/>
      <c r="R115" s="174"/>
      <c r="S115" s="174"/>
    </row>
    <row r="116" spans="14:19">
      <c r="N116" s="174"/>
      <c r="O116" s="174"/>
      <c r="P116" s="174"/>
      <c r="Q116" s="174"/>
      <c r="R116" s="174"/>
      <c r="S116" s="174"/>
    </row>
    <row r="117" spans="14:19">
      <c r="N117" s="174"/>
      <c r="O117" s="174"/>
      <c r="P117" s="174"/>
      <c r="Q117" s="174"/>
      <c r="R117" s="174"/>
      <c r="S117" s="174"/>
    </row>
    <row r="118" spans="14:19">
      <c r="N118" s="174"/>
      <c r="O118" s="174"/>
      <c r="P118" s="174"/>
      <c r="Q118" s="174"/>
      <c r="R118" s="174"/>
      <c r="S118" s="174"/>
    </row>
    <row r="119" spans="14:19">
      <c r="N119" s="174"/>
      <c r="O119" s="174"/>
      <c r="P119" s="174"/>
      <c r="Q119" s="174"/>
      <c r="R119" s="174"/>
      <c r="S119" s="174"/>
    </row>
    <row r="120" spans="14:19">
      <c r="N120" s="174"/>
      <c r="O120" s="174"/>
      <c r="P120" s="174"/>
      <c r="Q120" s="174"/>
      <c r="R120" s="174"/>
      <c r="S120" s="174"/>
    </row>
    <row r="121" spans="14:19">
      <c r="N121" s="174"/>
      <c r="O121" s="174"/>
      <c r="P121" s="174"/>
      <c r="Q121" s="174"/>
      <c r="R121" s="174"/>
      <c r="S121" s="174"/>
    </row>
    <row r="122" spans="14:19">
      <c r="N122" s="174"/>
      <c r="O122" s="174"/>
      <c r="P122" s="174"/>
      <c r="Q122" s="174"/>
      <c r="R122" s="174"/>
      <c r="S122" s="174"/>
    </row>
    <row r="123" spans="14:19">
      <c r="N123" s="174"/>
      <c r="O123" s="174"/>
      <c r="P123" s="174"/>
      <c r="Q123" s="174"/>
      <c r="R123" s="174"/>
      <c r="S123" s="174"/>
    </row>
    <row r="124" spans="14:19">
      <c r="N124" s="174"/>
      <c r="O124" s="174"/>
      <c r="P124" s="174"/>
      <c r="Q124" s="174"/>
      <c r="R124" s="174"/>
      <c r="S124" s="174"/>
    </row>
    <row r="125" spans="14:19">
      <c r="N125" s="174"/>
      <c r="O125" s="174"/>
      <c r="P125" s="174"/>
      <c r="Q125" s="174"/>
      <c r="R125" s="174"/>
      <c r="S125" s="174"/>
    </row>
    <row r="126" spans="14:19">
      <c r="N126" s="174"/>
      <c r="O126" s="174"/>
      <c r="P126" s="174"/>
      <c r="Q126" s="174"/>
      <c r="R126" s="174"/>
      <c r="S126" s="174"/>
    </row>
    <row r="127" spans="14:19">
      <c r="N127" s="174"/>
      <c r="O127" s="174"/>
      <c r="P127" s="174"/>
      <c r="Q127" s="174"/>
      <c r="R127" s="174"/>
      <c r="S127" s="174"/>
    </row>
    <row r="128" spans="14:19">
      <c r="N128" s="174"/>
      <c r="O128" s="174"/>
      <c r="P128" s="174"/>
      <c r="Q128" s="174"/>
      <c r="R128" s="174"/>
      <c r="S128" s="174"/>
    </row>
    <row r="129" spans="14:19">
      <c r="N129" s="174"/>
      <c r="O129" s="174"/>
      <c r="P129" s="174"/>
      <c r="Q129" s="174"/>
      <c r="R129" s="174"/>
      <c r="S129" s="174"/>
    </row>
    <row r="130" spans="14:19">
      <c r="N130" s="174"/>
      <c r="O130" s="174"/>
      <c r="P130" s="174"/>
      <c r="Q130" s="174"/>
      <c r="R130" s="174"/>
      <c r="S130" s="174"/>
    </row>
    <row r="131" spans="14:19">
      <c r="N131" s="174"/>
      <c r="O131" s="174"/>
      <c r="P131" s="174"/>
      <c r="Q131" s="174"/>
      <c r="R131" s="174"/>
      <c r="S131" s="174"/>
    </row>
    <row r="132" spans="14:19">
      <c r="N132" s="174"/>
      <c r="O132" s="174"/>
      <c r="P132" s="174"/>
      <c r="Q132" s="174"/>
      <c r="R132" s="174"/>
      <c r="S132" s="174"/>
    </row>
    <row r="133" spans="14:19">
      <c r="N133" s="174"/>
      <c r="O133" s="174"/>
      <c r="P133" s="174"/>
      <c r="Q133" s="174"/>
      <c r="R133" s="174"/>
      <c r="S133" s="174"/>
    </row>
    <row r="134" spans="14:19">
      <c r="N134" s="174"/>
      <c r="O134" s="174"/>
      <c r="P134" s="174"/>
      <c r="Q134" s="174"/>
      <c r="R134" s="174"/>
      <c r="S134" s="174"/>
    </row>
    <row r="135" spans="14:19">
      <c r="N135" s="174"/>
      <c r="O135" s="174"/>
      <c r="P135" s="174"/>
      <c r="Q135" s="174"/>
      <c r="R135" s="174"/>
      <c r="S135" s="174"/>
    </row>
    <row r="136" spans="14:19">
      <c r="N136" s="174"/>
      <c r="O136" s="174"/>
      <c r="P136" s="174"/>
      <c r="Q136" s="174"/>
      <c r="R136" s="174"/>
      <c r="S136" s="174"/>
    </row>
    <row r="137" spans="14:19">
      <c r="N137" s="174"/>
      <c r="O137" s="174"/>
      <c r="P137" s="174"/>
      <c r="Q137" s="174"/>
      <c r="R137" s="174"/>
      <c r="S137" s="174"/>
    </row>
    <row r="138" spans="14:19">
      <c r="N138" s="174"/>
      <c r="O138" s="174"/>
      <c r="P138" s="174"/>
      <c r="Q138" s="174"/>
      <c r="R138" s="174"/>
      <c r="S138" s="174"/>
    </row>
    <row r="139" spans="14:19">
      <c r="N139" s="174"/>
      <c r="O139" s="174"/>
      <c r="P139" s="174"/>
      <c r="Q139" s="174"/>
      <c r="R139" s="174"/>
      <c r="S139" s="174"/>
    </row>
    <row r="140" spans="14:19">
      <c r="N140" s="174"/>
      <c r="O140" s="174"/>
      <c r="P140" s="174"/>
      <c r="Q140" s="174"/>
      <c r="R140" s="174"/>
      <c r="S140" s="174"/>
    </row>
    <row r="141" spans="14:19">
      <c r="N141" s="174"/>
      <c r="O141" s="174"/>
      <c r="P141" s="174"/>
      <c r="Q141" s="174"/>
      <c r="R141" s="174"/>
      <c r="S141" s="174"/>
    </row>
    <row r="142" spans="14:19">
      <c r="N142" s="174"/>
      <c r="O142" s="174"/>
      <c r="P142" s="174"/>
      <c r="Q142" s="174"/>
      <c r="R142" s="174"/>
      <c r="S142" s="174"/>
    </row>
    <row r="143" spans="14:19">
      <c r="N143" s="174"/>
      <c r="O143" s="174"/>
      <c r="P143" s="174"/>
      <c r="Q143" s="174"/>
      <c r="R143" s="174"/>
      <c r="S143" s="174"/>
    </row>
    <row r="144" spans="14:19">
      <c r="N144" s="174"/>
      <c r="O144" s="174"/>
      <c r="P144" s="174"/>
      <c r="Q144" s="174"/>
      <c r="R144" s="174"/>
      <c r="S144" s="174"/>
    </row>
    <row r="145" spans="14:19">
      <c r="N145" s="174"/>
      <c r="O145" s="174"/>
      <c r="P145" s="174"/>
      <c r="Q145" s="174"/>
      <c r="R145" s="174"/>
      <c r="S145" s="174"/>
    </row>
    <row r="146" spans="14:19">
      <c r="N146" s="174"/>
      <c r="O146" s="174"/>
      <c r="P146" s="174"/>
      <c r="Q146" s="174"/>
      <c r="R146" s="174"/>
      <c r="S146" s="174"/>
    </row>
    <row r="147" spans="14:19">
      <c r="N147" s="174"/>
      <c r="O147" s="174"/>
      <c r="P147" s="174"/>
      <c r="Q147" s="174"/>
      <c r="R147" s="174"/>
      <c r="S147" s="174"/>
    </row>
    <row r="148" spans="14:19">
      <c r="N148" s="174"/>
      <c r="O148" s="174"/>
      <c r="P148" s="174"/>
      <c r="Q148" s="174"/>
      <c r="R148" s="174"/>
      <c r="S148" s="174"/>
    </row>
    <row r="149" spans="14:19">
      <c r="N149" s="174"/>
      <c r="O149" s="174"/>
      <c r="P149" s="174"/>
      <c r="Q149" s="174"/>
      <c r="R149" s="174"/>
      <c r="S149" s="174"/>
    </row>
    <row r="150" spans="14:19">
      <c r="N150" s="174"/>
      <c r="O150" s="174"/>
      <c r="P150" s="174"/>
      <c r="Q150" s="174"/>
      <c r="R150" s="174"/>
      <c r="S150" s="174"/>
    </row>
    <row r="151" spans="14:19">
      <c r="N151" s="174"/>
      <c r="O151" s="174"/>
      <c r="P151" s="174"/>
      <c r="Q151" s="174"/>
      <c r="R151" s="174"/>
      <c r="S151" s="174"/>
    </row>
    <row r="152" spans="14:19">
      <c r="N152" s="174"/>
      <c r="O152" s="174"/>
      <c r="P152" s="174"/>
      <c r="Q152" s="174"/>
      <c r="R152" s="174"/>
      <c r="S152" s="174"/>
    </row>
    <row r="153" spans="14:19">
      <c r="N153" s="174"/>
      <c r="O153" s="174"/>
      <c r="P153" s="174"/>
      <c r="Q153" s="174"/>
      <c r="R153" s="174"/>
      <c r="S153" s="174"/>
    </row>
    <row r="154" spans="14:19">
      <c r="N154" s="174"/>
      <c r="O154" s="174"/>
      <c r="P154" s="174"/>
      <c r="Q154" s="174"/>
      <c r="R154" s="174"/>
      <c r="S154" s="174"/>
    </row>
    <row r="155" spans="14:19">
      <c r="N155" s="174"/>
      <c r="O155" s="174"/>
      <c r="P155" s="174"/>
      <c r="Q155" s="174"/>
      <c r="R155" s="174"/>
      <c r="S155" s="174"/>
    </row>
    <row r="156" spans="14:19">
      <c r="N156" s="174"/>
      <c r="O156" s="174"/>
      <c r="P156" s="174"/>
      <c r="Q156" s="174"/>
      <c r="R156" s="174"/>
      <c r="S156" s="174"/>
    </row>
    <row r="157" spans="14:19">
      <c r="N157" s="174"/>
      <c r="O157" s="174"/>
      <c r="P157" s="174"/>
      <c r="Q157" s="174"/>
      <c r="R157" s="174"/>
      <c r="S157" s="174"/>
    </row>
    <row r="158" spans="14:19">
      <c r="N158" s="174"/>
      <c r="O158" s="174"/>
      <c r="P158" s="174"/>
      <c r="Q158" s="174"/>
      <c r="R158" s="174"/>
      <c r="S158" s="174"/>
    </row>
    <row r="159" spans="14:19">
      <c r="N159" s="174"/>
      <c r="O159" s="174"/>
      <c r="P159" s="174"/>
      <c r="Q159" s="174"/>
      <c r="R159" s="174"/>
      <c r="S159" s="174"/>
    </row>
    <row r="160" spans="14:19">
      <c r="N160" s="174"/>
      <c r="O160" s="174"/>
      <c r="P160" s="174"/>
      <c r="Q160" s="174"/>
      <c r="R160" s="174"/>
      <c r="S160" s="174"/>
    </row>
    <row r="161" spans="14:19">
      <c r="N161" s="174"/>
      <c r="O161" s="174"/>
      <c r="P161" s="174"/>
      <c r="Q161" s="174"/>
      <c r="R161" s="174"/>
      <c r="S161" s="174"/>
    </row>
    <row r="162" spans="14:19">
      <c r="N162" s="174"/>
      <c r="O162" s="174"/>
      <c r="P162" s="174"/>
      <c r="Q162" s="174"/>
      <c r="R162" s="174"/>
      <c r="S162" s="174"/>
    </row>
    <row r="163" spans="14:19">
      <c r="N163" s="174"/>
      <c r="O163" s="174"/>
      <c r="P163" s="174"/>
      <c r="Q163" s="174"/>
      <c r="R163" s="174"/>
      <c r="S163" s="174"/>
    </row>
    <row r="164" spans="14:19">
      <c r="N164" s="174"/>
      <c r="O164" s="174"/>
      <c r="P164" s="174"/>
      <c r="Q164" s="174"/>
      <c r="R164" s="174"/>
      <c r="S164" s="174"/>
    </row>
    <row r="165" spans="14:19">
      <c r="N165" s="174"/>
      <c r="O165" s="174"/>
      <c r="P165" s="174"/>
      <c r="Q165" s="174"/>
      <c r="R165" s="174"/>
      <c r="S165" s="174"/>
    </row>
    <row r="166" spans="14:19">
      <c r="N166" s="174"/>
      <c r="O166" s="174"/>
      <c r="P166" s="174"/>
      <c r="Q166" s="174"/>
      <c r="R166" s="174"/>
      <c r="S166" s="174"/>
    </row>
    <row r="167" spans="14:19">
      <c r="N167" s="174"/>
      <c r="O167" s="174"/>
      <c r="P167" s="174"/>
      <c r="Q167" s="174"/>
      <c r="R167" s="174"/>
      <c r="S167" s="174"/>
    </row>
    <row r="168" spans="14:19">
      <c r="N168" s="174"/>
      <c r="O168" s="174"/>
      <c r="P168" s="174"/>
      <c r="Q168" s="174"/>
      <c r="R168" s="174"/>
      <c r="S168" s="174"/>
    </row>
    <row r="169" spans="14:19">
      <c r="N169" s="174"/>
      <c r="O169" s="174"/>
      <c r="P169" s="174"/>
      <c r="Q169" s="174"/>
      <c r="R169" s="174"/>
      <c r="S169" s="174"/>
    </row>
    <row r="170" spans="14:19">
      <c r="N170" s="174"/>
      <c r="O170" s="174"/>
      <c r="P170" s="174"/>
      <c r="Q170" s="174"/>
      <c r="R170" s="174"/>
      <c r="S170" s="174"/>
    </row>
    <row r="171" spans="14:19">
      <c r="N171" s="174"/>
      <c r="O171" s="174"/>
      <c r="P171" s="174"/>
      <c r="Q171" s="174"/>
      <c r="R171" s="174"/>
      <c r="S171" s="174"/>
    </row>
    <row r="172" spans="14:19">
      <c r="N172" s="174"/>
      <c r="O172" s="174"/>
      <c r="P172" s="174"/>
      <c r="Q172" s="174"/>
      <c r="R172" s="174"/>
      <c r="S172" s="174"/>
    </row>
    <row r="173" spans="14:19">
      <c r="N173" s="174"/>
      <c r="O173" s="174"/>
      <c r="P173" s="174"/>
      <c r="Q173" s="174"/>
      <c r="R173" s="174"/>
      <c r="S173" s="174"/>
    </row>
    <row r="174" spans="14:19">
      <c r="N174" s="174"/>
      <c r="O174" s="174"/>
      <c r="P174" s="174"/>
      <c r="Q174" s="174"/>
      <c r="R174" s="174"/>
      <c r="S174" s="174"/>
    </row>
    <row r="175" spans="14:19">
      <c r="N175" s="174"/>
      <c r="O175" s="174"/>
      <c r="P175" s="174"/>
      <c r="Q175" s="174"/>
      <c r="R175" s="174"/>
      <c r="S175" s="174"/>
    </row>
    <row r="176" spans="14:19">
      <c r="N176" s="174"/>
      <c r="O176" s="174"/>
      <c r="P176" s="174"/>
      <c r="Q176" s="174"/>
      <c r="R176" s="174"/>
      <c r="S176" s="174"/>
    </row>
    <row r="177" spans="14:19">
      <c r="N177" s="174"/>
      <c r="O177" s="174"/>
      <c r="P177" s="174"/>
      <c r="Q177" s="174"/>
      <c r="R177" s="174"/>
      <c r="S177" s="174"/>
    </row>
    <row r="178" spans="14:19">
      <c r="N178" s="174"/>
      <c r="O178" s="174"/>
      <c r="P178" s="174"/>
      <c r="Q178" s="174"/>
      <c r="R178" s="174"/>
      <c r="S178" s="174"/>
    </row>
    <row r="179" spans="14:19">
      <c r="N179" s="174"/>
      <c r="O179" s="174"/>
      <c r="P179" s="174"/>
      <c r="Q179" s="174"/>
      <c r="R179" s="174"/>
      <c r="S179" s="174"/>
    </row>
    <row r="180" spans="14:19">
      <c r="N180" s="174"/>
      <c r="O180" s="174"/>
      <c r="P180" s="174"/>
      <c r="Q180" s="174"/>
      <c r="R180" s="174"/>
      <c r="S180" s="174"/>
    </row>
    <row r="181" spans="14:19">
      <c r="N181" s="174"/>
      <c r="O181" s="174"/>
      <c r="P181" s="174"/>
      <c r="Q181" s="174"/>
      <c r="R181" s="174"/>
      <c r="S181" s="174"/>
    </row>
    <row r="182" spans="14:19">
      <c r="N182" s="174"/>
      <c r="O182" s="174"/>
      <c r="P182" s="174"/>
      <c r="Q182" s="174"/>
      <c r="R182" s="174"/>
      <c r="S182" s="174"/>
    </row>
    <row r="183" spans="14:19">
      <c r="N183" s="174"/>
      <c r="O183" s="174"/>
      <c r="P183" s="174"/>
      <c r="Q183" s="174"/>
      <c r="R183" s="174"/>
      <c r="S183" s="174"/>
    </row>
    <row r="184" spans="14:19">
      <c r="N184" s="174"/>
      <c r="O184" s="174"/>
      <c r="P184" s="174"/>
      <c r="Q184" s="174"/>
      <c r="R184" s="174"/>
      <c r="S184" s="174"/>
    </row>
    <row r="185" spans="14:19">
      <c r="N185" s="174"/>
      <c r="O185" s="174"/>
      <c r="P185" s="174"/>
      <c r="Q185" s="174"/>
      <c r="R185" s="174"/>
      <c r="S185" s="174"/>
    </row>
    <row r="186" spans="14:19">
      <c r="N186" s="174"/>
      <c r="O186" s="174"/>
      <c r="P186" s="174"/>
      <c r="Q186" s="174"/>
      <c r="R186" s="174"/>
      <c r="S186" s="174"/>
    </row>
    <row r="187" spans="14:19">
      <c r="N187" s="174"/>
      <c r="O187" s="174"/>
      <c r="P187" s="174"/>
      <c r="Q187" s="174"/>
      <c r="R187" s="174"/>
      <c r="S187" s="174"/>
    </row>
    <row r="188" spans="14:19">
      <c r="N188" s="174"/>
      <c r="O188" s="174"/>
      <c r="P188" s="174"/>
      <c r="Q188" s="174"/>
      <c r="R188" s="174"/>
      <c r="S188" s="174"/>
    </row>
    <row r="189" spans="14:19">
      <c r="N189" s="174"/>
      <c r="O189" s="174"/>
      <c r="P189" s="174"/>
      <c r="Q189" s="174"/>
      <c r="R189" s="174"/>
      <c r="S189" s="174"/>
    </row>
    <row r="190" spans="14:19">
      <c r="N190" s="174"/>
      <c r="O190" s="174"/>
      <c r="P190" s="174"/>
      <c r="Q190" s="174"/>
      <c r="R190" s="174"/>
      <c r="S190" s="174"/>
    </row>
    <row r="191" spans="14:19">
      <c r="N191" s="174"/>
      <c r="O191" s="174"/>
      <c r="P191" s="174"/>
      <c r="Q191" s="174"/>
      <c r="R191" s="174"/>
      <c r="S191" s="174"/>
    </row>
    <row r="192" spans="14:19">
      <c r="N192" s="174"/>
      <c r="O192" s="174"/>
      <c r="P192" s="174"/>
      <c r="Q192" s="174"/>
      <c r="R192" s="174"/>
      <c r="S192" s="174"/>
    </row>
    <row r="193" spans="14:19">
      <c r="N193" s="174"/>
      <c r="O193" s="174"/>
      <c r="P193" s="174"/>
      <c r="Q193" s="174"/>
      <c r="R193" s="174"/>
      <c r="S193" s="174"/>
    </row>
    <row r="194" spans="14:19">
      <c r="N194" s="174"/>
      <c r="O194" s="174"/>
      <c r="P194" s="174"/>
      <c r="Q194" s="174"/>
      <c r="R194" s="174"/>
      <c r="S194" s="174"/>
    </row>
    <row r="195" spans="14:19">
      <c r="N195" s="174"/>
      <c r="O195" s="174"/>
      <c r="P195" s="174"/>
      <c r="Q195" s="174"/>
      <c r="R195" s="174"/>
      <c r="S195" s="174"/>
    </row>
    <row r="196" spans="14:19">
      <c r="N196" s="174"/>
      <c r="O196" s="174"/>
      <c r="P196" s="174"/>
      <c r="Q196" s="174"/>
      <c r="R196" s="174"/>
      <c r="S196" s="174"/>
    </row>
    <row r="197" spans="14:19">
      <c r="N197" s="174"/>
      <c r="O197" s="174"/>
      <c r="P197" s="174"/>
      <c r="Q197" s="174"/>
      <c r="R197" s="174"/>
      <c r="S197" s="174"/>
    </row>
    <row r="198" spans="14:19">
      <c r="N198" s="174"/>
      <c r="O198" s="174"/>
      <c r="P198" s="174"/>
      <c r="Q198" s="174"/>
      <c r="R198" s="174"/>
      <c r="S198" s="174"/>
    </row>
    <row r="199" spans="14:19">
      <c r="N199" s="174"/>
      <c r="O199" s="174"/>
      <c r="P199" s="174"/>
      <c r="Q199" s="174"/>
      <c r="R199" s="174"/>
      <c r="S199" s="174"/>
    </row>
    <row r="200" spans="14:19">
      <c r="N200" s="174"/>
      <c r="O200" s="174"/>
      <c r="P200" s="174"/>
      <c r="Q200" s="174"/>
      <c r="R200" s="174"/>
      <c r="S200" s="174"/>
    </row>
    <row r="201" spans="14:19">
      <c r="N201" s="174"/>
      <c r="O201" s="174"/>
      <c r="P201" s="174"/>
      <c r="Q201" s="174"/>
      <c r="R201" s="174"/>
      <c r="S201" s="174"/>
    </row>
    <row r="202" spans="14:19">
      <c r="N202" s="174"/>
      <c r="O202" s="174"/>
      <c r="P202" s="174"/>
      <c r="Q202" s="174"/>
      <c r="R202" s="174"/>
      <c r="S202" s="174"/>
    </row>
    <row r="203" spans="14:19">
      <c r="N203" s="174"/>
      <c r="O203" s="174"/>
      <c r="P203" s="174"/>
      <c r="Q203" s="174"/>
      <c r="R203" s="174"/>
      <c r="S203" s="174"/>
    </row>
    <row r="204" spans="14:19">
      <c r="N204" s="174"/>
      <c r="O204" s="174"/>
      <c r="P204" s="174"/>
      <c r="Q204" s="174"/>
      <c r="R204" s="174"/>
      <c r="S204" s="174"/>
    </row>
    <row r="205" spans="14:19">
      <c r="N205" s="174"/>
      <c r="O205" s="174"/>
      <c r="P205" s="174"/>
      <c r="Q205" s="174"/>
      <c r="R205" s="174"/>
      <c r="S205" s="174"/>
    </row>
    <row r="206" spans="14:19">
      <c r="N206" s="174"/>
      <c r="O206" s="174"/>
      <c r="P206" s="174"/>
      <c r="Q206" s="174"/>
      <c r="R206" s="174"/>
      <c r="S206" s="174"/>
    </row>
    <row r="207" spans="14:19">
      <c r="N207" s="174"/>
      <c r="O207" s="174"/>
      <c r="P207" s="174"/>
      <c r="Q207" s="174"/>
      <c r="R207" s="174"/>
      <c r="S207" s="174"/>
    </row>
    <row r="208" spans="14:19">
      <c r="N208" s="174"/>
      <c r="O208" s="174"/>
      <c r="P208" s="174"/>
      <c r="Q208" s="174"/>
      <c r="R208" s="174"/>
      <c r="S208" s="174"/>
    </row>
    <row r="209" spans="14:19">
      <c r="N209" s="174"/>
      <c r="O209" s="174"/>
      <c r="P209" s="174"/>
      <c r="Q209" s="174"/>
      <c r="R209" s="174"/>
      <c r="S209" s="174"/>
    </row>
    <row r="210" spans="14:19">
      <c r="N210" s="174"/>
      <c r="O210" s="174"/>
      <c r="P210" s="174"/>
      <c r="Q210" s="174"/>
      <c r="R210" s="174"/>
      <c r="S210" s="174"/>
    </row>
    <row r="211" spans="14:19">
      <c r="N211" s="174"/>
      <c r="O211" s="174"/>
      <c r="P211" s="174"/>
      <c r="Q211" s="174"/>
      <c r="R211" s="174"/>
      <c r="S211" s="174"/>
    </row>
    <row r="212" spans="14:19">
      <c r="N212" s="174"/>
      <c r="O212" s="174"/>
      <c r="P212" s="174"/>
      <c r="Q212" s="174"/>
      <c r="R212" s="174"/>
      <c r="S212" s="174"/>
    </row>
    <row r="213" spans="14:19">
      <c r="N213" s="174"/>
      <c r="O213" s="174"/>
      <c r="P213" s="174"/>
      <c r="Q213" s="174"/>
      <c r="R213" s="174"/>
      <c r="S213" s="174"/>
    </row>
    <row r="214" spans="14:19">
      <c r="N214" s="174"/>
      <c r="O214" s="174"/>
      <c r="P214" s="174"/>
      <c r="Q214" s="174"/>
      <c r="R214" s="174"/>
      <c r="S214" s="174"/>
    </row>
    <row r="215" spans="14:19">
      <c r="N215" s="174"/>
      <c r="O215" s="174"/>
      <c r="P215" s="174"/>
      <c r="Q215" s="174"/>
      <c r="R215" s="174"/>
      <c r="S215" s="174"/>
    </row>
    <row r="216" spans="14:19">
      <c r="N216" s="174"/>
      <c r="O216" s="174"/>
      <c r="P216" s="174"/>
      <c r="Q216" s="174"/>
      <c r="R216" s="174"/>
      <c r="S216" s="174"/>
    </row>
    <row r="217" spans="14:19">
      <c r="N217" s="174"/>
      <c r="O217" s="174"/>
      <c r="P217" s="174"/>
      <c r="Q217" s="174"/>
      <c r="R217" s="174"/>
      <c r="S217" s="174"/>
    </row>
    <row r="218" spans="14:19">
      <c r="N218" s="174"/>
      <c r="O218" s="174"/>
      <c r="P218" s="174"/>
      <c r="Q218" s="174"/>
      <c r="R218" s="174"/>
      <c r="S218" s="174"/>
    </row>
    <row r="219" spans="14:19">
      <c r="N219" s="174"/>
      <c r="O219" s="174"/>
      <c r="P219" s="174"/>
      <c r="Q219" s="174"/>
      <c r="R219" s="174"/>
      <c r="S219" s="174"/>
    </row>
    <row r="220" spans="14:19">
      <c r="N220" s="174"/>
      <c r="O220" s="174"/>
      <c r="P220" s="174"/>
      <c r="Q220" s="174"/>
      <c r="R220" s="174"/>
      <c r="S220" s="174"/>
    </row>
    <row r="221" spans="14:19">
      <c r="N221" s="174"/>
      <c r="O221" s="174"/>
      <c r="P221" s="174"/>
      <c r="Q221" s="174"/>
      <c r="R221" s="174"/>
      <c r="S221" s="174"/>
    </row>
    <row r="222" spans="14:19">
      <c r="N222" s="174"/>
      <c r="O222" s="174"/>
      <c r="P222" s="174"/>
      <c r="Q222" s="174"/>
      <c r="R222" s="174"/>
      <c r="S222" s="174"/>
    </row>
    <row r="223" spans="14:19">
      <c r="N223" s="174"/>
      <c r="O223" s="174"/>
      <c r="P223" s="174"/>
      <c r="Q223" s="174"/>
      <c r="R223" s="174"/>
      <c r="S223" s="174"/>
    </row>
    <row r="224" spans="14:19">
      <c r="N224" s="174"/>
      <c r="O224" s="174"/>
      <c r="P224" s="174"/>
      <c r="Q224" s="174"/>
      <c r="R224" s="174"/>
      <c r="S224" s="174"/>
    </row>
    <row r="225" spans="14:19">
      <c r="N225" s="174"/>
      <c r="O225" s="174"/>
      <c r="P225" s="174"/>
      <c r="Q225" s="174"/>
      <c r="R225" s="174"/>
      <c r="S225" s="174"/>
    </row>
    <row r="226" spans="14:19">
      <c r="N226" s="174"/>
      <c r="O226" s="174"/>
      <c r="P226" s="174"/>
      <c r="Q226" s="174"/>
      <c r="R226" s="174"/>
      <c r="S226" s="174"/>
    </row>
    <row r="227" spans="14:19">
      <c r="N227" s="174"/>
      <c r="O227" s="174"/>
      <c r="P227" s="174"/>
      <c r="Q227" s="174"/>
      <c r="R227" s="174"/>
      <c r="S227" s="174"/>
    </row>
    <row r="228" spans="14:19">
      <c r="N228" s="174"/>
      <c r="O228" s="174"/>
      <c r="P228" s="174"/>
      <c r="Q228" s="174"/>
      <c r="R228" s="174"/>
      <c r="S228" s="174"/>
    </row>
    <row r="229" spans="14:19">
      <c r="N229" s="174"/>
      <c r="O229" s="174"/>
      <c r="P229" s="174"/>
      <c r="Q229" s="174"/>
      <c r="R229" s="174"/>
      <c r="S229" s="174"/>
    </row>
    <row r="230" spans="14:19">
      <c r="N230" s="174"/>
      <c r="O230" s="174"/>
      <c r="P230" s="174"/>
      <c r="Q230" s="174"/>
      <c r="R230" s="174"/>
      <c r="S230" s="174"/>
    </row>
    <row r="231" spans="14:19">
      <c r="N231" s="174"/>
      <c r="O231" s="174"/>
      <c r="P231" s="174"/>
      <c r="Q231" s="174"/>
      <c r="R231" s="174"/>
      <c r="S231" s="174"/>
    </row>
    <row r="232" spans="14:19">
      <c r="N232" s="174"/>
      <c r="O232" s="174"/>
      <c r="P232" s="174"/>
      <c r="Q232" s="174"/>
      <c r="R232" s="174"/>
      <c r="S232" s="174"/>
    </row>
    <row r="233" spans="14:19">
      <c r="N233" s="174"/>
      <c r="O233" s="174"/>
      <c r="P233" s="174"/>
      <c r="Q233" s="174"/>
      <c r="R233" s="174"/>
      <c r="S233" s="174"/>
    </row>
    <row r="234" spans="14:19">
      <c r="N234" s="174"/>
      <c r="O234" s="174"/>
      <c r="P234" s="174"/>
      <c r="Q234" s="174"/>
      <c r="R234" s="174"/>
      <c r="S234" s="174"/>
    </row>
    <row r="235" spans="14:19">
      <c r="N235" s="174"/>
      <c r="O235" s="174"/>
      <c r="P235" s="174"/>
      <c r="Q235" s="174"/>
      <c r="R235" s="174"/>
      <c r="S235" s="174"/>
    </row>
    <row r="236" spans="14:19">
      <c r="N236" s="174"/>
      <c r="O236" s="174"/>
      <c r="P236" s="174"/>
      <c r="Q236" s="174"/>
      <c r="R236" s="174"/>
      <c r="S236" s="174"/>
    </row>
    <row r="237" spans="14:19">
      <c r="N237" s="174"/>
      <c r="O237" s="174"/>
      <c r="P237" s="174"/>
      <c r="Q237" s="174"/>
      <c r="R237" s="174"/>
      <c r="S237" s="174"/>
    </row>
    <row r="238" spans="14:19">
      <c r="N238" s="174"/>
      <c r="O238" s="174"/>
      <c r="P238" s="174"/>
      <c r="Q238" s="174"/>
      <c r="R238" s="174"/>
      <c r="S238" s="174"/>
    </row>
    <row r="239" spans="14:19">
      <c r="N239" s="174"/>
      <c r="O239" s="174"/>
      <c r="P239" s="174"/>
      <c r="Q239" s="174"/>
      <c r="R239" s="174"/>
      <c r="S239" s="174"/>
    </row>
    <row r="240" spans="14:19">
      <c r="N240" s="174"/>
      <c r="O240" s="174"/>
      <c r="P240" s="174"/>
      <c r="Q240" s="174"/>
      <c r="R240" s="174"/>
      <c r="S240" s="174"/>
    </row>
    <row r="241" spans="14:19">
      <c r="N241" s="174"/>
      <c r="O241" s="174"/>
      <c r="P241" s="174"/>
      <c r="Q241" s="174"/>
      <c r="R241" s="174"/>
      <c r="S241" s="174"/>
    </row>
    <row r="242" spans="14:19">
      <c r="N242" s="174"/>
      <c r="O242" s="174"/>
      <c r="P242" s="174"/>
      <c r="Q242" s="174"/>
      <c r="R242" s="174"/>
      <c r="S242" s="174"/>
    </row>
    <row r="243" spans="14:19">
      <c r="N243" s="174"/>
      <c r="O243" s="174"/>
      <c r="P243" s="174"/>
      <c r="Q243" s="174"/>
      <c r="R243" s="174"/>
      <c r="S243" s="174"/>
    </row>
    <row r="244" spans="14:19">
      <c r="N244" s="174"/>
      <c r="O244" s="174"/>
      <c r="P244" s="174"/>
      <c r="Q244" s="174"/>
      <c r="R244" s="174"/>
      <c r="S244" s="174"/>
    </row>
    <row r="245" spans="14:19">
      <c r="N245" s="174"/>
      <c r="O245" s="174"/>
      <c r="P245" s="174"/>
      <c r="Q245" s="174"/>
      <c r="R245" s="174"/>
      <c r="S245" s="174"/>
    </row>
    <row r="246" spans="14:19">
      <c r="N246" s="174"/>
      <c r="O246" s="174"/>
      <c r="P246" s="174"/>
      <c r="Q246" s="174"/>
      <c r="R246" s="174"/>
      <c r="S246" s="174"/>
    </row>
    <row r="247" spans="14:19">
      <c r="N247" s="174"/>
      <c r="O247" s="174"/>
      <c r="P247" s="174"/>
      <c r="Q247" s="174"/>
      <c r="R247" s="174"/>
      <c r="S247" s="174"/>
    </row>
    <row r="248" spans="14:19">
      <c r="N248" s="174"/>
      <c r="O248" s="174"/>
      <c r="P248" s="174"/>
      <c r="Q248" s="174"/>
      <c r="R248" s="174"/>
      <c r="S248" s="174"/>
    </row>
    <row r="249" spans="14:19">
      <c r="N249" s="174"/>
      <c r="O249" s="174"/>
      <c r="P249" s="174"/>
      <c r="Q249" s="174"/>
      <c r="R249" s="174"/>
      <c r="S249" s="174"/>
    </row>
    <row r="250" spans="14:19">
      <c r="N250" s="174"/>
      <c r="O250" s="174"/>
      <c r="P250" s="174"/>
      <c r="Q250" s="174"/>
      <c r="R250" s="174"/>
      <c r="S250" s="174"/>
    </row>
    <row r="251" spans="14:19">
      <c r="N251" s="174"/>
      <c r="O251" s="174"/>
      <c r="P251" s="174"/>
      <c r="Q251" s="174"/>
      <c r="R251" s="174"/>
      <c r="S251" s="174"/>
    </row>
    <row r="252" spans="14:19">
      <c r="N252" s="174"/>
      <c r="O252" s="174"/>
      <c r="P252" s="174"/>
      <c r="Q252" s="174"/>
      <c r="R252" s="174"/>
      <c r="S252" s="174"/>
    </row>
    <row r="253" spans="14:19">
      <c r="N253" s="174"/>
      <c r="O253" s="174"/>
      <c r="P253" s="174"/>
      <c r="Q253" s="174"/>
      <c r="R253" s="174"/>
      <c r="S253" s="174"/>
    </row>
    <row r="254" spans="14:19">
      <c r="N254" s="174"/>
      <c r="O254" s="174"/>
      <c r="P254" s="174"/>
      <c r="Q254" s="174"/>
      <c r="R254" s="174"/>
      <c r="S254" s="174"/>
    </row>
    <row r="255" spans="14:19">
      <c r="N255" s="174"/>
      <c r="O255" s="174"/>
      <c r="P255" s="174"/>
      <c r="Q255" s="174"/>
      <c r="R255" s="174"/>
      <c r="S255" s="174"/>
    </row>
    <row r="256" spans="14:19">
      <c r="N256" s="174"/>
      <c r="O256" s="174"/>
      <c r="P256" s="174"/>
      <c r="Q256" s="174"/>
      <c r="R256" s="174"/>
      <c r="S256" s="174"/>
    </row>
    <row r="257" spans="14:19">
      <c r="N257" s="174"/>
      <c r="O257" s="174"/>
      <c r="P257" s="174"/>
      <c r="Q257" s="174"/>
      <c r="R257" s="174"/>
      <c r="S257" s="174"/>
    </row>
    <row r="258" spans="14:19">
      <c r="N258" s="174"/>
      <c r="O258" s="174"/>
      <c r="P258" s="174"/>
      <c r="Q258" s="174"/>
      <c r="R258" s="174"/>
      <c r="S258" s="174"/>
    </row>
    <row r="259" spans="14:19">
      <c r="N259" s="174"/>
      <c r="O259" s="174"/>
      <c r="P259" s="174"/>
      <c r="Q259" s="174"/>
      <c r="R259" s="174"/>
      <c r="S259" s="174"/>
    </row>
    <row r="260" spans="14:19">
      <c r="N260" s="174"/>
      <c r="O260" s="174"/>
      <c r="P260" s="174"/>
      <c r="Q260" s="174"/>
      <c r="R260" s="174"/>
      <c r="S260" s="174"/>
    </row>
    <row r="261" spans="14:19">
      <c r="N261" s="174"/>
      <c r="O261" s="174"/>
      <c r="P261" s="174"/>
      <c r="Q261" s="174"/>
      <c r="R261" s="174"/>
      <c r="S261" s="174"/>
    </row>
    <row r="262" spans="14:19">
      <c r="N262" s="174"/>
      <c r="O262" s="174"/>
      <c r="P262" s="174"/>
      <c r="Q262" s="174"/>
      <c r="R262" s="174"/>
      <c r="S262" s="174"/>
    </row>
    <row r="263" spans="14:19">
      <c r="N263" s="174"/>
      <c r="O263" s="174"/>
      <c r="P263" s="174"/>
      <c r="Q263" s="174"/>
      <c r="R263" s="174"/>
      <c r="S263" s="174"/>
    </row>
    <row r="264" spans="14:19">
      <c r="N264" s="174"/>
      <c r="O264" s="174"/>
      <c r="P264" s="174"/>
      <c r="Q264" s="174"/>
      <c r="R264" s="174"/>
      <c r="S264" s="174"/>
    </row>
    <row r="265" spans="14:19">
      <c r="N265" s="174"/>
      <c r="O265" s="174"/>
      <c r="P265" s="174"/>
      <c r="Q265" s="174"/>
      <c r="R265" s="174"/>
      <c r="S265" s="174"/>
    </row>
    <row r="266" spans="14:19">
      <c r="N266" s="174"/>
      <c r="O266" s="174"/>
      <c r="P266" s="174"/>
      <c r="Q266" s="174"/>
      <c r="R266" s="174"/>
      <c r="S266" s="174"/>
    </row>
    <row r="267" spans="14:19">
      <c r="N267" s="174"/>
      <c r="O267" s="174"/>
      <c r="P267" s="174"/>
      <c r="Q267" s="174"/>
      <c r="R267" s="174"/>
      <c r="S267" s="174"/>
    </row>
    <row r="268" spans="14:19">
      <c r="N268" s="174"/>
      <c r="O268" s="174"/>
      <c r="P268" s="174"/>
      <c r="Q268" s="174"/>
      <c r="R268" s="174"/>
      <c r="S268" s="174"/>
    </row>
    <row r="269" spans="14:19">
      <c r="N269" s="174"/>
      <c r="O269" s="174"/>
      <c r="P269" s="174"/>
      <c r="Q269" s="174"/>
      <c r="R269" s="174"/>
      <c r="S269" s="174"/>
    </row>
    <row r="270" spans="14:19">
      <c r="N270" s="174"/>
      <c r="O270" s="174"/>
      <c r="P270" s="174"/>
      <c r="Q270" s="174"/>
      <c r="R270" s="174"/>
      <c r="S270" s="174"/>
    </row>
    <row r="271" spans="14:19">
      <c r="N271" s="174"/>
      <c r="O271" s="174"/>
      <c r="P271" s="174"/>
      <c r="Q271" s="174"/>
      <c r="R271" s="174"/>
      <c r="S271" s="174"/>
    </row>
    <row r="272" spans="14:19">
      <c r="N272" s="174"/>
      <c r="O272" s="174"/>
      <c r="P272" s="174"/>
      <c r="Q272" s="174"/>
      <c r="R272" s="174"/>
      <c r="S272" s="174"/>
    </row>
    <row r="273" spans="14:19">
      <c r="N273" s="174"/>
      <c r="O273" s="174"/>
      <c r="P273" s="174"/>
      <c r="Q273" s="174"/>
      <c r="R273" s="174"/>
      <c r="S273" s="174"/>
    </row>
    <row r="274" spans="14:19">
      <c r="N274" s="174"/>
      <c r="O274" s="174"/>
      <c r="P274" s="174"/>
      <c r="Q274" s="174"/>
      <c r="R274" s="174"/>
      <c r="S274" s="174"/>
    </row>
    <row r="275" spans="14:19">
      <c r="N275" s="174"/>
      <c r="O275" s="174"/>
      <c r="P275" s="174"/>
      <c r="Q275" s="174"/>
      <c r="R275" s="174"/>
      <c r="S275" s="174"/>
    </row>
    <row r="276" spans="14:19">
      <c r="N276" s="174"/>
      <c r="O276" s="174"/>
      <c r="P276" s="174"/>
      <c r="Q276" s="174"/>
      <c r="R276" s="174"/>
      <c r="S276" s="174"/>
    </row>
    <row r="277" spans="14:19">
      <c r="N277" s="174"/>
      <c r="O277" s="174"/>
      <c r="P277" s="174"/>
      <c r="Q277" s="174"/>
      <c r="R277" s="174"/>
      <c r="S277" s="174"/>
    </row>
    <row r="278" spans="14:19">
      <c r="N278" s="174"/>
      <c r="O278" s="174"/>
      <c r="P278" s="174"/>
      <c r="Q278" s="174"/>
      <c r="R278" s="174"/>
      <c r="S278" s="174"/>
    </row>
    <row r="279" spans="14:19">
      <c r="N279" s="174"/>
      <c r="O279" s="174"/>
      <c r="P279" s="174"/>
      <c r="Q279" s="174"/>
      <c r="R279" s="174"/>
      <c r="S279" s="174"/>
    </row>
    <row r="280" spans="14:19">
      <c r="N280" s="174"/>
      <c r="O280" s="174"/>
      <c r="P280" s="174"/>
      <c r="Q280" s="174"/>
      <c r="R280" s="174"/>
      <c r="S280" s="174"/>
    </row>
    <row r="281" spans="14:19">
      <c r="N281" s="174"/>
      <c r="O281" s="174"/>
      <c r="P281" s="174"/>
      <c r="Q281" s="174"/>
      <c r="R281" s="174"/>
      <c r="S281" s="174"/>
    </row>
    <row r="282" spans="14:19">
      <c r="N282" s="174"/>
      <c r="O282" s="174"/>
      <c r="P282" s="174"/>
      <c r="Q282" s="174"/>
      <c r="R282" s="174"/>
      <c r="S282" s="174"/>
    </row>
    <row r="283" spans="14:19">
      <c r="N283" s="174"/>
      <c r="O283" s="174"/>
      <c r="P283" s="174"/>
      <c r="Q283" s="174"/>
      <c r="R283" s="174"/>
      <c r="S283" s="174"/>
    </row>
    <row r="284" spans="14:19">
      <c r="N284" s="174"/>
      <c r="O284" s="174"/>
      <c r="P284" s="174"/>
      <c r="Q284" s="174"/>
      <c r="R284" s="174"/>
      <c r="S284" s="174"/>
    </row>
    <row r="285" spans="14:19">
      <c r="N285" s="174"/>
      <c r="O285" s="174"/>
      <c r="P285" s="174"/>
      <c r="Q285" s="174"/>
      <c r="R285" s="174"/>
      <c r="S285" s="174"/>
    </row>
    <row r="286" spans="14:19">
      <c r="N286" s="174"/>
      <c r="O286" s="174"/>
      <c r="P286" s="174"/>
      <c r="Q286" s="174"/>
      <c r="R286" s="174"/>
      <c r="S286" s="174"/>
    </row>
    <row r="287" spans="14:19">
      <c r="N287" s="174"/>
      <c r="O287" s="174"/>
      <c r="P287" s="174"/>
      <c r="Q287" s="174"/>
      <c r="R287" s="174"/>
      <c r="S287" s="174"/>
    </row>
    <row r="288" spans="14:19">
      <c r="N288" s="174"/>
      <c r="O288" s="174"/>
      <c r="P288" s="174"/>
      <c r="Q288" s="174"/>
      <c r="R288" s="174"/>
      <c r="S288" s="174"/>
    </row>
    <row r="289" spans="14:19">
      <c r="N289" s="174"/>
      <c r="O289" s="174"/>
      <c r="P289" s="174"/>
      <c r="Q289" s="174"/>
      <c r="R289" s="174"/>
      <c r="S289" s="174"/>
    </row>
    <row r="290" spans="14:19">
      <c r="N290" s="174"/>
      <c r="O290" s="174"/>
      <c r="P290" s="174"/>
      <c r="Q290" s="174"/>
      <c r="R290" s="174"/>
      <c r="S290" s="174"/>
    </row>
    <row r="291" spans="14:19">
      <c r="N291" s="174"/>
      <c r="O291" s="174"/>
      <c r="P291" s="174"/>
      <c r="Q291" s="174"/>
      <c r="R291" s="174"/>
      <c r="S291" s="174"/>
    </row>
    <row r="292" spans="14:19">
      <c r="N292" s="174"/>
      <c r="O292" s="174"/>
      <c r="P292" s="174"/>
      <c r="Q292" s="174"/>
      <c r="R292" s="174"/>
      <c r="S292" s="174"/>
    </row>
    <row r="293" spans="14:19">
      <c r="N293" s="174"/>
      <c r="O293" s="174"/>
      <c r="P293" s="174"/>
      <c r="Q293" s="174"/>
      <c r="R293" s="174"/>
      <c r="S293" s="174"/>
    </row>
    <row r="294" spans="14:19">
      <c r="N294" s="174"/>
      <c r="O294" s="174"/>
      <c r="P294" s="174"/>
      <c r="Q294" s="174"/>
      <c r="R294" s="174"/>
      <c r="S294" s="174"/>
    </row>
    <row r="295" spans="14:19">
      <c r="N295" s="174"/>
      <c r="O295" s="174"/>
      <c r="P295" s="174"/>
      <c r="Q295" s="174"/>
      <c r="R295" s="174"/>
      <c r="S295" s="174"/>
    </row>
    <row r="296" spans="14:19">
      <c r="N296" s="174"/>
      <c r="O296" s="174"/>
      <c r="P296" s="174"/>
      <c r="Q296" s="174"/>
      <c r="R296" s="174"/>
      <c r="S296" s="174"/>
    </row>
    <row r="297" spans="14:19">
      <c r="N297" s="174"/>
      <c r="O297" s="174"/>
      <c r="P297" s="174"/>
      <c r="Q297" s="174"/>
      <c r="R297" s="174"/>
      <c r="S297" s="174"/>
    </row>
    <row r="298" spans="14:19">
      <c r="N298" s="174"/>
      <c r="O298" s="174"/>
      <c r="P298" s="174"/>
      <c r="Q298" s="174"/>
      <c r="R298" s="174"/>
      <c r="S298" s="174"/>
    </row>
    <row r="299" spans="14:19">
      <c r="N299" s="174"/>
      <c r="O299" s="174"/>
      <c r="P299" s="174"/>
      <c r="Q299" s="174"/>
      <c r="R299" s="174"/>
      <c r="S299" s="174"/>
    </row>
    <row r="300" spans="14:19">
      <c r="N300" s="174"/>
      <c r="O300" s="174"/>
      <c r="P300" s="174"/>
      <c r="Q300" s="174"/>
      <c r="R300" s="174"/>
      <c r="S300" s="174"/>
    </row>
    <row r="301" spans="14:19">
      <c r="N301" s="174"/>
      <c r="O301" s="174"/>
      <c r="P301" s="174"/>
      <c r="Q301" s="174"/>
      <c r="R301" s="174"/>
      <c r="S301" s="174"/>
    </row>
    <row r="302" spans="14:19">
      <c r="N302" s="174"/>
      <c r="O302" s="174"/>
      <c r="P302" s="174"/>
      <c r="Q302" s="174"/>
      <c r="R302" s="174"/>
      <c r="S302" s="174"/>
    </row>
    <row r="303" spans="14:19">
      <c r="N303" s="174"/>
      <c r="O303" s="174"/>
      <c r="P303" s="174"/>
      <c r="Q303" s="174"/>
      <c r="R303" s="174"/>
      <c r="S303" s="174"/>
    </row>
    <row r="304" spans="14:19">
      <c r="N304" s="174"/>
      <c r="O304" s="174"/>
      <c r="P304" s="174"/>
      <c r="Q304" s="174"/>
      <c r="R304" s="174"/>
      <c r="S304" s="174"/>
    </row>
    <row r="305" spans="14:19">
      <c r="N305" s="174"/>
      <c r="O305" s="174"/>
      <c r="P305" s="174"/>
      <c r="Q305" s="174"/>
      <c r="R305" s="174"/>
      <c r="S305" s="174"/>
    </row>
    <row r="306" spans="14:19">
      <c r="N306" s="174"/>
      <c r="O306" s="174"/>
      <c r="P306" s="174"/>
      <c r="Q306" s="174"/>
      <c r="R306" s="174"/>
      <c r="S306" s="174"/>
    </row>
    <row r="307" spans="14:19">
      <c r="N307" s="174"/>
      <c r="O307" s="174"/>
      <c r="P307" s="174"/>
      <c r="Q307" s="174"/>
      <c r="R307" s="174"/>
      <c r="S307" s="174"/>
    </row>
    <row r="308" spans="14:19">
      <c r="N308" s="174"/>
      <c r="O308" s="174"/>
      <c r="P308" s="174"/>
      <c r="Q308" s="174"/>
      <c r="R308" s="174"/>
      <c r="S308" s="174"/>
    </row>
    <row r="309" spans="14:19">
      <c r="N309" s="174"/>
      <c r="O309" s="174"/>
      <c r="P309" s="174"/>
      <c r="Q309" s="174"/>
      <c r="R309" s="174"/>
      <c r="S309" s="174"/>
    </row>
    <row r="310" spans="14:19">
      <c r="N310" s="174"/>
      <c r="O310" s="174"/>
      <c r="P310" s="174"/>
      <c r="Q310" s="174"/>
      <c r="R310" s="174"/>
      <c r="S310" s="174"/>
    </row>
    <row r="311" spans="14:19">
      <c r="N311" s="174"/>
      <c r="O311" s="174"/>
      <c r="P311" s="174"/>
      <c r="Q311" s="174"/>
      <c r="R311" s="174"/>
      <c r="S311" s="174"/>
    </row>
    <row r="312" spans="14:19">
      <c r="N312" s="174"/>
      <c r="O312" s="174"/>
      <c r="P312" s="174"/>
      <c r="Q312" s="174"/>
      <c r="R312" s="174"/>
      <c r="S312" s="174"/>
    </row>
    <row r="313" spans="14:19">
      <c r="N313" s="174"/>
      <c r="O313" s="174"/>
      <c r="P313" s="174"/>
      <c r="Q313" s="174"/>
      <c r="R313" s="174"/>
      <c r="S313" s="174"/>
    </row>
    <row r="314" spans="14:19">
      <c r="N314" s="174"/>
      <c r="O314" s="174"/>
      <c r="P314" s="174"/>
      <c r="Q314" s="174"/>
      <c r="R314" s="174"/>
      <c r="S314" s="174"/>
    </row>
    <row r="315" spans="14:19">
      <c r="N315" s="174"/>
      <c r="O315" s="174"/>
      <c r="P315" s="174"/>
      <c r="Q315" s="174"/>
      <c r="R315" s="174"/>
      <c r="S315" s="174"/>
    </row>
    <row r="316" spans="14:19">
      <c r="N316" s="174"/>
      <c r="O316" s="174"/>
      <c r="P316" s="174"/>
      <c r="Q316" s="174"/>
      <c r="R316" s="174"/>
      <c r="S316" s="174"/>
    </row>
    <row r="317" spans="14:19">
      <c r="N317" s="174"/>
      <c r="O317" s="174"/>
      <c r="P317" s="174"/>
      <c r="Q317" s="174"/>
      <c r="R317" s="174"/>
      <c r="S317" s="174"/>
    </row>
    <row r="318" spans="14:19">
      <c r="N318" s="174"/>
      <c r="O318" s="174"/>
      <c r="P318" s="174"/>
      <c r="Q318" s="174"/>
      <c r="R318" s="174"/>
      <c r="S318" s="174"/>
    </row>
    <row r="319" spans="14:19">
      <c r="N319" s="174"/>
      <c r="O319" s="174"/>
      <c r="P319" s="174"/>
      <c r="Q319" s="174"/>
      <c r="R319" s="174"/>
      <c r="S319" s="174"/>
    </row>
    <row r="320" spans="14:19">
      <c r="N320" s="174"/>
      <c r="O320" s="174"/>
      <c r="P320" s="174"/>
      <c r="Q320" s="174"/>
      <c r="R320" s="174"/>
      <c r="S320" s="174"/>
    </row>
    <row r="321" spans="14:19">
      <c r="N321" s="174"/>
      <c r="O321" s="174"/>
      <c r="P321" s="174"/>
      <c r="Q321" s="174"/>
      <c r="R321" s="174"/>
      <c r="S321" s="174"/>
    </row>
    <row r="322" spans="14:19">
      <c r="N322" s="174"/>
      <c r="O322" s="174"/>
      <c r="P322" s="174"/>
      <c r="Q322" s="174"/>
      <c r="R322" s="174"/>
      <c r="S322" s="174"/>
    </row>
    <row r="323" spans="14:19">
      <c r="N323" s="174"/>
      <c r="O323" s="174"/>
      <c r="P323" s="174"/>
      <c r="Q323" s="174"/>
      <c r="R323" s="174"/>
      <c r="S323" s="174"/>
    </row>
    <row r="324" spans="14:19">
      <c r="N324" s="174"/>
      <c r="O324" s="174"/>
      <c r="P324" s="174"/>
      <c r="Q324" s="174"/>
      <c r="R324" s="174"/>
      <c r="S324" s="174"/>
    </row>
    <row r="325" spans="14:19">
      <c r="N325" s="174"/>
      <c r="O325" s="174"/>
      <c r="P325" s="174"/>
      <c r="Q325" s="174"/>
      <c r="R325" s="174"/>
      <c r="S325" s="174"/>
    </row>
    <row r="326" spans="14:19">
      <c r="N326" s="174"/>
      <c r="O326" s="174"/>
      <c r="P326" s="174"/>
      <c r="Q326" s="174"/>
      <c r="R326" s="174"/>
      <c r="S326" s="174"/>
    </row>
    <row r="327" spans="14:19">
      <c r="N327" s="174"/>
      <c r="O327" s="174"/>
      <c r="P327" s="174"/>
      <c r="Q327" s="174"/>
      <c r="R327" s="174"/>
      <c r="S327" s="174"/>
    </row>
    <row r="328" spans="14:19">
      <c r="N328" s="174"/>
      <c r="O328" s="174"/>
      <c r="P328" s="174"/>
      <c r="Q328" s="174"/>
      <c r="R328" s="174"/>
      <c r="S328" s="174"/>
    </row>
    <row r="329" spans="14:19">
      <c r="N329" s="174"/>
      <c r="O329" s="174"/>
      <c r="P329" s="174"/>
      <c r="Q329" s="174"/>
      <c r="R329" s="174"/>
      <c r="S329" s="174"/>
    </row>
    <row r="330" spans="14:19">
      <c r="N330" s="174"/>
      <c r="O330" s="174"/>
      <c r="P330" s="174"/>
      <c r="Q330" s="174"/>
      <c r="R330" s="174"/>
      <c r="S330" s="174"/>
    </row>
    <row r="331" spans="14:19">
      <c r="N331" s="174"/>
      <c r="O331" s="174"/>
      <c r="P331" s="174"/>
      <c r="Q331" s="174"/>
      <c r="R331" s="174"/>
      <c r="S331" s="174"/>
    </row>
    <row r="332" spans="14:19">
      <c r="N332" s="174"/>
      <c r="O332" s="174"/>
      <c r="P332" s="174"/>
      <c r="Q332" s="174"/>
      <c r="R332" s="174"/>
      <c r="S332" s="174"/>
    </row>
    <row r="333" spans="14:19">
      <c r="N333" s="174"/>
      <c r="O333" s="174"/>
      <c r="P333" s="174"/>
      <c r="Q333" s="174"/>
      <c r="R333" s="174"/>
      <c r="S333" s="174"/>
    </row>
    <row r="334" spans="14:19">
      <c r="N334" s="174"/>
      <c r="O334" s="174"/>
      <c r="P334" s="174"/>
      <c r="Q334" s="174"/>
      <c r="R334" s="174"/>
      <c r="S334" s="174"/>
    </row>
    <row r="335" spans="14:19">
      <c r="N335" s="174"/>
      <c r="O335" s="174"/>
      <c r="P335" s="174"/>
      <c r="Q335" s="174"/>
      <c r="R335" s="174"/>
      <c r="S335" s="174"/>
    </row>
    <row r="336" spans="14:19">
      <c r="N336" s="174"/>
      <c r="O336" s="174"/>
      <c r="P336" s="174"/>
      <c r="Q336" s="174"/>
      <c r="R336" s="174"/>
      <c r="S336" s="174"/>
    </row>
    <row r="337" spans="14:19">
      <c r="N337" s="174"/>
      <c r="O337" s="174"/>
      <c r="P337" s="174"/>
      <c r="Q337" s="174"/>
      <c r="R337" s="174"/>
      <c r="S337" s="174"/>
    </row>
    <row r="338" spans="14:19">
      <c r="N338" s="174"/>
      <c r="O338" s="174"/>
      <c r="P338" s="174"/>
      <c r="Q338" s="174"/>
      <c r="R338" s="174"/>
      <c r="S338" s="174"/>
    </row>
    <row r="339" spans="14:19">
      <c r="N339" s="174"/>
      <c r="O339" s="174"/>
      <c r="P339" s="174"/>
      <c r="Q339" s="174"/>
      <c r="R339" s="174"/>
      <c r="S339" s="174"/>
    </row>
    <row r="340" spans="14:19">
      <c r="N340" s="174"/>
      <c r="O340" s="174"/>
      <c r="P340" s="174"/>
      <c r="Q340" s="174"/>
      <c r="R340" s="174"/>
      <c r="S340" s="174"/>
    </row>
    <row r="341" spans="14:19">
      <c r="N341" s="174"/>
      <c r="O341" s="174"/>
      <c r="P341" s="174"/>
      <c r="Q341" s="174"/>
      <c r="R341" s="174"/>
      <c r="S341" s="174"/>
    </row>
    <row r="342" spans="14:19">
      <c r="N342" s="174"/>
      <c r="O342" s="174"/>
      <c r="P342" s="174"/>
      <c r="Q342" s="174"/>
      <c r="R342" s="174"/>
      <c r="S342" s="174"/>
    </row>
    <row r="343" spans="14:19">
      <c r="N343" s="174"/>
      <c r="O343" s="174"/>
      <c r="P343" s="174"/>
      <c r="Q343" s="174"/>
      <c r="R343" s="174"/>
      <c r="S343" s="174"/>
    </row>
    <row r="344" spans="14:19">
      <c r="N344" s="174"/>
      <c r="O344" s="174"/>
      <c r="P344" s="174"/>
      <c r="Q344" s="174"/>
      <c r="R344" s="174"/>
      <c r="S344" s="174"/>
    </row>
    <row r="345" spans="14:19">
      <c r="N345" s="174"/>
      <c r="O345" s="174"/>
      <c r="P345" s="174"/>
      <c r="Q345" s="174"/>
      <c r="R345" s="174"/>
      <c r="S345" s="174"/>
    </row>
    <row r="346" spans="14:19">
      <c r="N346" s="174"/>
      <c r="O346" s="174"/>
      <c r="P346" s="174"/>
      <c r="Q346" s="174"/>
      <c r="R346" s="174"/>
      <c r="S346" s="174"/>
    </row>
    <row r="347" spans="14:19">
      <c r="N347" s="174"/>
      <c r="O347" s="174"/>
      <c r="P347" s="174"/>
      <c r="Q347" s="174"/>
      <c r="R347" s="174"/>
      <c r="S347" s="174"/>
    </row>
    <row r="348" spans="14:19">
      <c r="N348" s="174"/>
      <c r="O348" s="174"/>
      <c r="P348" s="174"/>
      <c r="Q348" s="174"/>
      <c r="R348" s="174"/>
      <c r="S348" s="174"/>
    </row>
    <row r="349" spans="14:19">
      <c r="N349" s="174"/>
      <c r="O349" s="174"/>
      <c r="P349" s="174"/>
      <c r="Q349" s="174"/>
      <c r="R349" s="174"/>
      <c r="S349" s="174"/>
    </row>
    <row r="350" spans="14:19">
      <c r="N350" s="174"/>
      <c r="O350" s="174"/>
      <c r="P350" s="174"/>
      <c r="Q350" s="174"/>
      <c r="R350" s="174"/>
      <c r="S350" s="174"/>
    </row>
    <row r="351" spans="14:19">
      <c r="N351" s="174"/>
      <c r="O351" s="174"/>
      <c r="P351" s="174"/>
      <c r="Q351" s="174"/>
      <c r="R351" s="174"/>
      <c r="S351" s="174"/>
    </row>
    <row r="352" spans="14:19">
      <c r="N352" s="174"/>
      <c r="O352" s="174"/>
      <c r="P352" s="174"/>
      <c r="Q352" s="174"/>
      <c r="R352" s="174"/>
      <c r="S352" s="174"/>
    </row>
    <row r="353" spans="14:19">
      <c r="N353" s="174"/>
      <c r="O353" s="174"/>
      <c r="P353" s="174"/>
      <c r="Q353" s="174"/>
      <c r="R353" s="174"/>
      <c r="S353" s="174"/>
    </row>
    <row r="354" spans="14:19">
      <c r="N354" s="174"/>
      <c r="O354" s="174"/>
      <c r="P354" s="174"/>
      <c r="Q354" s="174"/>
      <c r="R354" s="174"/>
      <c r="S354" s="174"/>
    </row>
    <row r="355" spans="14:19">
      <c r="N355" s="174"/>
      <c r="O355" s="174"/>
      <c r="P355" s="174"/>
      <c r="Q355" s="174"/>
      <c r="R355" s="174"/>
      <c r="S355" s="174"/>
    </row>
    <row r="356" spans="14:19">
      <c r="N356" s="174"/>
      <c r="O356" s="174"/>
      <c r="P356" s="174"/>
      <c r="Q356" s="174"/>
      <c r="R356" s="174"/>
      <c r="S356" s="174"/>
    </row>
    <row r="357" spans="14:19">
      <c r="N357" s="174"/>
      <c r="O357" s="174"/>
      <c r="P357" s="174"/>
      <c r="Q357" s="174"/>
      <c r="R357" s="174"/>
      <c r="S357" s="174"/>
    </row>
    <row r="358" spans="14:19">
      <c r="N358" s="174"/>
      <c r="O358" s="174"/>
      <c r="P358" s="174"/>
      <c r="Q358" s="174"/>
      <c r="R358" s="174"/>
      <c r="S358" s="174"/>
    </row>
    <row r="359" spans="14:19">
      <c r="N359" s="174"/>
      <c r="O359" s="174"/>
      <c r="P359" s="174"/>
      <c r="Q359" s="174"/>
      <c r="R359" s="174"/>
      <c r="S359" s="174"/>
    </row>
    <row r="360" spans="14:19">
      <c r="N360" s="174"/>
      <c r="O360" s="174"/>
      <c r="P360" s="174"/>
      <c r="Q360" s="174"/>
      <c r="R360" s="174"/>
      <c r="S360" s="174"/>
    </row>
    <row r="361" spans="14:19">
      <c r="N361" s="174"/>
      <c r="O361" s="174"/>
      <c r="P361" s="174"/>
      <c r="Q361" s="174"/>
      <c r="R361" s="174"/>
      <c r="S361" s="174"/>
    </row>
    <row r="362" spans="14:19">
      <c r="N362" s="174"/>
      <c r="O362" s="174"/>
      <c r="P362" s="174"/>
      <c r="Q362" s="174"/>
      <c r="R362" s="174"/>
      <c r="S362" s="174"/>
    </row>
    <row r="363" spans="14:19">
      <c r="N363" s="174"/>
      <c r="O363" s="174"/>
      <c r="P363" s="174"/>
      <c r="Q363" s="174"/>
      <c r="R363" s="174"/>
      <c r="S363" s="174"/>
    </row>
    <row r="364" spans="14:19">
      <c r="N364" s="174"/>
      <c r="O364" s="174"/>
      <c r="P364" s="174"/>
      <c r="Q364" s="174"/>
      <c r="R364" s="174"/>
      <c r="S364" s="174"/>
    </row>
    <row r="365" spans="14:19">
      <c r="N365" s="174"/>
      <c r="O365" s="174"/>
      <c r="P365" s="174"/>
      <c r="Q365" s="174"/>
      <c r="R365" s="174"/>
      <c r="S365" s="174"/>
    </row>
    <row r="366" spans="14:19">
      <c r="N366" s="174"/>
      <c r="O366" s="174"/>
      <c r="P366" s="174"/>
      <c r="Q366" s="174"/>
      <c r="R366" s="174"/>
      <c r="S366" s="174"/>
    </row>
    <row r="367" spans="14:19">
      <c r="N367" s="174"/>
      <c r="O367" s="174"/>
      <c r="P367" s="174"/>
      <c r="Q367" s="174"/>
      <c r="R367" s="174"/>
      <c r="S367" s="174"/>
    </row>
    <row r="368" spans="14:19">
      <c r="N368" s="174"/>
      <c r="O368" s="174"/>
      <c r="P368" s="174"/>
      <c r="Q368" s="174"/>
      <c r="R368" s="174"/>
      <c r="S368" s="174"/>
    </row>
    <row r="369" spans="14:19">
      <c r="N369" s="174"/>
      <c r="O369" s="174"/>
      <c r="P369" s="174"/>
      <c r="Q369" s="174"/>
      <c r="R369" s="174"/>
      <c r="S369" s="174"/>
    </row>
    <row r="370" spans="14:19">
      <c r="N370" s="174"/>
      <c r="O370" s="174"/>
      <c r="P370" s="174"/>
      <c r="Q370" s="174"/>
      <c r="R370" s="174"/>
      <c r="S370" s="174"/>
    </row>
    <row r="371" spans="14:19">
      <c r="N371" s="174"/>
      <c r="O371" s="174"/>
      <c r="P371" s="174"/>
      <c r="Q371" s="174"/>
      <c r="R371" s="174"/>
      <c r="S371" s="174"/>
    </row>
    <row r="372" spans="14:19">
      <c r="N372" s="174"/>
      <c r="O372" s="174"/>
      <c r="P372" s="174"/>
      <c r="Q372" s="174"/>
      <c r="R372" s="174"/>
      <c r="S372" s="174"/>
    </row>
    <row r="373" spans="14:19">
      <c r="N373" s="174"/>
      <c r="O373" s="174"/>
      <c r="P373" s="174"/>
      <c r="Q373" s="174"/>
      <c r="R373" s="174"/>
      <c r="S373" s="174"/>
    </row>
    <row r="374" spans="14:19">
      <c r="N374" s="174"/>
      <c r="O374" s="174"/>
      <c r="P374" s="174"/>
      <c r="Q374" s="174"/>
      <c r="R374" s="174"/>
      <c r="S374" s="174"/>
    </row>
    <row r="375" spans="14:19">
      <c r="N375" s="174"/>
      <c r="O375" s="174"/>
      <c r="P375" s="174"/>
      <c r="Q375" s="174"/>
      <c r="R375" s="174"/>
      <c r="S375" s="174"/>
    </row>
    <row r="376" spans="14:19">
      <c r="N376" s="174"/>
      <c r="O376" s="174"/>
      <c r="P376" s="174"/>
      <c r="Q376" s="174"/>
      <c r="R376" s="174"/>
      <c r="S376" s="174"/>
    </row>
    <row r="377" spans="14:19">
      <c r="N377" s="174"/>
      <c r="O377" s="174"/>
      <c r="P377" s="174"/>
      <c r="Q377" s="174"/>
      <c r="R377" s="174"/>
      <c r="S377" s="174"/>
    </row>
    <row r="378" spans="14:19">
      <c r="N378" s="174"/>
      <c r="O378" s="174"/>
      <c r="P378" s="174"/>
      <c r="Q378" s="174"/>
      <c r="R378" s="174"/>
      <c r="S378" s="174"/>
    </row>
    <row r="379" spans="14:19">
      <c r="N379" s="174"/>
      <c r="O379" s="174"/>
      <c r="P379" s="174"/>
      <c r="Q379" s="174"/>
      <c r="R379" s="174"/>
      <c r="S379" s="174"/>
    </row>
    <row r="380" spans="14:19">
      <c r="N380" s="174"/>
      <c r="O380" s="174"/>
      <c r="P380" s="174"/>
      <c r="Q380" s="174"/>
      <c r="R380" s="174"/>
      <c r="S380" s="174"/>
    </row>
    <row r="381" spans="14:19">
      <c r="N381" s="174"/>
      <c r="O381" s="174"/>
      <c r="P381" s="174"/>
      <c r="Q381" s="174"/>
      <c r="R381" s="174"/>
      <c r="S381" s="174"/>
    </row>
    <row r="382" spans="14:19">
      <c r="N382" s="174"/>
      <c r="O382" s="174"/>
      <c r="P382" s="174"/>
      <c r="Q382" s="174"/>
      <c r="R382" s="174"/>
      <c r="S382" s="174"/>
    </row>
    <row r="383" spans="14:19">
      <c r="N383" s="174"/>
      <c r="O383" s="174"/>
      <c r="P383" s="174"/>
      <c r="Q383" s="174"/>
      <c r="R383" s="174"/>
      <c r="S383" s="174"/>
    </row>
    <row r="384" spans="14:19">
      <c r="N384" s="174"/>
      <c r="O384" s="174"/>
      <c r="P384" s="174"/>
      <c r="Q384" s="174"/>
      <c r="R384" s="174"/>
      <c r="S384" s="174"/>
    </row>
    <row r="385" spans="14:19">
      <c r="N385" s="174"/>
      <c r="O385" s="174"/>
      <c r="P385" s="174"/>
      <c r="Q385" s="174"/>
      <c r="R385" s="174"/>
      <c r="S385" s="174"/>
    </row>
    <row r="386" spans="14:19">
      <c r="N386" s="174"/>
      <c r="O386" s="174"/>
      <c r="P386" s="174"/>
      <c r="Q386" s="174"/>
      <c r="R386" s="174"/>
      <c r="S386" s="174"/>
    </row>
    <row r="387" spans="14:19">
      <c r="N387" s="174"/>
      <c r="O387" s="174"/>
      <c r="P387" s="174"/>
      <c r="Q387" s="174"/>
      <c r="R387" s="174"/>
      <c r="S387" s="174"/>
    </row>
    <row r="388" spans="14:19">
      <c r="N388" s="174"/>
      <c r="O388" s="174"/>
      <c r="P388" s="174"/>
      <c r="Q388" s="174"/>
      <c r="R388" s="174"/>
      <c r="S388" s="174"/>
    </row>
    <row r="389" spans="14:19">
      <c r="N389" s="174"/>
      <c r="O389" s="174"/>
      <c r="P389" s="174"/>
      <c r="Q389" s="174"/>
      <c r="R389" s="174"/>
      <c r="S389" s="174"/>
    </row>
    <row r="390" spans="14:19">
      <c r="N390" s="174"/>
      <c r="O390" s="174"/>
      <c r="P390" s="174"/>
      <c r="Q390" s="174"/>
      <c r="R390" s="174"/>
      <c r="S390" s="174"/>
    </row>
    <row r="391" spans="14:19">
      <c r="N391" s="174"/>
      <c r="O391" s="174"/>
      <c r="P391" s="174"/>
      <c r="Q391" s="174"/>
      <c r="R391" s="174"/>
      <c r="S391" s="174"/>
    </row>
    <row r="392" spans="14:19">
      <c r="N392" s="174"/>
      <c r="O392" s="174"/>
      <c r="P392" s="174"/>
      <c r="Q392" s="174"/>
      <c r="R392" s="174"/>
      <c r="S392" s="174"/>
    </row>
    <row r="393" spans="14:19">
      <c r="N393" s="174"/>
      <c r="O393" s="174"/>
      <c r="P393" s="174"/>
      <c r="Q393" s="174"/>
      <c r="R393" s="174"/>
      <c r="S393" s="174"/>
    </row>
    <row r="394" spans="14:19">
      <c r="N394" s="174"/>
      <c r="O394" s="174"/>
      <c r="P394" s="174"/>
      <c r="Q394" s="174"/>
      <c r="R394" s="174"/>
      <c r="S394" s="174"/>
    </row>
    <row r="395" spans="14:19">
      <c r="N395" s="174"/>
      <c r="O395" s="174"/>
      <c r="P395" s="174"/>
      <c r="Q395" s="174"/>
      <c r="R395" s="174"/>
      <c r="S395" s="174"/>
    </row>
    <row r="396" spans="14:19">
      <c r="N396" s="174"/>
      <c r="O396" s="174"/>
      <c r="P396" s="174"/>
      <c r="Q396" s="174"/>
      <c r="R396" s="174"/>
      <c r="S396" s="174"/>
    </row>
    <row r="397" spans="14:19">
      <c r="N397" s="174"/>
      <c r="O397" s="174"/>
      <c r="P397" s="174"/>
      <c r="Q397" s="174"/>
      <c r="R397" s="174"/>
      <c r="S397" s="174"/>
    </row>
    <row r="398" spans="14:19">
      <c r="N398" s="174"/>
      <c r="O398" s="174"/>
      <c r="P398" s="174"/>
      <c r="Q398" s="174"/>
      <c r="R398" s="174"/>
      <c r="S398" s="174"/>
    </row>
    <row r="399" spans="14:19">
      <c r="N399" s="174"/>
      <c r="O399" s="174"/>
      <c r="P399" s="174"/>
      <c r="Q399" s="174"/>
      <c r="R399" s="174"/>
      <c r="S399" s="174"/>
    </row>
    <row r="400" spans="14:19">
      <c r="N400" s="174"/>
      <c r="O400" s="174"/>
      <c r="P400" s="174"/>
      <c r="Q400" s="174"/>
      <c r="R400" s="174"/>
      <c r="S400" s="174"/>
    </row>
    <row r="401" spans="14:19">
      <c r="N401" s="174"/>
      <c r="O401" s="174"/>
      <c r="P401" s="174"/>
      <c r="Q401" s="174"/>
      <c r="R401" s="174"/>
      <c r="S401" s="174"/>
    </row>
    <row r="402" spans="14:19">
      <c r="N402" s="174"/>
      <c r="O402" s="174"/>
      <c r="P402" s="174"/>
      <c r="Q402" s="174"/>
      <c r="R402" s="174"/>
      <c r="S402" s="174"/>
    </row>
    <row r="403" spans="14:19">
      <c r="N403" s="174"/>
      <c r="O403" s="174"/>
      <c r="P403" s="174"/>
      <c r="Q403" s="174"/>
      <c r="R403" s="174"/>
      <c r="S403" s="174"/>
    </row>
    <row r="404" spans="14:19">
      <c r="N404" s="174"/>
      <c r="O404" s="174"/>
      <c r="P404" s="174"/>
      <c r="Q404" s="174"/>
      <c r="R404" s="174"/>
      <c r="S404" s="174"/>
    </row>
    <row r="405" spans="14:19">
      <c r="N405" s="174"/>
      <c r="O405" s="174"/>
      <c r="P405" s="174"/>
      <c r="Q405" s="174"/>
      <c r="R405" s="174"/>
      <c r="S405" s="174"/>
    </row>
    <row r="406" spans="14:19">
      <c r="N406" s="174"/>
      <c r="O406" s="174"/>
      <c r="P406" s="174"/>
      <c r="Q406" s="174"/>
      <c r="R406" s="174"/>
      <c r="S406" s="174"/>
    </row>
    <row r="407" spans="14:19">
      <c r="N407" s="174"/>
      <c r="O407" s="174"/>
      <c r="P407" s="174"/>
      <c r="Q407" s="174"/>
      <c r="R407" s="174"/>
      <c r="S407" s="174"/>
    </row>
    <row r="408" spans="14:19">
      <c r="N408" s="174"/>
      <c r="O408" s="174"/>
      <c r="P408" s="174"/>
      <c r="Q408" s="174"/>
      <c r="R408" s="174"/>
      <c r="S408" s="174"/>
    </row>
    <row r="409" spans="14:19">
      <c r="N409" s="174"/>
      <c r="O409" s="174"/>
      <c r="P409" s="174"/>
      <c r="Q409" s="174"/>
      <c r="R409" s="174"/>
      <c r="S409" s="174"/>
    </row>
    <row r="410" spans="14:19">
      <c r="N410" s="174"/>
      <c r="O410" s="174"/>
      <c r="P410" s="174"/>
      <c r="Q410" s="174"/>
      <c r="R410" s="174"/>
      <c r="S410" s="174"/>
    </row>
    <row r="411" spans="14:19">
      <c r="N411" s="174"/>
      <c r="O411" s="174"/>
      <c r="P411" s="174"/>
      <c r="Q411" s="174"/>
      <c r="R411" s="174"/>
      <c r="S411" s="174"/>
    </row>
    <row r="412" spans="14:19">
      <c r="N412" s="174"/>
      <c r="O412" s="174"/>
      <c r="P412" s="174"/>
      <c r="Q412" s="174"/>
      <c r="R412" s="174"/>
      <c r="S412" s="174"/>
    </row>
    <row r="413" spans="14:19">
      <c r="N413" s="174"/>
      <c r="O413" s="174"/>
      <c r="P413" s="174"/>
      <c r="Q413" s="174"/>
      <c r="R413" s="174"/>
      <c r="S413" s="174"/>
    </row>
    <row r="414" spans="14:19">
      <c r="N414" s="174"/>
      <c r="O414" s="174"/>
      <c r="P414" s="174"/>
      <c r="Q414" s="174"/>
      <c r="R414" s="174"/>
      <c r="S414" s="174"/>
    </row>
    <row r="415" spans="14:19">
      <c r="N415" s="174"/>
      <c r="O415" s="174"/>
      <c r="P415" s="174"/>
      <c r="Q415" s="174"/>
      <c r="R415" s="174"/>
      <c r="S415" s="174"/>
    </row>
    <row r="416" spans="14:19">
      <c r="N416" s="174"/>
      <c r="O416" s="174"/>
      <c r="P416" s="174"/>
      <c r="Q416" s="174"/>
      <c r="R416" s="174"/>
      <c r="S416" s="174"/>
    </row>
    <row r="417" spans="14:19">
      <c r="N417" s="174"/>
      <c r="O417" s="174"/>
      <c r="P417" s="174"/>
      <c r="Q417" s="174"/>
      <c r="R417" s="174"/>
      <c r="S417" s="174"/>
    </row>
    <row r="418" spans="14:19">
      <c r="N418" s="174"/>
      <c r="O418" s="174"/>
      <c r="P418" s="174"/>
      <c r="Q418" s="174"/>
      <c r="R418" s="174"/>
      <c r="S418" s="174"/>
    </row>
    <row r="419" spans="14:19">
      <c r="N419" s="174"/>
      <c r="O419" s="174"/>
      <c r="P419" s="174"/>
      <c r="Q419" s="174"/>
      <c r="R419" s="174"/>
      <c r="S419" s="174"/>
    </row>
    <row r="420" spans="14:19">
      <c r="N420" s="174"/>
      <c r="O420" s="174"/>
      <c r="P420" s="174"/>
      <c r="Q420" s="174"/>
      <c r="R420" s="174"/>
      <c r="S420" s="174"/>
    </row>
    <row r="421" spans="14:19">
      <c r="N421" s="174"/>
      <c r="O421" s="174"/>
      <c r="P421" s="174"/>
      <c r="Q421" s="174"/>
      <c r="R421" s="174"/>
      <c r="S421" s="174"/>
    </row>
    <row r="422" spans="14:19">
      <c r="N422" s="174"/>
      <c r="O422" s="174"/>
      <c r="P422" s="174"/>
      <c r="Q422" s="174"/>
      <c r="R422" s="174"/>
      <c r="S422" s="174"/>
    </row>
    <row r="423" spans="14:19">
      <c r="N423" s="174"/>
      <c r="O423" s="174"/>
      <c r="P423" s="174"/>
      <c r="Q423" s="174"/>
      <c r="R423" s="174"/>
      <c r="S423" s="174"/>
    </row>
    <row r="424" spans="14:19">
      <c r="N424" s="174"/>
      <c r="O424" s="174"/>
      <c r="P424" s="174"/>
      <c r="Q424" s="174"/>
      <c r="R424" s="174"/>
      <c r="S424" s="174"/>
    </row>
    <row r="425" spans="14:19">
      <c r="N425" s="174"/>
      <c r="O425" s="174"/>
      <c r="P425" s="174"/>
      <c r="Q425" s="174"/>
      <c r="R425" s="174"/>
      <c r="S425" s="174"/>
    </row>
    <row r="426" spans="14:19">
      <c r="N426" s="174"/>
      <c r="O426" s="174"/>
      <c r="P426" s="174"/>
      <c r="Q426" s="174"/>
      <c r="R426" s="174"/>
      <c r="S426" s="174"/>
    </row>
    <row r="427" spans="14:19">
      <c r="N427" s="174"/>
      <c r="O427" s="174"/>
      <c r="P427" s="174"/>
      <c r="Q427" s="174"/>
      <c r="R427" s="174"/>
      <c r="S427" s="174"/>
    </row>
    <row r="428" spans="14:19">
      <c r="N428" s="174"/>
      <c r="O428" s="174"/>
      <c r="P428" s="174"/>
      <c r="Q428" s="174"/>
      <c r="R428" s="174"/>
      <c r="S428" s="174"/>
    </row>
    <row r="429" spans="14:19">
      <c r="N429" s="174"/>
      <c r="O429" s="174"/>
      <c r="P429" s="174"/>
      <c r="Q429" s="174"/>
      <c r="R429" s="174"/>
      <c r="S429" s="174"/>
    </row>
    <row r="430" spans="14:19">
      <c r="N430" s="174"/>
      <c r="O430" s="174"/>
      <c r="P430" s="174"/>
      <c r="Q430" s="174"/>
      <c r="R430" s="174"/>
      <c r="S430" s="174"/>
    </row>
    <row r="431" spans="14:19">
      <c r="N431" s="174"/>
      <c r="O431" s="174"/>
      <c r="P431" s="174"/>
      <c r="Q431" s="174"/>
      <c r="R431" s="174"/>
      <c r="S431" s="174"/>
    </row>
    <row r="432" spans="14:19">
      <c r="N432" s="174"/>
      <c r="O432" s="174"/>
      <c r="P432" s="174"/>
      <c r="Q432" s="174"/>
      <c r="R432" s="174"/>
      <c r="S432" s="174"/>
    </row>
    <row r="433" spans="14:19">
      <c r="N433" s="174"/>
      <c r="O433" s="174"/>
      <c r="P433" s="174"/>
      <c r="Q433" s="174"/>
      <c r="R433" s="174"/>
      <c r="S433" s="174"/>
    </row>
    <row r="434" spans="14:19">
      <c r="N434" s="174"/>
      <c r="O434" s="174"/>
      <c r="P434" s="174"/>
      <c r="Q434" s="174"/>
      <c r="R434" s="174"/>
      <c r="S434" s="174"/>
    </row>
    <row r="435" spans="14:19">
      <c r="N435" s="174"/>
      <c r="O435" s="174"/>
      <c r="P435" s="174"/>
      <c r="Q435" s="174"/>
      <c r="R435" s="174"/>
      <c r="S435" s="174"/>
    </row>
    <row r="436" spans="14:19">
      <c r="N436" s="174"/>
      <c r="O436" s="174"/>
      <c r="P436" s="174"/>
      <c r="Q436" s="174"/>
      <c r="R436" s="174"/>
      <c r="S436" s="174"/>
    </row>
    <row r="437" spans="14:19">
      <c r="N437" s="174"/>
      <c r="O437" s="174"/>
      <c r="P437" s="174"/>
      <c r="Q437" s="174"/>
      <c r="R437" s="174"/>
      <c r="S437" s="174"/>
    </row>
    <row r="438" spans="14:19">
      <c r="N438" s="174"/>
      <c r="O438" s="174"/>
      <c r="P438" s="174"/>
      <c r="Q438" s="174"/>
      <c r="R438" s="174"/>
      <c r="S438" s="174"/>
    </row>
    <row r="439" spans="14:19">
      <c r="N439" s="174"/>
      <c r="O439" s="174"/>
      <c r="P439" s="174"/>
      <c r="Q439" s="174"/>
      <c r="R439" s="174"/>
      <c r="S439" s="174"/>
    </row>
    <row r="440" spans="14:19">
      <c r="N440" s="174"/>
      <c r="O440" s="174"/>
      <c r="P440" s="174"/>
      <c r="Q440" s="174"/>
      <c r="R440" s="174"/>
      <c r="S440" s="174"/>
    </row>
    <row r="441" spans="14:19">
      <c r="N441" s="174"/>
      <c r="O441" s="174"/>
      <c r="P441" s="174"/>
      <c r="Q441" s="174"/>
      <c r="R441" s="174"/>
      <c r="S441" s="174"/>
    </row>
    <row r="442" spans="14:19">
      <c r="N442" s="174"/>
      <c r="O442" s="174"/>
      <c r="P442" s="174"/>
      <c r="Q442" s="174"/>
      <c r="R442" s="174"/>
      <c r="S442" s="174"/>
    </row>
    <row r="443" spans="14:19">
      <c r="N443" s="174"/>
      <c r="O443" s="174"/>
      <c r="P443" s="174"/>
      <c r="Q443" s="174"/>
      <c r="R443" s="174"/>
      <c r="S443" s="174"/>
    </row>
    <row r="444" spans="14:19">
      <c r="N444" s="174"/>
      <c r="O444" s="174"/>
      <c r="P444" s="174"/>
      <c r="Q444" s="174"/>
      <c r="R444" s="174"/>
      <c r="S444" s="174"/>
    </row>
    <row r="445" spans="14:19">
      <c r="N445" s="174"/>
      <c r="O445" s="174"/>
      <c r="P445" s="174"/>
      <c r="Q445" s="174"/>
      <c r="R445" s="174"/>
      <c r="S445" s="174"/>
    </row>
    <row r="446" spans="14:19">
      <c r="N446" s="174"/>
      <c r="O446" s="174"/>
      <c r="P446" s="174"/>
      <c r="Q446" s="174"/>
      <c r="R446" s="174"/>
      <c r="S446" s="174"/>
    </row>
    <row r="447" spans="14:19">
      <c r="N447" s="174"/>
      <c r="O447" s="174"/>
      <c r="P447" s="174"/>
      <c r="Q447" s="174"/>
      <c r="R447" s="174"/>
      <c r="S447" s="174"/>
    </row>
    <row r="448" spans="14:19">
      <c r="N448" s="174"/>
      <c r="O448" s="174"/>
      <c r="P448" s="174"/>
      <c r="Q448" s="174"/>
      <c r="R448" s="174"/>
      <c r="S448" s="174"/>
    </row>
    <row r="449" spans="14:19">
      <c r="N449" s="174"/>
      <c r="O449" s="174"/>
      <c r="P449" s="174"/>
      <c r="Q449" s="174"/>
      <c r="R449" s="174"/>
      <c r="S449" s="174"/>
    </row>
    <row r="450" spans="14:19">
      <c r="N450" s="174"/>
      <c r="O450" s="174"/>
      <c r="P450" s="174"/>
      <c r="Q450" s="174"/>
      <c r="R450" s="174"/>
      <c r="S450" s="174"/>
    </row>
    <row r="451" spans="14:19">
      <c r="N451" s="174"/>
      <c r="O451" s="174"/>
      <c r="P451" s="174"/>
      <c r="Q451" s="174"/>
      <c r="R451" s="174"/>
      <c r="S451" s="174"/>
    </row>
    <row r="452" spans="14:19">
      <c r="N452" s="174"/>
      <c r="O452" s="174"/>
      <c r="P452" s="174"/>
      <c r="Q452" s="174"/>
      <c r="R452" s="174"/>
      <c r="S452" s="174"/>
    </row>
    <row r="453" spans="14:19">
      <c r="N453" s="174"/>
      <c r="O453" s="174"/>
      <c r="P453" s="174"/>
      <c r="Q453" s="174"/>
      <c r="R453" s="174"/>
      <c r="S453" s="174"/>
    </row>
    <row r="454" spans="14:19">
      <c r="N454" s="174"/>
      <c r="O454" s="174"/>
      <c r="P454" s="174"/>
      <c r="Q454" s="174"/>
      <c r="R454" s="174"/>
      <c r="S454" s="174"/>
    </row>
    <row r="455" spans="14:19">
      <c r="N455" s="174"/>
      <c r="O455" s="174"/>
      <c r="P455" s="174"/>
      <c r="Q455" s="174"/>
      <c r="R455" s="174"/>
      <c r="S455" s="174"/>
    </row>
    <row r="456" spans="14:19">
      <c r="N456" s="174"/>
      <c r="O456" s="174"/>
      <c r="P456" s="174"/>
      <c r="Q456" s="174"/>
      <c r="R456" s="174"/>
      <c r="S456" s="174"/>
    </row>
    <row r="457" spans="14:19">
      <c r="N457" s="174"/>
      <c r="O457" s="174"/>
      <c r="P457" s="174"/>
      <c r="Q457" s="174"/>
      <c r="R457" s="174"/>
      <c r="S457" s="174"/>
    </row>
    <row r="458" spans="14:19">
      <c r="N458" s="174"/>
      <c r="O458" s="174"/>
      <c r="P458" s="174"/>
      <c r="Q458" s="174"/>
      <c r="R458" s="174"/>
      <c r="S458" s="174"/>
    </row>
    <row r="459" spans="14:19">
      <c r="N459" s="174"/>
      <c r="O459" s="174"/>
      <c r="P459" s="174"/>
      <c r="Q459" s="174"/>
      <c r="R459" s="174"/>
      <c r="S459" s="174"/>
    </row>
    <row r="460" spans="14:19">
      <c r="N460" s="174"/>
      <c r="O460" s="174"/>
      <c r="P460" s="174"/>
      <c r="Q460" s="174"/>
      <c r="R460" s="174"/>
      <c r="S460" s="174"/>
    </row>
    <row r="461" spans="14:19">
      <c r="N461" s="174"/>
      <c r="O461" s="174"/>
      <c r="P461" s="174"/>
      <c r="Q461" s="174"/>
      <c r="R461" s="174"/>
      <c r="S461" s="174"/>
    </row>
    <row r="462" spans="14:19">
      <c r="N462" s="174"/>
      <c r="O462" s="174"/>
      <c r="P462" s="174"/>
      <c r="Q462" s="174"/>
      <c r="R462" s="174"/>
      <c r="S462" s="174"/>
    </row>
    <row r="463" spans="14:19">
      <c r="N463" s="174"/>
      <c r="O463" s="174"/>
      <c r="P463" s="174"/>
      <c r="Q463" s="174"/>
      <c r="R463" s="174"/>
      <c r="S463" s="174"/>
    </row>
    <row r="464" spans="14:19">
      <c r="N464" s="174"/>
      <c r="O464" s="174"/>
      <c r="P464" s="174"/>
      <c r="Q464" s="174"/>
      <c r="R464" s="174"/>
      <c r="S464" s="174"/>
    </row>
    <row r="465" spans="14:19">
      <c r="N465" s="174"/>
      <c r="O465" s="174"/>
      <c r="P465" s="174"/>
      <c r="Q465" s="174"/>
      <c r="R465" s="174"/>
      <c r="S465" s="174"/>
    </row>
    <row r="466" spans="14:19">
      <c r="N466" s="174"/>
      <c r="O466" s="174"/>
      <c r="P466" s="174"/>
      <c r="Q466" s="174"/>
      <c r="R466" s="174"/>
      <c r="S466" s="174"/>
    </row>
    <row r="467" spans="14:19">
      <c r="N467" s="174"/>
      <c r="O467" s="174"/>
      <c r="P467" s="174"/>
      <c r="Q467" s="174"/>
      <c r="R467" s="174"/>
      <c r="S467" s="174"/>
    </row>
    <row r="468" spans="14:19">
      <c r="N468" s="174"/>
      <c r="O468" s="174"/>
      <c r="P468" s="174"/>
      <c r="Q468" s="174"/>
      <c r="R468" s="174"/>
      <c r="S468" s="174"/>
    </row>
    <row r="469" spans="14:19">
      <c r="N469" s="174"/>
      <c r="O469" s="174"/>
      <c r="P469" s="174"/>
      <c r="Q469" s="174"/>
      <c r="R469" s="174"/>
      <c r="S469" s="174"/>
    </row>
    <row r="470" spans="14:19">
      <c r="N470" s="174"/>
      <c r="O470" s="174"/>
      <c r="P470" s="174"/>
      <c r="Q470" s="174"/>
      <c r="R470" s="174"/>
      <c r="S470" s="174"/>
    </row>
    <row r="471" spans="14:19">
      <c r="N471" s="174"/>
      <c r="O471" s="174"/>
      <c r="P471" s="174"/>
      <c r="Q471" s="174"/>
      <c r="R471" s="174"/>
      <c r="S471" s="174"/>
    </row>
    <row r="472" spans="14:19">
      <c r="N472" s="174"/>
      <c r="O472" s="174"/>
      <c r="P472" s="174"/>
      <c r="Q472" s="174"/>
      <c r="R472" s="174"/>
      <c r="S472" s="174"/>
    </row>
    <row r="473" spans="14:19">
      <c r="N473" s="174"/>
      <c r="O473" s="174"/>
      <c r="P473" s="174"/>
      <c r="Q473" s="174"/>
      <c r="R473" s="174"/>
      <c r="S473" s="174"/>
    </row>
    <row r="474" spans="14:19">
      <c r="N474" s="174"/>
      <c r="O474" s="174"/>
      <c r="P474" s="174"/>
      <c r="Q474" s="174"/>
      <c r="R474" s="174"/>
      <c r="S474" s="174"/>
    </row>
    <row r="475" spans="14:19">
      <c r="N475" s="174"/>
      <c r="O475" s="174"/>
      <c r="P475" s="174"/>
      <c r="Q475" s="174"/>
      <c r="R475" s="174"/>
      <c r="S475" s="174"/>
    </row>
    <row r="476" spans="14:19">
      <c r="N476" s="174"/>
      <c r="O476" s="174"/>
      <c r="P476" s="174"/>
      <c r="Q476" s="174"/>
      <c r="R476" s="174"/>
      <c r="S476" s="174"/>
    </row>
    <row r="477" spans="14:19">
      <c r="N477" s="174"/>
      <c r="O477" s="174"/>
      <c r="P477" s="174"/>
      <c r="Q477" s="174"/>
      <c r="R477" s="174"/>
      <c r="S477" s="174"/>
    </row>
    <row r="478" spans="14:19">
      <c r="N478" s="174"/>
      <c r="O478" s="174"/>
      <c r="P478" s="174"/>
      <c r="Q478" s="174"/>
      <c r="R478" s="174"/>
      <c r="S478" s="174"/>
    </row>
    <row r="479" spans="14:19">
      <c r="N479" s="174"/>
      <c r="O479" s="174"/>
      <c r="P479" s="174"/>
      <c r="Q479" s="174"/>
      <c r="R479" s="174"/>
      <c r="S479" s="174"/>
    </row>
    <row r="480" spans="14:19">
      <c r="N480" s="174"/>
      <c r="O480" s="174"/>
      <c r="P480" s="174"/>
      <c r="Q480" s="174"/>
      <c r="R480" s="174"/>
      <c r="S480" s="174"/>
    </row>
    <row r="481" spans="14:19">
      <c r="N481" s="174"/>
      <c r="O481" s="174"/>
      <c r="P481" s="174"/>
      <c r="Q481" s="174"/>
      <c r="R481" s="174"/>
      <c r="S481" s="174"/>
    </row>
    <row r="482" spans="14:19">
      <c r="N482" s="174"/>
      <c r="O482" s="174"/>
      <c r="P482" s="174"/>
      <c r="Q482" s="174"/>
      <c r="R482" s="174"/>
      <c r="S482" s="174"/>
    </row>
    <row r="483" spans="14:19">
      <c r="N483" s="174"/>
      <c r="O483" s="174"/>
      <c r="P483" s="174"/>
      <c r="Q483" s="174"/>
      <c r="R483" s="174"/>
      <c r="S483" s="174"/>
    </row>
    <row r="484" spans="14:19">
      <c r="N484" s="174"/>
      <c r="O484" s="174"/>
      <c r="P484" s="174"/>
      <c r="Q484" s="174"/>
      <c r="R484" s="174"/>
      <c r="S484" s="174"/>
    </row>
    <row r="485" spans="14:19">
      <c r="N485" s="174"/>
      <c r="O485" s="174"/>
      <c r="P485" s="174"/>
      <c r="Q485" s="174"/>
      <c r="R485" s="174"/>
      <c r="S485" s="174"/>
    </row>
    <row r="486" spans="14:19">
      <c r="N486" s="174"/>
      <c r="O486" s="174"/>
      <c r="P486" s="174"/>
      <c r="Q486" s="174"/>
      <c r="R486" s="174"/>
      <c r="S486" s="174"/>
    </row>
    <row r="487" spans="14:19">
      <c r="N487" s="174"/>
      <c r="O487" s="174"/>
      <c r="P487" s="174"/>
      <c r="Q487" s="174"/>
      <c r="R487" s="174"/>
      <c r="S487" s="174"/>
    </row>
    <row r="488" spans="14:19">
      <c r="N488" s="174"/>
      <c r="O488" s="174"/>
      <c r="P488" s="174"/>
      <c r="Q488" s="174"/>
      <c r="R488" s="174"/>
      <c r="S488" s="174"/>
    </row>
    <row r="489" spans="14:19">
      <c r="N489" s="174"/>
      <c r="O489" s="174"/>
      <c r="P489" s="174"/>
      <c r="Q489" s="174"/>
      <c r="R489" s="174"/>
      <c r="S489" s="174"/>
    </row>
    <row r="490" spans="14:19">
      <c r="N490" s="174"/>
      <c r="O490" s="174"/>
      <c r="P490" s="174"/>
      <c r="Q490" s="174"/>
      <c r="R490" s="174"/>
      <c r="S490" s="174"/>
    </row>
    <row r="491" spans="14:19">
      <c r="N491" s="174"/>
      <c r="O491" s="174"/>
      <c r="P491" s="174"/>
      <c r="Q491" s="174"/>
      <c r="R491" s="174"/>
      <c r="S491" s="174"/>
    </row>
    <row r="492" spans="14:19">
      <c r="N492" s="174"/>
      <c r="O492" s="174"/>
      <c r="P492" s="174"/>
      <c r="Q492" s="174"/>
      <c r="R492" s="174"/>
      <c r="S492" s="174"/>
    </row>
    <row r="493" spans="14:19">
      <c r="N493" s="174"/>
      <c r="O493" s="174"/>
      <c r="P493" s="174"/>
      <c r="Q493" s="174"/>
      <c r="R493" s="174"/>
      <c r="S493" s="174"/>
    </row>
    <row r="494" spans="14:19">
      <c r="N494" s="174"/>
      <c r="O494" s="174"/>
      <c r="P494" s="174"/>
      <c r="Q494" s="174"/>
      <c r="R494" s="174"/>
      <c r="S494" s="174"/>
    </row>
    <row r="495" spans="14:19">
      <c r="N495" s="174"/>
      <c r="O495" s="174"/>
      <c r="P495" s="174"/>
      <c r="Q495" s="174"/>
      <c r="R495" s="174"/>
      <c r="S495" s="174"/>
    </row>
    <row r="496" spans="14:19">
      <c r="N496" s="174"/>
      <c r="O496" s="174"/>
      <c r="P496" s="174"/>
      <c r="Q496" s="174"/>
      <c r="R496" s="174"/>
      <c r="S496" s="174"/>
    </row>
    <row r="497" spans="14:19">
      <c r="N497" s="174"/>
      <c r="O497" s="174"/>
      <c r="P497" s="174"/>
      <c r="Q497" s="174"/>
      <c r="R497" s="174"/>
      <c r="S497" s="174"/>
    </row>
    <row r="498" spans="14:19">
      <c r="N498" s="174"/>
      <c r="O498" s="174"/>
      <c r="P498" s="174"/>
      <c r="Q498" s="174"/>
      <c r="R498" s="174"/>
      <c r="S498" s="174"/>
    </row>
    <row r="499" spans="14:19">
      <c r="N499" s="174"/>
      <c r="O499" s="174"/>
      <c r="P499" s="174"/>
      <c r="Q499" s="174"/>
      <c r="R499" s="174"/>
      <c r="S499" s="174"/>
    </row>
    <row r="500" spans="14:19">
      <c r="N500" s="174"/>
      <c r="O500" s="174"/>
      <c r="P500" s="174"/>
      <c r="Q500" s="174"/>
      <c r="R500" s="174"/>
      <c r="S500" s="174"/>
    </row>
    <row r="501" spans="14:19">
      <c r="N501" s="174"/>
      <c r="O501" s="174"/>
      <c r="P501" s="174"/>
      <c r="Q501" s="174"/>
      <c r="R501" s="174"/>
      <c r="S501" s="174"/>
    </row>
    <row r="502" spans="14:19">
      <c r="N502" s="174"/>
      <c r="O502" s="174"/>
      <c r="P502" s="174"/>
      <c r="Q502" s="174"/>
      <c r="R502" s="174"/>
      <c r="S502" s="174"/>
    </row>
    <row r="503" spans="14:19">
      <c r="N503" s="174"/>
      <c r="O503" s="174"/>
      <c r="P503" s="174"/>
      <c r="Q503" s="174"/>
      <c r="R503" s="174"/>
      <c r="S503" s="174"/>
    </row>
    <row r="504" spans="14:19">
      <c r="N504" s="174"/>
      <c r="O504" s="174"/>
      <c r="P504" s="174"/>
      <c r="Q504" s="174"/>
      <c r="R504" s="174"/>
      <c r="S504" s="174"/>
    </row>
    <row r="505" spans="14:19">
      <c r="N505" s="174"/>
      <c r="O505" s="174"/>
      <c r="P505" s="174"/>
      <c r="Q505" s="174"/>
      <c r="R505" s="174"/>
      <c r="S505" s="174"/>
    </row>
    <row r="506" spans="14:19">
      <c r="N506" s="174"/>
      <c r="O506" s="174"/>
      <c r="P506" s="174"/>
      <c r="Q506" s="174"/>
      <c r="R506" s="174"/>
      <c r="S506" s="174"/>
    </row>
    <row r="507" spans="14:19">
      <c r="N507" s="174"/>
      <c r="O507" s="174"/>
      <c r="P507" s="174"/>
      <c r="Q507" s="174"/>
      <c r="R507" s="174"/>
      <c r="S507" s="174"/>
    </row>
    <row r="508" spans="14:19">
      <c r="N508" s="174"/>
      <c r="O508" s="174"/>
      <c r="P508" s="174"/>
      <c r="Q508" s="174"/>
      <c r="R508" s="174"/>
      <c r="S508" s="174"/>
    </row>
    <row r="509" spans="14:19">
      <c r="N509" s="174"/>
      <c r="O509" s="174"/>
      <c r="P509" s="174"/>
      <c r="Q509" s="174"/>
      <c r="R509" s="174"/>
      <c r="S509" s="174"/>
    </row>
    <row r="510" spans="14:19">
      <c r="N510" s="174"/>
      <c r="O510" s="174"/>
      <c r="P510" s="174"/>
      <c r="Q510" s="174"/>
      <c r="R510" s="174"/>
      <c r="S510" s="174"/>
    </row>
    <row r="511" spans="14:19">
      <c r="N511" s="174"/>
      <c r="O511" s="174"/>
      <c r="P511" s="174"/>
      <c r="Q511" s="174"/>
      <c r="R511" s="174"/>
      <c r="S511" s="174"/>
    </row>
    <row r="512" spans="14:19">
      <c r="N512" s="174"/>
      <c r="O512" s="174"/>
      <c r="P512" s="174"/>
      <c r="Q512" s="174"/>
      <c r="R512" s="174"/>
      <c r="S512" s="174"/>
    </row>
    <row r="513" spans="14:19">
      <c r="N513" s="174"/>
      <c r="O513" s="174"/>
      <c r="P513" s="174"/>
      <c r="Q513" s="174"/>
      <c r="R513" s="174"/>
      <c r="S513" s="174"/>
    </row>
    <row r="514" spans="14:19">
      <c r="N514" s="174"/>
      <c r="O514" s="174"/>
      <c r="P514" s="174"/>
      <c r="Q514" s="174"/>
      <c r="R514" s="174"/>
      <c r="S514" s="174"/>
    </row>
    <row r="515" spans="14:19">
      <c r="N515" s="174"/>
      <c r="O515" s="174"/>
      <c r="P515" s="174"/>
      <c r="Q515" s="174"/>
      <c r="R515" s="174"/>
      <c r="S515" s="174"/>
    </row>
    <row r="516" spans="14:19">
      <c r="N516" s="174"/>
      <c r="O516" s="174"/>
      <c r="P516" s="174"/>
      <c r="Q516" s="174"/>
      <c r="R516" s="174"/>
      <c r="S516" s="174"/>
    </row>
    <row r="517" spans="14:19">
      <c r="N517" s="174"/>
      <c r="O517" s="174"/>
      <c r="P517" s="174"/>
      <c r="Q517" s="174"/>
      <c r="R517" s="174"/>
      <c r="S517" s="174"/>
    </row>
    <row r="518" spans="14:19">
      <c r="N518" s="174"/>
      <c r="O518" s="174"/>
      <c r="P518" s="174"/>
      <c r="Q518" s="174"/>
      <c r="R518" s="174"/>
      <c r="S518" s="174"/>
    </row>
    <row r="519" spans="14:19">
      <c r="N519" s="174"/>
      <c r="O519" s="174"/>
      <c r="P519" s="174"/>
      <c r="Q519" s="174"/>
      <c r="R519" s="174"/>
      <c r="S519" s="174"/>
    </row>
    <row r="520" spans="14:19">
      <c r="N520" s="174"/>
      <c r="O520" s="174"/>
      <c r="P520" s="174"/>
      <c r="Q520" s="174"/>
      <c r="R520" s="174"/>
      <c r="S520" s="174"/>
    </row>
    <row r="521" spans="14:19">
      <c r="N521" s="174"/>
      <c r="O521" s="174"/>
      <c r="P521" s="174"/>
      <c r="Q521" s="174"/>
      <c r="R521" s="174"/>
      <c r="S521" s="174"/>
    </row>
    <row r="522" spans="14:19">
      <c r="N522" s="174"/>
      <c r="O522" s="174"/>
      <c r="P522" s="174"/>
      <c r="Q522" s="174"/>
      <c r="R522" s="174"/>
      <c r="S522" s="174"/>
    </row>
    <row r="523" spans="14:19">
      <c r="N523" s="174"/>
      <c r="O523" s="174"/>
      <c r="P523" s="174"/>
      <c r="Q523" s="174"/>
      <c r="R523" s="174"/>
      <c r="S523" s="174"/>
    </row>
    <row r="524" spans="14:19">
      <c r="N524" s="174"/>
      <c r="O524" s="174"/>
      <c r="P524" s="174"/>
      <c r="Q524" s="174"/>
      <c r="R524" s="174"/>
      <c r="S524" s="174"/>
    </row>
    <row r="525" spans="14:19">
      <c r="N525" s="174"/>
      <c r="O525" s="174"/>
      <c r="P525" s="174"/>
      <c r="Q525" s="174"/>
      <c r="R525" s="174"/>
      <c r="S525" s="174"/>
    </row>
    <row r="526" spans="14:19">
      <c r="N526" s="174"/>
      <c r="O526" s="174"/>
      <c r="P526" s="174"/>
      <c r="Q526" s="174"/>
      <c r="R526" s="174"/>
      <c r="S526" s="174"/>
    </row>
    <row r="527" spans="14:19">
      <c r="N527" s="174"/>
      <c r="O527" s="174"/>
      <c r="P527" s="174"/>
      <c r="Q527" s="174"/>
      <c r="R527" s="174"/>
      <c r="S527" s="174"/>
    </row>
    <row r="528" spans="14:19">
      <c r="N528" s="174"/>
      <c r="O528" s="174"/>
      <c r="P528" s="174"/>
      <c r="Q528" s="174"/>
      <c r="R528" s="174"/>
      <c r="S528" s="174"/>
    </row>
    <row r="529" spans="14:19">
      <c r="N529" s="174"/>
      <c r="O529" s="174"/>
      <c r="P529" s="174"/>
      <c r="Q529" s="174"/>
      <c r="R529" s="174"/>
      <c r="S529" s="174"/>
    </row>
    <row r="530" spans="14:19">
      <c r="N530" s="174"/>
      <c r="O530" s="174"/>
      <c r="P530" s="174"/>
      <c r="Q530" s="174"/>
      <c r="R530" s="174"/>
      <c r="S530" s="174"/>
    </row>
    <row r="531" spans="14:19">
      <c r="N531" s="174"/>
      <c r="O531" s="174"/>
      <c r="P531" s="174"/>
      <c r="Q531" s="174"/>
      <c r="R531" s="174"/>
      <c r="S531" s="174"/>
    </row>
    <row r="532" spans="14:19">
      <c r="N532" s="174"/>
      <c r="O532" s="174"/>
      <c r="P532" s="174"/>
      <c r="Q532" s="174"/>
      <c r="R532" s="174"/>
      <c r="S532" s="174"/>
    </row>
    <row r="533" spans="14:19">
      <c r="N533" s="174"/>
      <c r="O533" s="174"/>
      <c r="P533" s="174"/>
      <c r="Q533" s="174"/>
      <c r="R533" s="174"/>
      <c r="S533" s="174"/>
    </row>
    <row r="534" spans="14:19">
      <c r="N534" s="174"/>
      <c r="O534" s="174"/>
      <c r="P534" s="174"/>
      <c r="Q534" s="174"/>
      <c r="R534" s="174"/>
      <c r="S534" s="174"/>
    </row>
    <row r="535" spans="14:19">
      <c r="N535" s="174"/>
      <c r="O535" s="174"/>
      <c r="P535" s="174"/>
      <c r="Q535" s="174"/>
      <c r="R535" s="174"/>
      <c r="S535" s="174"/>
    </row>
    <row r="536" spans="14:19">
      <c r="N536" s="174"/>
      <c r="O536" s="174"/>
      <c r="P536" s="174"/>
      <c r="Q536" s="174"/>
      <c r="R536" s="174"/>
      <c r="S536" s="174"/>
    </row>
    <row r="537" spans="14:19">
      <c r="N537" s="174"/>
      <c r="O537" s="174"/>
      <c r="P537" s="174"/>
      <c r="Q537" s="174"/>
      <c r="R537" s="174"/>
      <c r="S537" s="174"/>
    </row>
    <row r="538" spans="14:19">
      <c r="N538" s="174"/>
      <c r="O538" s="174"/>
      <c r="P538" s="174"/>
      <c r="Q538" s="174"/>
      <c r="R538" s="174"/>
      <c r="S538" s="174"/>
    </row>
    <row r="539" spans="14:19">
      <c r="N539" s="174"/>
      <c r="O539" s="174"/>
      <c r="P539" s="174"/>
      <c r="Q539" s="174"/>
      <c r="R539" s="174"/>
      <c r="S539" s="174"/>
    </row>
    <row r="540" spans="14:19">
      <c r="N540" s="174"/>
      <c r="O540" s="174"/>
      <c r="P540" s="174"/>
      <c r="Q540" s="174"/>
      <c r="R540" s="174"/>
      <c r="S540" s="174"/>
    </row>
    <row r="541" spans="14:19">
      <c r="N541" s="174"/>
      <c r="O541" s="174"/>
      <c r="P541" s="174"/>
      <c r="Q541" s="174"/>
      <c r="R541" s="174"/>
      <c r="S541" s="174"/>
    </row>
    <row r="542" spans="14:19">
      <c r="N542" s="174"/>
      <c r="O542" s="174"/>
      <c r="P542" s="174"/>
      <c r="Q542" s="174"/>
      <c r="R542" s="174"/>
      <c r="S542" s="174"/>
    </row>
    <row r="543" spans="14:19">
      <c r="N543" s="174"/>
      <c r="O543" s="174"/>
      <c r="P543" s="174"/>
      <c r="Q543" s="174"/>
      <c r="R543" s="174"/>
      <c r="S543" s="174"/>
    </row>
    <row r="544" spans="14:19">
      <c r="N544" s="174"/>
      <c r="O544" s="174"/>
      <c r="P544" s="174"/>
      <c r="Q544" s="174"/>
      <c r="R544" s="174"/>
      <c r="S544" s="174"/>
    </row>
    <row r="545" spans="14:19">
      <c r="N545" s="174"/>
      <c r="O545" s="174"/>
      <c r="P545" s="174"/>
      <c r="Q545" s="174"/>
      <c r="R545" s="174"/>
      <c r="S545" s="174"/>
    </row>
    <row r="546" spans="14:19">
      <c r="N546" s="174"/>
      <c r="O546" s="174"/>
      <c r="P546" s="174"/>
      <c r="Q546" s="174"/>
      <c r="R546" s="174"/>
      <c r="S546" s="174"/>
    </row>
    <row r="547" spans="14:19">
      <c r="N547" s="174"/>
      <c r="O547" s="174"/>
      <c r="P547" s="174"/>
      <c r="Q547" s="174"/>
      <c r="R547" s="174"/>
      <c r="S547" s="174"/>
    </row>
    <row r="548" spans="14:19">
      <c r="N548" s="174"/>
      <c r="O548" s="174"/>
      <c r="P548" s="174"/>
      <c r="Q548" s="174"/>
      <c r="R548" s="174"/>
      <c r="S548" s="174"/>
    </row>
    <row r="549" spans="14:19">
      <c r="N549" s="174"/>
      <c r="O549" s="174"/>
      <c r="P549" s="174"/>
      <c r="Q549" s="174"/>
      <c r="R549" s="174"/>
      <c r="S549" s="174"/>
    </row>
    <row r="550" spans="14:19">
      <c r="N550" s="174"/>
      <c r="O550" s="174"/>
      <c r="P550" s="174"/>
      <c r="Q550" s="174"/>
      <c r="R550" s="174"/>
      <c r="S550" s="174"/>
    </row>
    <row r="551" spans="14:19">
      <c r="N551" s="174"/>
      <c r="O551" s="174"/>
      <c r="P551" s="174"/>
      <c r="Q551" s="174"/>
      <c r="R551" s="174"/>
      <c r="S551" s="174"/>
    </row>
    <row r="552" spans="14:19">
      <c r="N552" s="174"/>
      <c r="O552" s="174"/>
      <c r="P552" s="174"/>
      <c r="Q552" s="174"/>
      <c r="R552" s="174"/>
      <c r="S552" s="174"/>
    </row>
    <row r="553" spans="14:19">
      <c r="N553" s="174"/>
      <c r="O553" s="174"/>
      <c r="P553" s="174"/>
      <c r="Q553" s="174"/>
      <c r="R553" s="174"/>
      <c r="S553" s="174"/>
    </row>
    <row r="554" spans="14:19">
      <c r="N554" s="174"/>
      <c r="O554" s="174"/>
      <c r="P554" s="174"/>
      <c r="Q554" s="174"/>
      <c r="R554" s="174"/>
      <c r="S554" s="174"/>
    </row>
    <row r="555" spans="14:19">
      <c r="N555" s="174"/>
      <c r="O555" s="174"/>
      <c r="P555" s="174"/>
      <c r="Q555" s="174"/>
      <c r="R555" s="174"/>
      <c r="S555" s="174"/>
    </row>
    <row r="556" spans="14:19">
      <c r="N556" s="174"/>
      <c r="O556" s="174"/>
      <c r="P556" s="174"/>
      <c r="Q556" s="174"/>
      <c r="R556" s="174"/>
      <c r="S556" s="174"/>
    </row>
    <row r="557" spans="14:19">
      <c r="N557" s="174"/>
      <c r="O557" s="174"/>
      <c r="P557" s="174"/>
      <c r="Q557" s="174"/>
      <c r="R557" s="174"/>
      <c r="S557" s="174"/>
    </row>
    <row r="558" spans="14:19">
      <c r="N558" s="174"/>
      <c r="O558" s="174"/>
      <c r="P558" s="174"/>
      <c r="Q558" s="174"/>
      <c r="R558" s="174"/>
      <c r="S558" s="174"/>
    </row>
    <row r="559" spans="14:19">
      <c r="N559" s="174"/>
      <c r="O559" s="174"/>
      <c r="P559" s="174"/>
      <c r="Q559" s="174"/>
      <c r="R559" s="174"/>
      <c r="S559" s="174"/>
    </row>
    <row r="560" spans="14:19">
      <c r="N560" s="174"/>
      <c r="O560" s="174"/>
      <c r="P560" s="174"/>
      <c r="Q560" s="174"/>
      <c r="R560" s="174"/>
      <c r="S560" s="174"/>
    </row>
    <row r="561" spans="14:19">
      <c r="N561" s="174"/>
      <c r="O561" s="174"/>
      <c r="P561" s="174"/>
      <c r="Q561" s="174"/>
      <c r="R561" s="174"/>
      <c r="S561" s="174"/>
    </row>
    <row r="562" spans="14:19">
      <c r="N562" s="174"/>
      <c r="O562" s="174"/>
      <c r="P562" s="174"/>
      <c r="Q562" s="174"/>
      <c r="R562" s="174"/>
      <c r="S562" s="174"/>
    </row>
    <row r="563" spans="14:19">
      <c r="N563" s="174"/>
      <c r="O563" s="174"/>
      <c r="P563" s="174"/>
      <c r="Q563" s="174"/>
      <c r="R563" s="174"/>
      <c r="S563" s="174"/>
    </row>
    <row r="564" spans="14:19">
      <c r="N564" s="174"/>
      <c r="O564" s="174"/>
      <c r="P564" s="174"/>
      <c r="Q564" s="174"/>
      <c r="R564" s="174"/>
      <c r="S564" s="174"/>
    </row>
    <row r="565" spans="14:19">
      <c r="N565" s="174"/>
      <c r="O565" s="174"/>
      <c r="P565" s="174"/>
      <c r="Q565" s="174"/>
      <c r="R565" s="174"/>
      <c r="S565" s="174"/>
    </row>
    <row r="566" spans="14:19">
      <c r="N566" s="174"/>
      <c r="O566" s="174"/>
      <c r="P566" s="174"/>
      <c r="Q566" s="174"/>
      <c r="R566" s="174"/>
      <c r="S566" s="174"/>
    </row>
    <row r="567" spans="14:19">
      <c r="N567" s="174"/>
      <c r="O567" s="174"/>
      <c r="P567" s="174"/>
      <c r="Q567" s="174"/>
      <c r="R567" s="174"/>
      <c r="S567" s="174"/>
    </row>
    <row r="568" spans="14:19">
      <c r="N568" s="174"/>
      <c r="O568" s="174"/>
      <c r="P568" s="174"/>
      <c r="Q568" s="174"/>
      <c r="R568" s="174"/>
      <c r="S568" s="174"/>
    </row>
  </sheetData>
  <autoFilter ref="A4:S78">
    <filterColumn colId="4">
      <filters>
        <filter val="中德智能制造双跨培训中心"/>
      </filters>
    </filterColumn>
  </autoFilter>
  <sortState ref="A5:S78">
    <sortCondition ref="E5:E78" customList="机械加工技术,数控技术,机器人技术,电子信息技术（能源电子）,模具技术,数字创意,服装技术,印刷技术,智能制造技术,建筑智能化技术,焊接及检测技术,精密机械制造技术,数字化管理,大数据与人工智能,网络互联与信息安全,智慧新能源汽车技术,中德智能制造双跨培训中心"/>
    <sortCondition ref="K5:K78"/>
  </sortState>
  <mergeCells count="17">
    <mergeCell ref="G1:G3"/>
    <mergeCell ref="A1:A3"/>
    <mergeCell ref="C1:C3"/>
    <mergeCell ref="D1:D3"/>
    <mergeCell ref="E1:E3"/>
    <mergeCell ref="F1:F3"/>
    <mergeCell ref="H1:H3"/>
    <mergeCell ref="I1:I3"/>
    <mergeCell ref="K1:K3"/>
    <mergeCell ref="L1:M1"/>
    <mergeCell ref="N1:O1"/>
    <mergeCell ref="P1:Q1"/>
    <mergeCell ref="R1:S1"/>
    <mergeCell ref="L2:M2"/>
    <mergeCell ref="N2:O2"/>
    <mergeCell ref="P2:Q2"/>
    <mergeCell ref="R2:S2"/>
  </mergeCells>
  <phoneticPr fontId="2" type="noConversion"/>
  <conditionalFormatting sqref="L9:S78">
    <cfRule type="cellIs" dxfId="751" priority="434" stopIfTrue="1" operator="greaterThan">
      <formula>0</formula>
    </cfRule>
  </conditionalFormatting>
  <conditionalFormatting sqref="L7:S568">
    <cfRule type="cellIs" dxfId="750" priority="427" operator="greaterThan">
      <formula>0</formula>
    </cfRule>
  </conditionalFormatting>
  <conditionalFormatting sqref="L11:S63">
    <cfRule type="cellIs" dxfId="749" priority="396" operator="greaterThan">
      <formula>0</formula>
    </cfRule>
  </conditionalFormatting>
  <conditionalFormatting sqref="L6:S6">
    <cfRule type="cellIs" dxfId="748" priority="395" operator="greaterThan">
      <formula>0</formula>
    </cfRule>
  </conditionalFormatting>
  <conditionalFormatting sqref="L5:S78">
    <cfRule type="cellIs" dxfId="747" priority="100" operator="greaterThan">
      <formula>0</formula>
    </cfRule>
  </conditionalFormatting>
  <conditionalFormatting sqref="O64">
    <cfRule type="cellIs" dxfId="746" priority="1" operator="greaterThan">
      <formula>0</formula>
    </cfRule>
  </conditionalFormatting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OFFSET([8]Sheet1!#REF!,1,MATCH(INDIRECT("E"&amp;ROW()),[8]Sheet1!#REF!,0)-1,COUNTA(INDIRECT("Sheet1!"&amp;CHAR(MATCH(INDIRECT("E"&amp;ROW()),[8]Sheet1!#REF!,0)-1+65)&amp;"2:"&amp;CHAR(MATCH(INDIRECT("E"&amp;ROW()),[8]Sheet1!#REF!,0)-1+65)&amp;"28")),1)</xm:f>
          </x14:formula1>
          <xm:sqref>F69:F72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OFFSET([9]Sheet1!#REF!,1,MATCH(INDIRECT("E"&amp;ROW()),[9]Sheet1!#REF!,0)-1,COUNTA(INDIRECT("Sheet1!"&amp;CHAR(MATCH(INDIRECT("E"&amp;ROW()),[9]Sheet1!#REF!,0)-1+65)&amp;"2:"&amp;CHAR(MATCH(INDIRECT("E"&amp;ROW()),[9]Sheet1!#REF!,0)-1+65)&amp;"28")),1)</xm:f>
          </x14:formula1>
          <xm:sqref>F60:F61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OFFSET([10]Sheet1!#REF!,1,MATCH(INDIRECT("E"&amp;ROW()),[10]Sheet1!#REF!,0)-1,COUNTA(INDIRECT("Sheet1!"&amp;CHAR(MATCH(INDIRECT("E"&amp;ROW()),[10]Sheet1!#REF!,0)-1+65)&amp;"2:"&amp;CHAR(MATCH(INDIRECT("E"&amp;ROW()),[10]Sheet1!#REF!,0)-1+65)&amp;"28")),1)</xm:f>
          </x14:formula1>
          <xm:sqref>F45:F57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[8]Sheet1!#REF!</xm:f>
          </x14:formula1>
          <xm:sqref>E69:E72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[9]Sheet1!#REF!</xm:f>
          </x14:formula1>
          <xm:sqref>E60:E61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[10]Sheet1!#REF!</xm:f>
          </x14:formula1>
          <xm:sqref>E45:E57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OFFSET([11]Sheet1!#REF!,1,MATCH(INDIRECT("E"&amp;ROW()),[11]Sheet1!#REF!,0)-1,COUNTA(INDIRECT("Sheet1!"&amp;CHAR(MATCH(INDIRECT("E"&amp;ROW()),[11]Sheet1!#REF!,0)-1+65)&amp;"2:"&amp;CHAR(MATCH(INDIRECT("E"&amp;ROW()),[11]Sheet1!#REF!,0)-1+65)&amp;"28")),1)</xm:f>
          </x14:formula1>
          <xm:sqref>F5:F44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[11]Sheet1!#REF!</xm:f>
          </x14:formula1>
          <xm:sqref>E5:E44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OFFSET([12]Sheet1!#REF!,1,MATCH(INDIRECT("E"&amp;ROW()),[12]Sheet1!#REF!,0)-1,COUNTA(INDIRECT("Sheet1!"&amp;CHAR(MATCH(INDIRECT("E"&amp;ROW()),[12]Sheet1!#REF!,0)-1+65)&amp;"2:"&amp;CHAR(MATCH(INDIRECT("E"&amp;ROW()),[12]Sheet1!#REF!,0)-1+65)&amp;"28")),1)</xm:f>
          </x14:formula1>
          <xm:sqref>F63:F66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[12]Sheet1!#REF!</xm:f>
          </x14:formula1>
          <xm:sqref>E63:E66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OFFSET([13]Sheet1!#REF!,1,MATCH(INDIRECT("E"&amp;ROW()),[13]Sheet1!#REF!,0)-1,COUNTA(INDIRECT("Sheet1!"&amp;CHAR(MATCH(INDIRECT("E"&amp;ROW()),[13]Sheet1!#REF!,0)-1+65)&amp;"2:"&amp;CHAR(MATCH(INDIRECT("E"&amp;ROW()),[13]Sheet1!#REF!,0)-1+65)&amp;"28")),1)</xm:f>
          </x14:formula1>
          <xm:sqref>F62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[13]Sheet1!#REF!</xm:f>
          </x14:formula1>
          <xm:sqref>E62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OFFSET([14]Sheet1!#REF!,1,MATCH(INDIRECT("E"&amp;ROW()),[14]Sheet1!#REF!,0)-1,COUNTA(INDIRECT("Sheet1!"&amp;CHAR(MATCH(INDIRECT("E"&amp;ROW()),[14]Sheet1!#REF!,0)-1+65)&amp;"2:"&amp;CHAR(MATCH(INDIRECT("E"&amp;ROW()),[14]Sheet1!#REF!,0)-1+65)&amp;"28")),1)</xm:f>
          </x14:formula1>
          <xm:sqref>F59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[14]Sheet1!#REF!</xm:f>
          </x14:formula1>
          <xm:sqref>E59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OFFSET([15]Sheet1!#REF!,1,MATCH(INDIRECT("E"&amp;ROW()),[15]Sheet1!#REF!,0)-1,COUNTA(INDIRECT("Sheet1!"&amp;CHAR(MATCH(INDIRECT("E"&amp;ROW()),[15]Sheet1!#REF!,0)-1+65)&amp;"2:"&amp;CHAR(MATCH(INDIRECT("E"&amp;ROW()),[15]Sheet1!#REF!,0)-1+65)&amp;"28")),1)</xm:f>
          </x14:formula1>
          <xm:sqref>F58 F67:F68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[15]Sheet1!#REF!</xm:f>
          </x14:formula1>
          <xm:sqref>E58 E67:E68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5"/>
  <sheetViews>
    <sheetView zoomScaleNormal="100" workbookViewId="0">
      <selection activeCell="F18" sqref="F18"/>
    </sheetView>
  </sheetViews>
  <sheetFormatPr defaultRowHeight="14.25"/>
  <cols>
    <col min="1" max="1" width="4.625" style="162" customWidth="1"/>
    <col min="2" max="2" width="3.375" style="58" hidden="1" customWidth="1"/>
    <col min="3" max="3" width="7.875" style="63" customWidth="1"/>
    <col min="4" max="4" width="26.25" style="64" customWidth="1"/>
    <col min="5" max="5" width="21.125" style="64" customWidth="1"/>
    <col min="6" max="6" width="33.25" style="64" customWidth="1"/>
    <col min="7" max="7" width="21.75" style="64" customWidth="1"/>
    <col min="8" max="8" width="4.5" style="162" customWidth="1"/>
    <col min="9" max="9" width="37.125" style="63" hidden="1" customWidth="1"/>
    <col min="10" max="10" width="5.5" style="162" customWidth="1"/>
    <col min="11" max="11" width="8" style="56" hidden="1" customWidth="1"/>
    <col min="12" max="13" width="6.625" style="174" customWidth="1"/>
    <col min="14" max="19" width="6.625" style="162" customWidth="1"/>
    <col min="20" max="16384" width="9" style="58"/>
  </cols>
  <sheetData>
    <row r="1" spans="1:19" s="56" customFormat="1" ht="14.25" customHeight="1">
      <c r="A1" s="232" t="s">
        <v>8</v>
      </c>
      <c r="B1" s="102" t="s">
        <v>11</v>
      </c>
      <c r="C1" s="235" t="s">
        <v>3</v>
      </c>
      <c r="D1" s="235" t="s">
        <v>0</v>
      </c>
      <c r="E1" s="235" t="s">
        <v>4</v>
      </c>
      <c r="F1" s="235" t="s">
        <v>1</v>
      </c>
      <c r="G1" s="235" t="s">
        <v>2</v>
      </c>
      <c r="H1" s="232" t="s">
        <v>7</v>
      </c>
      <c r="I1" s="235" t="s">
        <v>5</v>
      </c>
      <c r="J1" s="157" t="s">
        <v>9</v>
      </c>
      <c r="K1" s="235" t="s">
        <v>6</v>
      </c>
      <c r="L1" s="230" t="s">
        <v>2059</v>
      </c>
      <c r="M1" s="231"/>
      <c r="N1" s="230" t="s">
        <v>2060</v>
      </c>
      <c r="O1" s="231"/>
      <c r="P1" s="230" t="s">
        <v>2061</v>
      </c>
      <c r="Q1" s="231"/>
      <c r="R1" s="230" t="s">
        <v>2062</v>
      </c>
      <c r="S1" s="231"/>
    </row>
    <row r="2" spans="1:19" s="56" customFormat="1" ht="14.25" customHeight="1">
      <c r="A2" s="233"/>
      <c r="B2" s="103"/>
      <c r="C2" s="236"/>
      <c r="D2" s="236"/>
      <c r="E2" s="236"/>
      <c r="F2" s="236"/>
      <c r="G2" s="236"/>
      <c r="H2" s="233"/>
      <c r="I2" s="236"/>
      <c r="J2" s="157" t="s">
        <v>10</v>
      </c>
      <c r="K2" s="236"/>
      <c r="L2" s="230" t="s">
        <v>1755</v>
      </c>
      <c r="M2" s="231"/>
      <c r="N2" s="230" t="s">
        <v>1756</v>
      </c>
      <c r="O2" s="231"/>
      <c r="P2" s="230" t="s">
        <v>1757</v>
      </c>
      <c r="Q2" s="231"/>
      <c r="R2" s="230" t="s">
        <v>1758</v>
      </c>
      <c r="S2" s="231"/>
    </row>
    <row r="3" spans="1:19" s="56" customFormat="1" ht="14.25" customHeight="1">
      <c r="A3" s="234"/>
      <c r="B3" s="104"/>
      <c r="C3" s="237"/>
      <c r="D3" s="237"/>
      <c r="E3" s="237"/>
      <c r="F3" s="237"/>
      <c r="G3" s="237"/>
      <c r="H3" s="234"/>
      <c r="I3" s="237"/>
      <c r="J3" s="157" t="s">
        <v>14</v>
      </c>
      <c r="K3" s="237"/>
      <c r="L3" s="157" t="s">
        <v>15</v>
      </c>
      <c r="M3" s="157" t="s">
        <v>16</v>
      </c>
      <c r="N3" s="157" t="s">
        <v>15</v>
      </c>
      <c r="O3" s="157" t="s">
        <v>16</v>
      </c>
      <c r="P3" s="157" t="s">
        <v>15</v>
      </c>
      <c r="Q3" s="157" t="s">
        <v>16</v>
      </c>
      <c r="R3" s="157" t="s">
        <v>15</v>
      </c>
      <c r="S3" s="157" t="s">
        <v>16</v>
      </c>
    </row>
    <row r="4" spans="1:19" s="56" customFormat="1" ht="14.25" customHeight="1">
      <c r="A4" s="156">
        <v>1</v>
      </c>
      <c r="B4" s="98"/>
      <c r="C4" s="147" t="s">
        <v>247</v>
      </c>
      <c r="D4" s="125" t="s">
        <v>2004</v>
      </c>
      <c r="E4" s="125" t="s">
        <v>32</v>
      </c>
      <c r="F4" s="125" t="s">
        <v>35</v>
      </c>
      <c r="G4" s="125" t="s">
        <v>1736</v>
      </c>
      <c r="H4" s="159">
        <v>5</v>
      </c>
      <c r="I4" s="125" t="s">
        <v>1748</v>
      </c>
      <c r="J4" s="159">
        <v>41</v>
      </c>
      <c r="K4" s="104" t="s">
        <v>1872</v>
      </c>
      <c r="L4" s="156">
        <v>41</v>
      </c>
      <c r="M4" s="156"/>
      <c r="N4" s="156">
        <v>41</v>
      </c>
      <c r="O4" s="157"/>
      <c r="P4" s="156">
        <v>41</v>
      </c>
      <c r="Q4" s="157"/>
      <c r="R4" s="156">
        <v>41</v>
      </c>
      <c r="S4" s="157"/>
    </row>
    <row r="5" spans="1:19" s="56" customFormat="1" ht="14.25" customHeight="1">
      <c r="A5" s="156">
        <v>2</v>
      </c>
      <c r="B5" s="98"/>
      <c r="C5" s="147" t="s">
        <v>247</v>
      </c>
      <c r="D5" s="125" t="s">
        <v>2009</v>
      </c>
      <c r="E5" s="150" t="s">
        <v>32</v>
      </c>
      <c r="F5" s="150" t="s">
        <v>12</v>
      </c>
      <c r="G5" s="125" t="s">
        <v>1739</v>
      </c>
      <c r="H5" s="159">
        <v>5</v>
      </c>
      <c r="I5" s="125" t="s">
        <v>2008</v>
      </c>
      <c r="J5" s="159">
        <v>40</v>
      </c>
      <c r="K5" s="104" t="s">
        <v>1872</v>
      </c>
      <c r="L5" s="156">
        <v>40</v>
      </c>
      <c r="M5" s="156"/>
      <c r="N5" s="156">
        <v>40</v>
      </c>
      <c r="O5" s="157"/>
      <c r="P5" s="156">
        <v>40</v>
      </c>
      <c r="Q5" s="157"/>
      <c r="R5" s="156">
        <v>40</v>
      </c>
      <c r="S5" s="157"/>
    </row>
    <row r="6" spans="1:19" s="56" customFormat="1" ht="14.25" customHeight="1">
      <c r="A6" s="156">
        <v>3</v>
      </c>
      <c r="B6" s="148"/>
      <c r="C6" s="147" t="s">
        <v>247</v>
      </c>
      <c r="D6" s="76" t="s">
        <v>1720</v>
      </c>
      <c r="E6" s="76" t="s">
        <v>32</v>
      </c>
      <c r="F6" s="76" t="s">
        <v>12</v>
      </c>
      <c r="G6" s="76" t="s">
        <v>1740</v>
      </c>
      <c r="H6" s="160">
        <v>5</v>
      </c>
      <c r="I6" s="76" t="s">
        <v>1748</v>
      </c>
      <c r="J6" s="160">
        <v>44</v>
      </c>
      <c r="K6" s="104" t="s">
        <v>1872</v>
      </c>
      <c r="L6" s="156">
        <v>44</v>
      </c>
      <c r="M6" s="156"/>
      <c r="N6" s="156">
        <v>44</v>
      </c>
      <c r="O6" s="157"/>
      <c r="P6" s="156">
        <v>44</v>
      </c>
      <c r="Q6" s="157"/>
      <c r="R6" s="156">
        <v>44</v>
      </c>
      <c r="S6" s="157"/>
    </row>
    <row r="7" spans="1:19" s="56" customFormat="1" ht="14.25" customHeight="1">
      <c r="A7" s="156">
        <v>4</v>
      </c>
      <c r="B7" s="98"/>
      <c r="C7" s="147" t="s">
        <v>247</v>
      </c>
      <c r="D7" s="76" t="s">
        <v>1720</v>
      </c>
      <c r="E7" s="76" t="s">
        <v>32</v>
      </c>
      <c r="F7" s="76" t="s">
        <v>34</v>
      </c>
      <c r="G7" s="76" t="s">
        <v>1741</v>
      </c>
      <c r="H7" s="160">
        <v>5</v>
      </c>
      <c r="I7" s="76" t="s">
        <v>1748</v>
      </c>
      <c r="J7" s="160">
        <v>44</v>
      </c>
      <c r="K7" s="104" t="s">
        <v>1872</v>
      </c>
      <c r="L7" s="156">
        <v>44</v>
      </c>
      <c r="M7" s="156"/>
      <c r="N7" s="156">
        <v>44</v>
      </c>
      <c r="O7" s="157"/>
      <c r="P7" s="156">
        <v>44</v>
      </c>
      <c r="Q7" s="157"/>
      <c r="R7" s="156">
        <v>44</v>
      </c>
      <c r="S7" s="157"/>
    </row>
    <row r="8" spans="1:19" s="56" customFormat="1" ht="14.25" customHeight="1">
      <c r="A8" s="156">
        <v>5</v>
      </c>
      <c r="B8" s="149"/>
      <c r="C8" s="147" t="s">
        <v>247</v>
      </c>
      <c r="D8" s="76" t="s">
        <v>1721</v>
      </c>
      <c r="E8" s="76" t="s">
        <v>32</v>
      </c>
      <c r="F8" s="76" t="s">
        <v>12</v>
      </c>
      <c r="G8" s="76" t="s">
        <v>1740</v>
      </c>
      <c r="H8" s="160">
        <v>5</v>
      </c>
      <c r="I8" s="76" t="s">
        <v>1749</v>
      </c>
      <c r="J8" s="160">
        <v>32</v>
      </c>
      <c r="K8" s="104" t="s">
        <v>1873</v>
      </c>
      <c r="L8" s="156"/>
      <c r="M8" s="156">
        <v>32</v>
      </c>
      <c r="N8" s="156"/>
      <c r="O8" s="157">
        <v>32</v>
      </c>
      <c r="P8" s="156"/>
      <c r="Q8" s="157">
        <v>32</v>
      </c>
      <c r="R8" s="156"/>
      <c r="S8" s="157">
        <v>32</v>
      </c>
    </row>
    <row r="9" spans="1:19" ht="13.5" customHeight="1">
      <c r="A9" s="156">
        <v>6</v>
      </c>
      <c r="B9" s="79"/>
      <c r="C9" s="147" t="s">
        <v>247</v>
      </c>
      <c r="D9" s="76" t="s">
        <v>1721</v>
      </c>
      <c r="E9" s="76" t="s">
        <v>32</v>
      </c>
      <c r="F9" s="76" t="s">
        <v>34</v>
      </c>
      <c r="G9" s="76" t="s">
        <v>1741</v>
      </c>
      <c r="H9" s="160">
        <v>5</v>
      </c>
      <c r="I9" s="76" t="s">
        <v>1749</v>
      </c>
      <c r="J9" s="160">
        <v>32</v>
      </c>
      <c r="K9" s="55" t="s">
        <v>1873</v>
      </c>
      <c r="L9" s="157"/>
      <c r="M9" s="157">
        <v>32</v>
      </c>
      <c r="N9" s="157"/>
      <c r="O9" s="156">
        <v>32</v>
      </c>
      <c r="P9" s="157"/>
      <c r="Q9" s="157">
        <v>32</v>
      </c>
      <c r="R9" s="157"/>
      <c r="S9" s="157">
        <v>32</v>
      </c>
    </row>
    <row r="10" spans="1:19" ht="14.25" customHeight="1">
      <c r="A10" s="156">
        <v>7</v>
      </c>
      <c r="B10" s="79"/>
      <c r="C10" s="147" t="s">
        <v>247</v>
      </c>
      <c r="D10" s="76" t="s">
        <v>1723</v>
      </c>
      <c r="E10" s="150" t="s">
        <v>32</v>
      </c>
      <c r="F10" s="150" t="s">
        <v>12</v>
      </c>
      <c r="G10" s="76" t="s">
        <v>1743</v>
      </c>
      <c r="H10" s="160">
        <v>5</v>
      </c>
      <c r="I10" s="76" t="s">
        <v>1749</v>
      </c>
      <c r="J10" s="160">
        <v>38</v>
      </c>
      <c r="K10" s="104" t="s">
        <v>1873</v>
      </c>
      <c r="L10" s="157"/>
      <c r="M10" s="157">
        <v>32</v>
      </c>
      <c r="N10" s="156"/>
      <c r="O10" s="157">
        <v>32</v>
      </c>
      <c r="P10" s="157"/>
      <c r="Q10" s="157">
        <v>32</v>
      </c>
      <c r="R10" s="157"/>
      <c r="S10" s="157">
        <v>32</v>
      </c>
    </row>
    <row r="11" spans="1:19" ht="14.25" customHeight="1">
      <c r="A11" s="238" t="s">
        <v>2057</v>
      </c>
      <c r="B11" s="239"/>
      <c r="C11" s="239"/>
      <c r="D11" s="239"/>
      <c r="E11" s="239"/>
      <c r="F11" s="239"/>
      <c r="G11" s="239"/>
      <c r="H11" s="240"/>
      <c r="I11" s="76"/>
      <c r="J11" s="158">
        <f>SUM(J4:J10)</f>
        <v>271</v>
      </c>
      <c r="K11" s="105"/>
      <c r="L11" s="158"/>
      <c r="M11" s="158"/>
      <c r="N11" s="156"/>
      <c r="O11" s="158"/>
      <c r="P11" s="158"/>
      <c r="Q11" s="158"/>
      <c r="R11" s="158"/>
      <c r="S11" s="158"/>
    </row>
    <row r="12" spans="1:19" ht="14.25" customHeight="1">
      <c r="A12" s="156">
        <v>8</v>
      </c>
      <c r="B12" s="149"/>
      <c r="C12" s="147" t="s">
        <v>247</v>
      </c>
      <c r="D12" s="125" t="s">
        <v>1986</v>
      </c>
      <c r="E12" s="125" t="s">
        <v>46</v>
      </c>
      <c r="F12" s="125" t="s">
        <v>138</v>
      </c>
      <c r="G12" s="125" t="s">
        <v>1726</v>
      </c>
      <c r="H12" s="159">
        <v>2</v>
      </c>
      <c r="I12" s="125" t="s">
        <v>1987</v>
      </c>
      <c r="J12" s="159">
        <v>34</v>
      </c>
      <c r="K12" s="55" t="s">
        <v>1872</v>
      </c>
      <c r="L12" s="157">
        <v>6.8</v>
      </c>
      <c r="M12" s="198"/>
      <c r="N12" s="157">
        <v>34</v>
      </c>
      <c r="O12" s="198"/>
      <c r="P12" s="157">
        <v>20.399999999999999</v>
      </c>
      <c r="Q12" s="157"/>
      <c r="R12" s="157"/>
      <c r="S12" s="157"/>
    </row>
    <row r="13" spans="1:19" ht="14.25" customHeight="1">
      <c r="A13" s="156">
        <v>9</v>
      </c>
      <c r="B13" s="79"/>
      <c r="C13" s="147" t="s">
        <v>247</v>
      </c>
      <c r="D13" s="125" t="s">
        <v>1990</v>
      </c>
      <c r="E13" s="125" t="s">
        <v>46</v>
      </c>
      <c r="F13" s="125" t="s">
        <v>138</v>
      </c>
      <c r="G13" s="125" t="s">
        <v>1726</v>
      </c>
      <c r="H13" s="159">
        <v>2</v>
      </c>
      <c r="I13" s="125" t="s">
        <v>1991</v>
      </c>
      <c r="J13" s="159">
        <v>24</v>
      </c>
      <c r="K13" s="55" t="s">
        <v>1872</v>
      </c>
      <c r="L13" s="157">
        <v>24</v>
      </c>
      <c r="M13" s="157">
        <v>24</v>
      </c>
      <c r="N13" s="157"/>
      <c r="O13" s="157"/>
      <c r="P13" s="157"/>
      <c r="Q13" s="157"/>
      <c r="R13" s="157"/>
      <c r="S13" s="157"/>
    </row>
    <row r="14" spans="1:19" ht="14.25" customHeight="1">
      <c r="A14" s="156">
        <v>10</v>
      </c>
      <c r="B14" s="79"/>
      <c r="C14" s="147" t="s">
        <v>247</v>
      </c>
      <c r="D14" s="125" t="s">
        <v>2014</v>
      </c>
      <c r="E14" s="125" t="s">
        <v>46</v>
      </c>
      <c r="F14" s="125" t="s">
        <v>138</v>
      </c>
      <c r="G14" s="125" t="s">
        <v>1726</v>
      </c>
      <c r="H14" s="159">
        <v>2</v>
      </c>
      <c r="I14" s="125" t="s">
        <v>2015</v>
      </c>
      <c r="J14" s="159">
        <v>36</v>
      </c>
      <c r="K14" s="104" t="s">
        <v>1873</v>
      </c>
      <c r="L14" s="156"/>
      <c r="M14" s="156">
        <v>7.2</v>
      </c>
      <c r="N14" s="157"/>
      <c r="O14" s="156">
        <v>36</v>
      </c>
      <c r="P14" s="157"/>
      <c r="Q14" s="156">
        <v>21.6</v>
      </c>
      <c r="R14" s="157"/>
      <c r="S14" s="156"/>
    </row>
    <row r="15" spans="1:19" ht="14.25" customHeight="1">
      <c r="A15" s="156">
        <v>11</v>
      </c>
      <c r="B15" s="79"/>
      <c r="C15" s="147" t="s">
        <v>247</v>
      </c>
      <c r="D15" s="125" t="s">
        <v>2040</v>
      </c>
      <c r="E15" s="125" t="s">
        <v>46</v>
      </c>
      <c r="F15" s="125" t="s">
        <v>138</v>
      </c>
      <c r="G15" s="125" t="s">
        <v>1726</v>
      </c>
      <c r="H15" s="159">
        <v>2</v>
      </c>
      <c r="I15" s="125" t="s">
        <v>2041</v>
      </c>
      <c r="J15" s="159">
        <v>44</v>
      </c>
      <c r="K15" s="104" t="s">
        <v>1870</v>
      </c>
      <c r="L15" s="156"/>
      <c r="M15" s="156"/>
      <c r="N15" s="157"/>
      <c r="O15" s="157"/>
      <c r="P15" s="157">
        <v>8.8000000000000007</v>
      </c>
      <c r="Q15" s="156"/>
      <c r="R15" s="157">
        <v>44</v>
      </c>
      <c r="S15" s="156"/>
    </row>
    <row r="16" spans="1:19" ht="14.25" customHeight="1">
      <c r="A16" s="156">
        <v>12</v>
      </c>
      <c r="B16" s="79"/>
      <c r="C16" s="147" t="s">
        <v>247</v>
      </c>
      <c r="D16" s="125" t="s">
        <v>2046</v>
      </c>
      <c r="E16" s="125" t="s">
        <v>46</v>
      </c>
      <c r="F16" s="125" t="s">
        <v>138</v>
      </c>
      <c r="G16" s="125" t="s">
        <v>1726</v>
      </c>
      <c r="H16" s="159">
        <v>2</v>
      </c>
      <c r="I16" s="125" t="s">
        <v>2047</v>
      </c>
      <c r="J16" s="159">
        <v>35</v>
      </c>
      <c r="K16" s="104" t="s">
        <v>1871</v>
      </c>
      <c r="L16" s="156"/>
      <c r="M16" s="156"/>
      <c r="N16" s="157"/>
      <c r="O16" s="157"/>
      <c r="P16" s="157"/>
      <c r="Q16" s="157">
        <v>7</v>
      </c>
      <c r="R16" s="157"/>
      <c r="S16" s="157">
        <v>35</v>
      </c>
    </row>
    <row r="17" spans="1:19" ht="14.25" customHeight="1">
      <c r="A17" s="238" t="s">
        <v>2057</v>
      </c>
      <c r="B17" s="239"/>
      <c r="C17" s="239"/>
      <c r="D17" s="239"/>
      <c r="E17" s="239"/>
      <c r="F17" s="239"/>
      <c r="G17" s="239"/>
      <c r="H17" s="240"/>
      <c r="I17" s="125"/>
      <c r="J17" s="222">
        <f>SUM(J12:J16)</f>
        <v>173</v>
      </c>
      <c r="K17" s="105"/>
      <c r="L17" s="156"/>
      <c r="M17" s="156"/>
      <c r="N17" s="158"/>
      <c r="O17" s="158"/>
      <c r="P17" s="158"/>
      <c r="Q17" s="158"/>
      <c r="R17" s="158"/>
      <c r="S17" s="158"/>
    </row>
    <row r="18" spans="1:19" ht="14.25" customHeight="1">
      <c r="A18" s="156">
        <v>13</v>
      </c>
      <c r="B18" s="79"/>
      <c r="C18" s="147" t="s">
        <v>247</v>
      </c>
      <c r="D18" s="125" t="s">
        <v>1983</v>
      </c>
      <c r="E18" s="125" t="s">
        <v>442</v>
      </c>
      <c r="F18" s="125" t="s">
        <v>344</v>
      </c>
      <c r="G18" s="125" t="s">
        <v>1984</v>
      </c>
      <c r="H18" s="159">
        <v>2</v>
      </c>
      <c r="I18" s="125" t="s">
        <v>1985</v>
      </c>
      <c r="J18" s="159">
        <v>43</v>
      </c>
      <c r="K18" s="104" t="s">
        <v>1872</v>
      </c>
      <c r="L18" s="157">
        <v>43</v>
      </c>
      <c r="M18" s="156"/>
      <c r="N18" s="157">
        <v>34.4</v>
      </c>
      <c r="O18" s="157"/>
      <c r="P18" s="157"/>
      <c r="Q18" s="157"/>
      <c r="R18" s="157"/>
      <c r="S18" s="157"/>
    </row>
    <row r="19" spans="1:19" ht="14.25" customHeight="1">
      <c r="A19" s="156">
        <v>14</v>
      </c>
      <c r="B19" s="79"/>
      <c r="C19" s="147" t="s">
        <v>247</v>
      </c>
      <c r="D19" s="125" t="s">
        <v>2012</v>
      </c>
      <c r="E19" s="125" t="s">
        <v>442</v>
      </c>
      <c r="F19" s="125" t="s">
        <v>344</v>
      </c>
      <c r="G19" s="125" t="s">
        <v>1984</v>
      </c>
      <c r="H19" s="159">
        <v>2</v>
      </c>
      <c r="I19" s="125" t="s">
        <v>2013</v>
      </c>
      <c r="J19" s="159">
        <v>27</v>
      </c>
      <c r="K19" s="104" t="s">
        <v>1873</v>
      </c>
      <c r="L19" s="156"/>
      <c r="M19" s="157">
        <v>27</v>
      </c>
      <c r="N19" s="157"/>
      <c r="O19" s="157">
        <v>21.6</v>
      </c>
      <c r="P19" s="157"/>
      <c r="Q19" s="157"/>
      <c r="R19" s="157"/>
      <c r="S19" s="157"/>
    </row>
    <row r="20" spans="1:19" ht="14.25" customHeight="1">
      <c r="A20" s="156">
        <v>15</v>
      </c>
      <c r="B20" s="79"/>
      <c r="C20" s="147" t="s">
        <v>247</v>
      </c>
      <c r="D20" s="125" t="s">
        <v>2012</v>
      </c>
      <c r="E20" s="125" t="s">
        <v>442</v>
      </c>
      <c r="F20" s="125" t="s">
        <v>344</v>
      </c>
      <c r="G20" s="125" t="s">
        <v>1725</v>
      </c>
      <c r="H20" s="159">
        <v>3</v>
      </c>
      <c r="I20" s="125" t="s">
        <v>2027</v>
      </c>
      <c r="J20" s="159">
        <v>27</v>
      </c>
      <c r="K20" s="55" t="s">
        <v>1876</v>
      </c>
      <c r="L20" s="156"/>
      <c r="M20" s="156"/>
      <c r="N20" s="156">
        <v>5.4</v>
      </c>
      <c r="O20" s="156"/>
      <c r="P20" s="156">
        <v>27</v>
      </c>
      <c r="Q20" s="156"/>
      <c r="R20" s="156">
        <v>27</v>
      </c>
      <c r="S20" s="156"/>
    </row>
    <row r="21" spans="1:19" ht="14.25" customHeight="1">
      <c r="A21" s="156">
        <v>16</v>
      </c>
      <c r="B21" s="79"/>
      <c r="C21" s="147" t="s">
        <v>247</v>
      </c>
      <c r="D21" s="125" t="s">
        <v>1983</v>
      </c>
      <c r="E21" s="125" t="s">
        <v>442</v>
      </c>
      <c r="F21" s="125" t="s">
        <v>344</v>
      </c>
      <c r="G21" s="125" t="s">
        <v>1725</v>
      </c>
      <c r="H21" s="159">
        <v>3</v>
      </c>
      <c r="I21" s="125" t="s">
        <v>2033</v>
      </c>
      <c r="J21" s="159">
        <v>43</v>
      </c>
      <c r="K21" s="104" t="s">
        <v>1877</v>
      </c>
      <c r="L21" s="156"/>
      <c r="M21" s="156"/>
      <c r="N21" s="156"/>
      <c r="O21" s="156">
        <v>8.6</v>
      </c>
      <c r="P21" s="156"/>
      <c r="Q21" s="156">
        <v>43</v>
      </c>
      <c r="R21" s="156"/>
      <c r="S21" s="156">
        <v>43</v>
      </c>
    </row>
    <row r="22" spans="1:19" ht="14.25" customHeight="1">
      <c r="A22" s="238" t="s">
        <v>2057</v>
      </c>
      <c r="B22" s="239"/>
      <c r="C22" s="239"/>
      <c r="D22" s="239"/>
      <c r="E22" s="239"/>
      <c r="F22" s="239"/>
      <c r="G22" s="239"/>
      <c r="H22" s="240"/>
      <c r="I22" s="125"/>
      <c r="J22" s="222">
        <f>SUM(J18:J21)</f>
        <v>140</v>
      </c>
      <c r="K22" s="105"/>
      <c r="L22" s="156"/>
      <c r="M22" s="156"/>
      <c r="N22" s="156"/>
      <c r="O22" s="156"/>
      <c r="P22" s="156"/>
      <c r="Q22" s="156"/>
      <c r="R22" s="156"/>
      <c r="S22" s="156"/>
    </row>
    <row r="23" spans="1:19" ht="14.25" customHeight="1">
      <c r="A23" s="156">
        <v>17</v>
      </c>
      <c r="B23" s="79"/>
      <c r="C23" s="147" t="s">
        <v>247</v>
      </c>
      <c r="D23" s="125" t="s">
        <v>1979</v>
      </c>
      <c r="E23" s="125" t="s">
        <v>33</v>
      </c>
      <c r="F23" s="125" t="s">
        <v>38</v>
      </c>
      <c r="G23" s="125" t="s">
        <v>1724</v>
      </c>
      <c r="H23" s="159">
        <v>3</v>
      </c>
      <c r="I23" s="125" t="s">
        <v>1980</v>
      </c>
      <c r="J23" s="159">
        <v>50</v>
      </c>
      <c r="K23" s="104" t="s">
        <v>1872</v>
      </c>
      <c r="L23" s="156">
        <v>50</v>
      </c>
      <c r="M23" s="156"/>
      <c r="N23" s="156">
        <v>60</v>
      </c>
      <c r="O23" s="156"/>
      <c r="P23" s="156"/>
      <c r="Q23" s="156"/>
      <c r="R23" s="156"/>
      <c r="S23" s="156"/>
    </row>
    <row r="24" spans="1:19" ht="14.25" customHeight="1">
      <c r="A24" s="156">
        <v>18</v>
      </c>
      <c r="B24" s="79"/>
      <c r="C24" s="147" t="s">
        <v>247</v>
      </c>
      <c r="D24" s="125" t="s">
        <v>1988</v>
      </c>
      <c r="E24" s="125" t="s">
        <v>33</v>
      </c>
      <c r="F24" s="125" t="s">
        <v>321</v>
      </c>
      <c r="G24" s="125" t="s">
        <v>1727</v>
      </c>
      <c r="H24" s="159">
        <v>3</v>
      </c>
      <c r="I24" s="125" t="s">
        <v>1980</v>
      </c>
      <c r="J24" s="159">
        <v>46</v>
      </c>
      <c r="K24" s="104" t="s">
        <v>1872</v>
      </c>
      <c r="L24" s="156">
        <v>46</v>
      </c>
      <c r="M24" s="156"/>
      <c r="N24" s="156">
        <v>46</v>
      </c>
      <c r="O24" s="156"/>
      <c r="P24" s="156"/>
      <c r="Q24" s="156"/>
      <c r="R24" s="156"/>
      <c r="S24" s="156"/>
    </row>
    <row r="25" spans="1:19" ht="14.25" customHeight="1">
      <c r="A25" s="156">
        <v>19</v>
      </c>
      <c r="B25" s="79"/>
      <c r="C25" s="147" t="s">
        <v>247</v>
      </c>
      <c r="D25" s="125" t="s">
        <v>2010</v>
      </c>
      <c r="E25" s="125" t="s">
        <v>33</v>
      </c>
      <c r="F25" s="125" t="s">
        <v>38</v>
      </c>
      <c r="G25" s="125" t="s">
        <v>1724</v>
      </c>
      <c r="H25" s="159">
        <v>3</v>
      </c>
      <c r="I25" s="125" t="s">
        <v>2011</v>
      </c>
      <c r="J25" s="159">
        <v>46</v>
      </c>
      <c r="K25" s="55" t="s">
        <v>1873</v>
      </c>
      <c r="L25" s="156"/>
      <c r="M25" s="156">
        <v>46</v>
      </c>
      <c r="N25" s="156"/>
      <c r="O25" s="156">
        <v>55.2</v>
      </c>
      <c r="P25" s="156"/>
      <c r="Q25" s="156"/>
      <c r="R25" s="156"/>
      <c r="S25" s="156"/>
    </row>
    <row r="26" spans="1:19" ht="14.25" customHeight="1">
      <c r="A26" s="156">
        <v>20</v>
      </c>
      <c r="B26" s="79"/>
      <c r="C26" s="147" t="s">
        <v>247</v>
      </c>
      <c r="D26" s="125" t="s">
        <v>2016</v>
      </c>
      <c r="E26" s="125" t="s">
        <v>33</v>
      </c>
      <c r="F26" s="125" t="s">
        <v>321</v>
      </c>
      <c r="G26" s="125" t="s">
        <v>1727</v>
      </c>
      <c r="H26" s="159">
        <v>3</v>
      </c>
      <c r="I26" s="125" t="s">
        <v>2011</v>
      </c>
      <c r="J26" s="159">
        <v>42</v>
      </c>
      <c r="K26" s="104" t="s">
        <v>1873</v>
      </c>
      <c r="L26" s="156"/>
      <c r="M26" s="156">
        <v>42</v>
      </c>
      <c r="N26" s="156"/>
      <c r="O26" s="156">
        <v>42</v>
      </c>
      <c r="P26" s="156"/>
      <c r="Q26" s="156"/>
      <c r="R26" s="156"/>
      <c r="S26" s="156"/>
    </row>
    <row r="27" spans="1:19" ht="14.25" customHeight="1">
      <c r="A27" s="156">
        <v>21</v>
      </c>
      <c r="B27" s="149"/>
      <c r="C27" s="147" t="s">
        <v>247</v>
      </c>
      <c r="D27" s="125" t="s">
        <v>2028</v>
      </c>
      <c r="E27" s="125" t="s">
        <v>33</v>
      </c>
      <c r="F27" s="125" t="s">
        <v>1729</v>
      </c>
      <c r="G27" s="125" t="s">
        <v>1727</v>
      </c>
      <c r="H27" s="159">
        <v>3</v>
      </c>
      <c r="I27" s="125" t="s">
        <v>2029</v>
      </c>
      <c r="J27" s="159">
        <v>44</v>
      </c>
      <c r="K27" s="104" t="s">
        <v>1876</v>
      </c>
      <c r="L27" s="156"/>
      <c r="M27" s="156"/>
      <c r="N27" s="156">
        <v>44</v>
      </c>
      <c r="O27" s="157"/>
      <c r="P27" s="156"/>
      <c r="Q27" s="157"/>
      <c r="R27" s="156"/>
      <c r="S27" s="157"/>
    </row>
    <row r="28" spans="1:19" ht="14.25" customHeight="1">
      <c r="A28" s="156">
        <v>22</v>
      </c>
      <c r="B28" s="149"/>
      <c r="C28" s="147" t="s">
        <v>247</v>
      </c>
      <c r="D28" s="125" t="s">
        <v>2034</v>
      </c>
      <c r="E28" s="125" t="s">
        <v>33</v>
      </c>
      <c r="F28" s="125" t="s">
        <v>1729</v>
      </c>
      <c r="G28" s="125" t="s">
        <v>1727</v>
      </c>
      <c r="H28" s="159">
        <v>3</v>
      </c>
      <c r="I28" s="125" t="s">
        <v>2035</v>
      </c>
      <c r="J28" s="159">
        <v>44</v>
      </c>
      <c r="K28" s="104" t="s">
        <v>1877</v>
      </c>
      <c r="L28" s="156"/>
      <c r="M28" s="156"/>
      <c r="N28" s="156"/>
      <c r="O28" s="157">
        <v>44</v>
      </c>
      <c r="P28" s="156"/>
      <c r="Q28" s="157"/>
      <c r="R28" s="156"/>
      <c r="S28" s="157"/>
    </row>
    <row r="29" spans="1:19" ht="14.25" customHeight="1">
      <c r="A29" s="156">
        <v>23</v>
      </c>
      <c r="B29" s="79"/>
      <c r="C29" s="147" t="s">
        <v>247</v>
      </c>
      <c r="D29" s="125" t="s">
        <v>2037</v>
      </c>
      <c r="E29" s="125" t="s">
        <v>33</v>
      </c>
      <c r="F29" s="125" t="s">
        <v>38</v>
      </c>
      <c r="G29" s="125" t="s">
        <v>1724</v>
      </c>
      <c r="H29" s="159">
        <v>3</v>
      </c>
      <c r="I29" s="125" t="s">
        <v>2038</v>
      </c>
      <c r="J29" s="159">
        <v>41</v>
      </c>
      <c r="K29" s="104" t="s">
        <v>1870</v>
      </c>
      <c r="L29" s="156"/>
      <c r="M29" s="156"/>
      <c r="N29" s="156"/>
      <c r="O29" s="157"/>
      <c r="P29" s="156">
        <v>41</v>
      </c>
      <c r="Q29" s="157"/>
      <c r="R29" s="156">
        <v>41</v>
      </c>
      <c r="S29" s="157"/>
    </row>
    <row r="30" spans="1:19" ht="14.25" customHeight="1">
      <c r="A30" s="156">
        <v>24</v>
      </c>
      <c r="B30" s="149"/>
      <c r="C30" s="147" t="s">
        <v>247</v>
      </c>
      <c r="D30" s="125" t="s">
        <v>1989</v>
      </c>
      <c r="E30" s="125" t="s">
        <v>33</v>
      </c>
      <c r="F30" s="125" t="s">
        <v>321</v>
      </c>
      <c r="G30" s="125" t="s">
        <v>1727</v>
      </c>
      <c r="H30" s="159">
        <v>3</v>
      </c>
      <c r="I30" s="125" t="s">
        <v>2038</v>
      </c>
      <c r="J30" s="159">
        <v>43</v>
      </c>
      <c r="K30" s="104" t="s">
        <v>1870</v>
      </c>
      <c r="L30" s="156"/>
      <c r="M30" s="156"/>
      <c r="N30" s="156"/>
      <c r="O30" s="157"/>
      <c r="P30" s="157">
        <v>43</v>
      </c>
      <c r="Q30" s="157"/>
      <c r="R30" s="156">
        <v>43</v>
      </c>
      <c r="S30" s="157"/>
    </row>
    <row r="31" spans="1:19" ht="14.25" customHeight="1">
      <c r="A31" s="156">
        <v>25</v>
      </c>
      <c r="B31" s="149"/>
      <c r="C31" s="147" t="s">
        <v>247</v>
      </c>
      <c r="D31" s="125" t="s">
        <v>176</v>
      </c>
      <c r="E31" s="125" t="s">
        <v>33</v>
      </c>
      <c r="F31" s="125" t="s">
        <v>1729</v>
      </c>
      <c r="G31" s="125" t="s">
        <v>1727</v>
      </c>
      <c r="H31" s="159">
        <v>3</v>
      </c>
      <c r="I31" s="125" t="s">
        <v>2038</v>
      </c>
      <c r="J31" s="159">
        <v>44</v>
      </c>
      <c r="K31" s="104" t="s">
        <v>1870</v>
      </c>
      <c r="L31" s="156"/>
      <c r="M31" s="156"/>
      <c r="N31" s="157"/>
      <c r="O31" s="157"/>
      <c r="P31" s="157">
        <v>44</v>
      </c>
      <c r="Q31" s="157"/>
      <c r="R31" s="157">
        <v>44</v>
      </c>
      <c r="S31" s="157"/>
    </row>
    <row r="32" spans="1:19" ht="14.25" customHeight="1">
      <c r="A32" s="156">
        <v>26</v>
      </c>
      <c r="B32" s="79"/>
      <c r="C32" s="147" t="s">
        <v>247</v>
      </c>
      <c r="D32" s="125" t="s">
        <v>2043</v>
      </c>
      <c r="E32" s="125" t="s">
        <v>33</v>
      </c>
      <c r="F32" s="125" t="s">
        <v>38</v>
      </c>
      <c r="G32" s="125" t="s">
        <v>1724</v>
      </c>
      <c r="H32" s="159">
        <v>3</v>
      </c>
      <c r="I32" s="125" t="s">
        <v>2044</v>
      </c>
      <c r="J32" s="159">
        <v>44</v>
      </c>
      <c r="K32" s="104" t="s">
        <v>1871</v>
      </c>
      <c r="L32" s="156"/>
      <c r="M32" s="156"/>
      <c r="N32" s="157"/>
      <c r="O32" s="157"/>
      <c r="P32" s="157"/>
      <c r="Q32" s="156">
        <v>44</v>
      </c>
      <c r="R32" s="157"/>
      <c r="S32" s="157">
        <v>44</v>
      </c>
    </row>
    <row r="33" spans="1:19" ht="14.25" customHeight="1">
      <c r="A33" s="156">
        <v>27</v>
      </c>
      <c r="B33" s="79"/>
      <c r="C33" s="147" t="s">
        <v>247</v>
      </c>
      <c r="D33" s="125" t="s">
        <v>2017</v>
      </c>
      <c r="E33" s="125" t="s">
        <v>33</v>
      </c>
      <c r="F33" s="125" t="s">
        <v>321</v>
      </c>
      <c r="G33" s="125" t="s">
        <v>1727</v>
      </c>
      <c r="H33" s="159">
        <v>3</v>
      </c>
      <c r="I33" s="125" t="s">
        <v>2044</v>
      </c>
      <c r="J33" s="159">
        <v>43</v>
      </c>
      <c r="K33" s="104" t="s">
        <v>1871</v>
      </c>
      <c r="L33" s="156"/>
      <c r="M33" s="156"/>
      <c r="N33" s="157"/>
      <c r="O33" s="157"/>
      <c r="P33" s="157"/>
      <c r="Q33" s="157">
        <v>43</v>
      </c>
      <c r="R33" s="157"/>
      <c r="S33" s="157">
        <v>43</v>
      </c>
    </row>
    <row r="34" spans="1:19" ht="14.25" customHeight="1">
      <c r="A34" s="156">
        <v>28</v>
      </c>
      <c r="B34" s="149"/>
      <c r="C34" s="147" t="s">
        <v>247</v>
      </c>
      <c r="D34" s="125" t="s">
        <v>177</v>
      </c>
      <c r="E34" s="125" t="s">
        <v>33</v>
      </c>
      <c r="F34" s="125" t="s">
        <v>1729</v>
      </c>
      <c r="G34" s="125" t="s">
        <v>1727</v>
      </c>
      <c r="H34" s="159">
        <v>3</v>
      </c>
      <c r="I34" s="125" t="s">
        <v>2044</v>
      </c>
      <c r="J34" s="159">
        <v>31</v>
      </c>
      <c r="K34" s="104" t="s">
        <v>1871</v>
      </c>
      <c r="L34" s="156"/>
      <c r="M34" s="156"/>
      <c r="N34" s="157"/>
      <c r="O34" s="156"/>
      <c r="P34" s="157"/>
      <c r="Q34" s="157">
        <v>31</v>
      </c>
      <c r="R34" s="157"/>
      <c r="S34" s="157">
        <v>31</v>
      </c>
    </row>
    <row r="35" spans="1:19" ht="14.25" customHeight="1">
      <c r="A35" s="238" t="s">
        <v>2057</v>
      </c>
      <c r="B35" s="239"/>
      <c r="C35" s="239"/>
      <c r="D35" s="239"/>
      <c r="E35" s="239"/>
      <c r="F35" s="239"/>
      <c r="G35" s="239"/>
      <c r="H35" s="240"/>
      <c r="I35" s="125"/>
      <c r="J35" s="222">
        <f>SUM(J23:J34)</f>
        <v>518</v>
      </c>
      <c r="K35" s="105"/>
      <c r="L35" s="156"/>
      <c r="M35" s="156"/>
      <c r="N35" s="158"/>
      <c r="O35" s="156"/>
      <c r="P35" s="158"/>
      <c r="Q35" s="156"/>
      <c r="R35" s="158"/>
      <c r="S35" s="158"/>
    </row>
    <row r="36" spans="1:19" ht="14.25" customHeight="1">
      <c r="A36" s="156">
        <v>29</v>
      </c>
      <c r="B36" s="79"/>
      <c r="C36" s="147" t="s">
        <v>247</v>
      </c>
      <c r="D36" s="125" t="s">
        <v>2000</v>
      </c>
      <c r="E36" s="125" t="s">
        <v>37</v>
      </c>
      <c r="F36" s="125" t="s">
        <v>1744</v>
      </c>
      <c r="G36" s="125" t="s">
        <v>1733</v>
      </c>
      <c r="H36" s="159">
        <v>5</v>
      </c>
      <c r="I36" s="125" t="s">
        <v>2001</v>
      </c>
      <c r="J36" s="159">
        <v>33</v>
      </c>
      <c r="K36" s="104" t="s">
        <v>1872</v>
      </c>
      <c r="L36" s="156">
        <v>22</v>
      </c>
      <c r="M36" s="156">
        <v>22</v>
      </c>
      <c r="N36" s="157">
        <v>22</v>
      </c>
      <c r="O36" s="156">
        <v>22</v>
      </c>
      <c r="P36" s="157">
        <v>22</v>
      </c>
      <c r="Q36" s="156">
        <v>22</v>
      </c>
      <c r="R36" s="157">
        <v>22</v>
      </c>
      <c r="S36" s="157">
        <v>22</v>
      </c>
    </row>
    <row r="37" spans="1:19" ht="14.25" customHeight="1">
      <c r="A37" s="156">
        <v>30</v>
      </c>
      <c r="B37" s="79"/>
      <c r="C37" s="147" t="s">
        <v>247</v>
      </c>
      <c r="D37" s="76" t="s">
        <v>1722</v>
      </c>
      <c r="E37" s="76" t="s">
        <v>37</v>
      </c>
      <c r="F37" s="76" t="s">
        <v>188</v>
      </c>
      <c r="G37" s="76" t="s">
        <v>1742</v>
      </c>
      <c r="H37" s="160">
        <v>5</v>
      </c>
      <c r="I37" s="76" t="s">
        <v>1748</v>
      </c>
      <c r="J37" s="160">
        <v>44</v>
      </c>
      <c r="K37" s="104" t="s">
        <v>1872</v>
      </c>
      <c r="L37" s="156">
        <v>44</v>
      </c>
      <c r="M37" s="156"/>
      <c r="N37" s="157">
        <v>44</v>
      </c>
      <c r="O37" s="157"/>
      <c r="P37" s="157">
        <v>44</v>
      </c>
      <c r="Q37" s="157"/>
      <c r="R37" s="157">
        <v>44</v>
      </c>
      <c r="S37" s="157"/>
    </row>
    <row r="38" spans="1:19" ht="14.25" customHeight="1">
      <c r="A38" s="156">
        <v>31</v>
      </c>
      <c r="B38" s="149"/>
      <c r="C38" s="147" t="s">
        <v>247</v>
      </c>
      <c r="D38" s="76" t="s">
        <v>1722</v>
      </c>
      <c r="E38" s="76" t="s">
        <v>37</v>
      </c>
      <c r="F38" s="76" t="s">
        <v>1744</v>
      </c>
      <c r="G38" s="76" t="s">
        <v>1745</v>
      </c>
      <c r="H38" s="160">
        <v>5</v>
      </c>
      <c r="I38" s="76" t="s">
        <v>1750</v>
      </c>
      <c r="J38" s="160">
        <v>44</v>
      </c>
      <c r="K38" s="55" t="s">
        <v>1872</v>
      </c>
      <c r="L38" s="156">
        <v>44</v>
      </c>
      <c r="M38" s="157"/>
      <c r="N38" s="157">
        <v>44</v>
      </c>
      <c r="O38" s="157"/>
      <c r="P38" s="157">
        <v>44</v>
      </c>
      <c r="Q38" s="157"/>
      <c r="R38" s="157">
        <v>44</v>
      </c>
      <c r="S38" s="157"/>
    </row>
    <row r="39" spans="1:19" ht="14.25" customHeight="1">
      <c r="A39" s="156">
        <v>32</v>
      </c>
      <c r="B39" s="79"/>
      <c r="C39" s="147" t="s">
        <v>247</v>
      </c>
      <c r="D39" s="76" t="s">
        <v>1723</v>
      </c>
      <c r="E39" s="76" t="s">
        <v>37</v>
      </c>
      <c r="F39" s="76" t="s">
        <v>1744</v>
      </c>
      <c r="G39" s="76" t="s">
        <v>1745</v>
      </c>
      <c r="H39" s="160">
        <v>5</v>
      </c>
      <c r="I39" s="76" t="s">
        <v>1751</v>
      </c>
      <c r="J39" s="160">
        <v>38</v>
      </c>
      <c r="K39" s="104" t="s">
        <v>1873</v>
      </c>
      <c r="L39" s="156"/>
      <c r="M39" s="156">
        <v>38</v>
      </c>
      <c r="N39" s="157"/>
      <c r="O39" s="157">
        <v>38</v>
      </c>
      <c r="P39" s="157"/>
      <c r="Q39" s="157">
        <v>38</v>
      </c>
      <c r="R39" s="157"/>
      <c r="S39" s="157">
        <v>38</v>
      </c>
    </row>
    <row r="40" spans="1:19" ht="14.25" customHeight="1">
      <c r="A40" s="156">
        <v>33</v>
      </c>
      <c r="B40" s="149"/>
      <c r="C40" s="147" t="s">
        <v>247</v>
      </c>
      <c r="D40" s="76" t="s">
        <v>1722</v>
      </c>
      <c r="E40" s="76" t="s">
        <v>37</v>
      </c>
      <c r="F40" s="76" t="s">
        <v>1746</v>
      </c>
      <c r="G40" s="76" t="s">
        <v>1747</v>
      </c>
      <c r="H40" s="160">
        <v>1</v>
      </c>
      <c r="I40" s="76" t="s">
        <v>1752</v>
      </c>
      <c r="J40" s="160">
        <v>44</v>
      </c>
      <c r="K40" s="104" t="s">
        <v>1874</v>
      </c>
      <c r="L40" s="157"/>
      <c r="M40" s="157"/>
      <c r="N40" s="157"/>
      <c r="O40" s="157"/>
      <c r="P40" s="157"/>
      <c r="Q40" s="157"/>
      <c r="R40" s="157">
        <v>44</v>
      </c>
      <c r="S40" s="157"/>
    </row>
    <row r="41" spans="1:19" ht="14.25" customHeight="1">
      <c r="A41" s="156">
        <v>34</v>
      </c>
      <c r="B41" s="149"/>
      <c r="C41" s="147" t="s">
        <v>247</v>
      </c>
      <c r="D41" s="76" t="s">
        <v>1723</v>
      </c>
      <c r="E41" s="76" t="s">
        <v>37</v>
      </c>
      <c r="F41" s="76" t="s">
        <v>1746</v>
      </c>
      <c r="G41" s="76" t="s">
        <v>1747</v>
      </c>
      <c r="H41" s="160">
        <v>1</v>
      </c>
      <c r="I41" s="76" t="s">
        <v>1753</v>
      </c>
      <c r="J41" s="160">
        <v>38</v>
      </c>
      <c r="K41" s="104" t="s">
        <v>1875</v>
      </c>
      <c r="L41" s="157"/>
      <c r="M41" s="157"/>
      <c r="N41" s="157"/>
      <c r="O41" s="157"/>
      <c r="P41" s="157"/>
      <c r="Q41" s="157"/>
      <c r="R41" s="157"/>
      <c r="S41" s="157">
        <v>38</v>
      </c>
    </row>
    <row r="42" spans="1:19" ht="14.25" customHeight="1">
      <c r="A42" s="238" t="s">
        <v>2057</v>
      </c>
      <c r="B42" s="239"/>
      <c r="C42" s="239"/>
      <c r="D42" s="239"/>
      <c r="E42" s="239"/>
      <c r="F42" s="239"/>
      <c r="G42" s="239"/>
      <c r="H42" s="240"/>
      <c r="I42" s="76"/>
      <c r="J42" s="160">
        <f>SUM(J36:J41)</f>
        <v>241</v>
      </c>
      <c r="K42" s="105"/>
      <c r="L42" s="158"/>
      <c r="M42" s="158"/>
      <c r="N42" s="158"/>
      <c r="O42" s="158"/>
      <c r="P42" s="158"/>
      <c r="Q42" s="158"/>
      <c r="R42" s="158"/>
      <c r="S42" s="158"/>
    </row>
    <row r="43" spans="1:19" ht="14.25" customHeight="1">
      <c r="A43" s="156">
        <v>35</v>
      </c>
      <c r="B43" s="79"/>
      <c r="C43" s="147" t="s">
        <v>247</v>
      </c>
      <c r="D43" s="125" t="s">
        <v>1992</v>
      </c>
      <c r="E43" s="125" t="s">
        <v>68</v>
      </c>
      <c r="F43" s="125" t="s">
        <v>92</v>
      </c>
      <c r="G43" s="125" t="s">
        <v>1730</v>
      </c>
      <c r="H43" s="159">
        <v>5</v>
      </c>
      <c r="I43" s="125" t="s">
        <v>1993</v>
      </c>
      <c r="J43" s="222">
        <v>34</v>
      </c>
      <c r="K43" s="55" t="s">
        <v>1872</v>
      </c>
      <c r="L43" s="157">
        <v>34</v>
      </c>
      <c r="M43" s="157"/>
      <c r="N43" s="157">
        <v>34</v>
      </c>
      <c r="O43" s="157"/>
      <c r="P43" s="157">
        <v>34</v>
      </c>
      <c r="Q43" s="157"/>
      <c r="R43" s="157">
        <v>34</v>
      </c>
      <c r="S43" s="157"/>
    </row>
    <row r="44" spans="1:19" ht="14.25" customHeight="1">
      <c r="A44" s="156">
        <v>36</v>
      </c>
      <c r="B44" s="79"/>
      <c r="C44" s="147" t="s">
        <v>247</v>
      </c>
      <c r="D44" s="125" t="s">
        <v>1994</v>
      </c>
      <c r="E44" s="125" t="s">
        <v>68</v>
      </c>
      <c r="F44" s="125" t="s">
        <v>137</v>
      </c>
      <c r="G44" s="125" t="s">
        <v>1730</v>
      </c>
      <c r="H44" s="159">
        <v>5</v>
      </c>
      <c r="I44" s="125" t="s">
        <v>1993</v>
      </c>
      <c r="J44" s="159">
        <v>42</v>
      </c>
      <c r="K44" s="55" t="s">
        <v>1872</v>
      </c>
      <c r="L44" s="157">
        <v>42</v>
      </c>
      <c r="M44" s="157"/>
      <c r="N44" s="157">
        <v>42</v>
      </c>
      <c r="O44" s="157"/>
      <c r="P44" s="157">
        <v>42</v>
      </c>
      <c r="Q44" s="157"/>
      <c r="R44" s="157">
        <v>42</v>
      </c>
      <c r="S44" s="157"/>
    </row>
    <row r="45" spans="1:19" ht="14.25" customHeight="1">
      <c r="A45" s="156">
        <v>37</v>
      </c>
      <c r="B45" s="79"/>
      <c r="C45" s="147" t="s">
        <v>247</v>
      </c>
      <c r="D45" s="125" t="s">
        <v>1995</v>
      </c>
      <c r="E45" s="125" t="s">
        <v>68</v>
      </c>
      <c r="F45" s="125" t="s">
        <v>70</v>
      </c>
      <c r="G45" s="125" t="s">
        <v>1730</v>
      </c>
      <c r="H45" s="159">
        <v>5</v>
      </c>
      <c r="I45" s="125" t="s">
        <v>1993</v>
      </c>
      <c r="J45" s="159">
        <v>37</v>
      </c>
      <c r="K45" s="55" t="s">
        <v>1872</v>
      </c>
      <c r="L45" s="157">
        <v>37</v>
      </c>
      <c r="M45" s="157"/>
      <c r="N45" s="157">
        <v>37</v>
      </c>
      <c r="O45" s="157"/>
      <c r="P45" s="157">
        <v>37</v>
      </c>
      <c r="Q45" s="157"/>
      <c r="R45" s="157">
        <v>37</v>
      </c>
      <c r="S45" s="157"/>
    </row>
    <row r="46" spans="1:19" ht="14.25" customHeight="1">
      <c r="A46" s="156">
        <v>38</v>
      </c>
      <c r="B46" s="149"/>
      <c r="C46" s="147" t="s">
        <v>247</v>
      </c>
      <c r="D46" s="125" t="s">
        <v>1996</v>
      </c>
      <c r="E46" s="125" t="s">
        <v>68</v>
      </c>
      <c r="F46" s="125" t="s">
        <v>69</v>
      </c>
      <c r="G46" s="125" t="s">
        <v>1730</v>
      </c>
      <c r="H46" s="159">
        <v>5</v>
      </c>
      <c r="I46" s="125" t="s">
        <v>1993</v>
      </c>
      <c r="J46" s="159">
        <v>51</v>
      </c>
      <c r="K46" s="104" t="s">
        <v>1872</v>
      </c>
      <c r="L46" s="192">
        <v>51</v>
      </c>
      <c r="M46" s="192"/>
      <c r="N46" s="192">
        <v>51</v>
      </c>
      <c r="O46" s="192"/>
      <c r="P46" s="192">
        <v>51</v>
      </c>
      <c r="Q46" s="192"/>
      <c r="R46" s="192">
        <v>51</v>
      </c>
      <c r="S46" s="192"/>
    </row>
    <row r="47" spans="1:19" ht="14.25" customHeight="1">
      <c r="A47" s="156">
        <v>39</v>
      </c>
      <c r="B47" s="79"/>
      <c r="C47" s="147" t="s">
        <v>247</v>
      </c>
      <c r="D47" s="125" t="s">
        <v>2018</v>
      </c>
      <c r="E47" s="125" t="s">
        <v>68</v>
      </c>
      <c r="F47" s="125" t="s">
        <v>92</v>
      </c>
      <c r="G47" s="125" t="s">
        <v>1730</v>
      </c>
      <c r="H47" s="159">
        <v>5</v>
      </c>
      <c r="I47" s="125" t="s">
        <v>2019</v>
      </c>
      <c r="J47" s="159">
        <v>35</v>
      </c>
      <c r="K47" s="55" t="s">
        <v>1873</v>
      </c>
      <c r="L47" s="157"/>
      <c r="M47" s="157">
        <v>35</v>
      </c>
      <c r="N47" s="157"/>
      <c r="O47" s="157">
        <v>35</v>
      </c>
      <c r="P47" s="157"/>
      <c r="Q47" s="157">
        <v>35</v>
      </c>
      <c r="R47" s="157"/>
      <c r="S47" s="157">
        <v>35</v>
      </c>
    </row>
    <row r="48" spans="1:19" ht="14.25" customHeight="1">
      <c r="A48" s="156">
        <v>40</v>
      </c>
      <c r="B48" s="149"/>
      <c r="C48" s="147" t="s">
        <v>247</v>
      </c>
      <c r="D48" s="125" t="s">
        <v>2020</v>
      </c>
      <c r="E48" s="125" t="s">
        <v>68</v>
      </c>
      <c r="F48" s="125" t="s">
        <v>137</v>
      </c>
      <c r="G48" s="125" t="s">
        <v>1730</v>
      </c>
      <c r="H48" s="159">
        <v>5</v>
      </c>
      <c r="I48" s="125" t="s">
        <v>2019</v>
      </c>
      <c r="J48" s="159">
        <v>39</v>
      </c>
      <c r="K48" s="104" t="s">
        <v>1873</v>
      </c>
      <c r="L48" s="157"/>
      <c r="M48" s="157">
        <v>39</v>
      </c>
      <c r="N48" s="157"/>
      <c r="O48" s="157">
        <v>39</v>
      </c>
      <c r="P48" s="157"/>
      <c r="Q48" s="157">
        <v>39</v>
      </c>
      <c r="R48" s="157"/>
      <c r="S48" s="157">
        <v>39</v>
      </c>
    </row>
    <row r="49" spans="1:19" ht="14.25" customHeight="1">
      <c r="A49" s="156">
        <v>41</v>
      </c>
      <c r="B49" s="149"/>
      <c r="C49" s="147" t="s">
        <v>247</v>
      </c>
      <c r="D49" s="125" t="s">
        <v>2021</v>
      </c>
      <c r="E49" s="125" t="s">
        <v>68</v>
      </c>
      <c r="F49" s="125" t="s">
        <v>70</v>
      </c>
      <c r="G49" s="125" t="s">
        <v>1730</v>
      </c>
      <c r="H49" s="159">
        <v>5</v>
      </c>
      <c r="I49" s="125" t="s">
        <v>2019</v>
      </c>
      <c r="J49" s="159">
        <v>48</v>
      </c>
      <c r="K49" s="104" t="s">
        <v>1873</v>
      </c>
      <c r="L49" s="157"/>
      <c r="M49" s="156">
        <v>48</v>
      </c>
      <c r="N49" s="157"/>
      <c r="O49" s="156">
        <v>48</v>
      </c>
      <c r="P49" s="157"/>
      <c r="Q49" s="156">
        <v>48</v>
      </c>
      <c r="R49" s="157"/>
      <c r="S49" s="156">
        <v>48</v>
      </c>
    </row>
    <row r="50" spans="1:19" ht="14.25" customHeight="1">
      <c r="A50" s="156">
        <v>42</v>
      </c>
      <c r="B50" s="79"/>
      <c r="C50" s="147" t="s">
        <v>247</v>
      </c>
      <c r="D50" s="125" t="s">
        <v>2022</v>
      </c>
      <c r="E50" s="125" t="s">
        <v>68</v>
      </c>
      <c r="F50" s="125" t="s">
        <v>69</v>
      </c>
      <c r="G50" s="125" t="s">
        <v>1730</v>
      </c>
      <c r="H50" s="159">
        <v>5</v>
      </c>
      <c r="I50" s="125" t="s">
        <v>2019</v>
      </c>
      <c r="J50" s="159">
        <v>25</v>
      </c>
      <c r="K50" s="55" t="s">
        <v>1873</v>
      </c>
      <c r="L50" s="157"/>
      <c r="M50" s="157">
        <v>25</v>
      </c>
      <c r="N50" s="157"/>
      <c r="O50" s="157">
        <v>25</v>
      </c>
      <c r="P50" s="157"/>
      <c r="Q50" s="157">
        <v>25</v>
      </c>
      <c r="R50" s="157"/>
      <c r="S50" s="157">
        <v>25</v>
      </c>
    </row>
    <row r="51" spans="1:19" ht="14.25" customHeight="1">
      <c r="A51" s="238" t="s">
        <v>2057</v>
      </c>
      <c r="B51" s="239"/>
      <c r="C51" s="239"/>
      <c r="D51" s="239"/>
      <c r="E51" s="239"/>
      <c r="F51" s="239"/>
      <c r="G51" s="239"/>
      <c r="H51" s="240"/>
      <c r="I51" s="125"/>
      <c r="J51" s="222">
        <f>SUM(J43:J50)</f>
        <v>311</v>
      </c>
      <c r="K51" s="105"/>
      <c r="L51" s="156"/>
      <c r="M51" s="156"/>
      <c r="N51" s="156"/>
      <c r="O51" s="156"/>
      <c r="P51" s="156"/>
      <c r="Q51" s="156"/>
      <c r="R51" s="156"/>
      <c r="S51" s="156"/>
    </row>
    <row r="52" spans="1:19" ht="14.25" customHeight="1">
      <c r="A52" s="156">
        <v>43</v>
      </c>
      <c r="B52" s="149"/>
      <c r="C52" s="147" t="s">
        <v>247</v>
      </c>
      <c r="D52" s="125" t="s">
        <v>1997</v>
      </c>
      <c r="E52" s="125" t="s">
        <v>40</v>
      </c>
      <c r="F52" s="125" t="s">
        <v>356</v>
      </c>
      <c r="G52" s="125" t="s">
        <v>1731</v>
      </c>
      <c r="H52" s="159">
        <v>5</v>
      </c>
      <c r="I52" s="125" t="s">
        <v>1993</v>
      </c>
      <c r="J52" s="159">
        <v>24</v>
      </c>
      <c r="K52" s="104" t="s">
        <v>1872</v>
      </c>
      <c r="L52" s="156">
        <v>24</v>
      </c>
      <c r="M52" s="156"/>
      <c r="N52" s="156">
        <v>24</v>
      </c>
      <c r="O52" s="156"/>
      <c r="P52" s="156">
        <v>24</v>
      </c>
      <c r="Q52" s="156"/>
      <c r="R52" s="156">
        <v>24</v>
      </c>
      <c r="S52" s="156"/>
    </row>
    <row r="53" spans="1:19" ht="14.25" customHeight="1">
      <c r="A53" s="156">
        <v>44</v>
      </c>
      <c r="B53" s="149"/>
      <c r="C53" s="147" t="s">
        <v>247</v>
      </c>
      <c r="D53" s="125" t="s">
        <v>1998</v>
      </c>
      <c r="E53" s="125" t="s">
        <v>40</v>
      </c>
      <c r="F53" s="125" t="s">
        <v>81</v>
      </c>
      <c r="G53" s="125" t="s">
        <v>1731</v>
      </c>
      <c r="H53" s="159">
        <v>5</v>
      </c>
      <c r="I53" s="125" t="s">
        <v>1748</v>
      </c>
      <c r="J53" s="159">
        <v>37</v>
      </c>
      <c r="K53" s="55" t="s">
        <v>1872</v>
      </c>
      <c r="L53" s="156">
        <v>37</v>
      </c>
      <c r="M53" s="193"/>
      <c r="N53" s="156">
        <v>37</v>
      </c>
      <c r="O53" s="193"/>
      <c r="P53" s="156">
        <v>37</v>
      </c>
      <c r="Q53" s="193"/>
      <c r="R53" s="156">
        <v>37</v>
      </c>
      <c r="S53" s="193"/>
    </row>
    <row r="54" spans="1:19" ht="14.25" customHeight="1">
      <c r="A54" s="156">
        <v>45</v>
      </c>
      <c r="B54" s="79"/>
      <c r="C54" s="147" t="s">
        <v>247</v>
      </c>
      <c r="D54" s="125" t="s">
        <v>1999</v>
      </c>
      <c r="E54" s="125" t="s">
        <v>40</v>
      </c>
      <c r="F54" s="125" t="s">
        <v>357</v>
      </c>
      <c r="G54" s="125" t="s">
        <v>1731</v>
      </c>
      <c r="H54" s="159">
        <v>5</v>
      </c>
      <c r="I54" s="125" t="s">
        <v>1748</v>
      </c>
      <c r="J54" s="159">
        <v>33</v>
      </c>
      <c r="K54" s="104" t="s">
        <v>1872</v>
      </c>
      <c r="L54" s="193">
        <v>33</v>
      </c>
      <c r="M54" s="156"/>
      <c r="N54" s="193">
        <v>33</v>
      </c>
      <c r="O54" s="156"/>
      <c r="P54" s="193">
        <v>33</v>
      </c>
      <c r="Q54" s="156"/>
      <c r="R54" s="193">
        <v>33</v>
      </c>
      <c r="S54" s="156"/>
    </row>
    <row r="55" spans="1:19" ht="14.25" customHeight="1">
      <c r="A55" s="156">
        <v>46</v>
      </c>
      <c r="B55" s="79"/>
      <c r="C55" s="147" t="s">
        <v>247</v>
      </c>
      <c r="D55" s="125" t="s">
        <v>2007</v>
      </c>
      <c r="E55" s="125" t="s">
        <v>40</v>
      </c>
      <c r="F55" s="125" t="s">
        <v>336</v>
      </c>
      <c r="G55" s="125" t="s">
        <v>1738</v>
      </c>
      <c r="H55" s="159">
        <v>5</v>
      </c>
      <c r="I55" s="125" t="s">
        <v>2008</v>
      </c>
      <c r="J55" s="159">
        <v>40</v>
      </c>
      <c r="K55" s="55" t="s">
        <v>1872</v>
      </c>
      <c r="L55" s="157">
        <v>40</v>
      </c>
      <c r="M55" s="193"/>
      <c r="N55" s="157">
        <v>40</v>
      </c>
      <c r="O55" s="193"/>
      <c r="P55" s="157">
        <v>40</v>
      </c>
      <c r="Q55" s="193"/>
      <c r="R55" s="157">
        <v>40</v>
      </c>
      <c r="S55" s="193"/>
    </row>
    <row r="56" spans="1:19" ht="14.25" customHeight="1">
      <c r="A56" s="156">
        <v>47</v>
      </c>
      <c r="B56" s="149"/>
      <c r="C56" s="147" t="s">
        <v>247</v>
      </c>
      <c r="D56" s="125" t="s">
        <v>2023</v>
      </c>
      <c r="E56" s="125" t="s">
        <v>40</v>
      </c>
      <c r="F56" s="125" t="s">
        <v>81</v>
      </c>
      <c r="G56" s="125" t="s">
        <v>1731</v>
      </c>
      <c r="H56" s="159">
        <v>5</v>
      </c>
      <c r="I56" s="125" t="s">
        <v>1749</v>
      </c>
      <c r="J56" s="159">
        <v>35</v>
      </c>
      <c r="K56" s="104" t="s">
        <v>1873</v>
      </c>
      <c r="L56" s="157"/>
      <c r="M56" s="157">
        <v>35</v>
      </c>
      <c r="N56" s="157"/>
      <c r="O56" s="157">
        <v>35</v>
      </c>
      <c r="P56" s="157"/>
      <c r="Q56" s="157">
        <v>35</v>
      </c>
      <c r="R56" s="157"/>
      <c r="S56" s="157">
        <v>35</v>
      </c>
    </row>
    <row r="57" spans="1:19" ht="14.25" customHeight="1">
      <c r="A57" s="156">
        <v>48</v>
      </c>
      <c r="B57" s="79"/>
      <c r="C57" s="147" t="s">
        <v>247</v>
      </c>
      <c r="D57" s="125" t="s">
        <v>2024</v>
      </c>
      <c r="E57" s="125" t="s">
        <v>40</v>
      </c>
      <c r="F57" s="125" t="s">
        <v>357</v>
      </c>
      <c r="G57" s="125" t="s">
        <v>1731</v>
      </c>
      <c r="H57" s="159">
        <v>5</v>
      </c>
      <c r="I57" s="125" t="s">
        <v>1749</v>
      </c>
      <c r="J57" s="159">
        <v>38</v>
      </c>
      <c r="K57" s="55" t="s">
        <v>1873</v>
      </c>
      <c r="L57" s="157"/>
      <c r="M57" s="157">
        <v>38</v>
      </c>
      <c r="N57" s="157"/>
      <c r="O57" s="157">
        <v>38</v>
      </c>
      <c r="P57" s="157"/>
      <c r="Q57" s="157">
        <v>38</v>
      </c>
      <c r="R57" s="157"/>
      <c r="S57" s="157">
        <v>38</v>
      </c>
    </row>
    <row r="58" spans="1:19" ht="14.25" customHeight="1">
      <c r="A58" s="238" t="s">
        <v>2057</v>
      </c>
      <c r="B58" s="239"/>
      <c r="C58" s="239"/>
      <c r="D58" s="239"/>
      <c r="E58" s="239"/>
      <c r="F58" s="239"/>
      <c r="G58" s="239"/>
      <c r="H58" s="240"/>
      <c r="I58" s="125"/>
      <c r="J58" s="222">
        <f>SUM(J52:J57)</f>
        <v>207</v>
      </c>
      <c r="K58" s="105"/>
      <c r="L58" s="158"/>
      <c r="M58" s="158"/>
      <c r="N58" s="158"/>
      <c r="O58" s="158"/>
      <c r="P58" s="158"/>
      <c r="Q58" s="158"/>
      <c r="R58" s="158"/>
      <c r="S58" s="158"/>
    </row>
    <row r="59" spans="1:19" ht="14.25" customHeight="1">
      <c r="A59" s="156">
        <v>49</v>
      </c>
      <c r="B59" s="79"/>
      <c r="C59" s="147" t="s">
        <v>247</v>
      </c>
      <c r="D59" s="125" t="s">
        <v>2002</v>
      </c>
      <c r="E59" s="125" t="s">
        <v>693</v>
      </c>
      <c r="F59" s="125" t="s">
        <v>382</v>
      </c>
      <c r="G59" s="125" t="s">
        <v>1734</v>
      </c>
      <c r="H59" s="159">
        <v>2</v>
      </c>
      <c r="I59" s="125" t="s">
        <v>2003</v>
      </c>
      <c r="J59" s="159">
        <v>40</v>
      </c>
      <c r="K59" s="104" t="s">
        <v>1872</v>
      </c>
      <c r="L59" s="157">
        <v>40</v>
      </c>
      <c r="M59" s="157">
        <v>40</v>
      </c>
      <c r="N59" s="157">
        <v>32</v>
      </c>
      <c r="O59" s="157">
        <v>32</v>
      </c>
      <c r="P59" s="157"/>
      <c r="Q59" s="157"/>
      <c r="R59" s="157"/>
      <c r="S59" s="157"/>
    </row>
    <row r="60" spans="1:19" ht="14.25" customHeight="1">
      <c r="A60" s="156">
        <v>50</v>
      </c>
      <c r="B60" s="149"/>
      <c r="C60" s="147" t="s">
        <v>247</v>
      </c>
      <c r="D60" s="125" t="s">
        <v>2005</v>
      </c>
      <c r="E60" s="125" t="s">
        <v>693</v>
      </c>
      <c r="F60" s="125" t="s">
        <v>383</v>
      </c>
      <c r="G60" s="125" t="s">
        <v>1737</v>
      </c>
      <c r="H60" s="159">
        <v>2</v>
      </c>
      <c r="I60" s="125" t="s">
        <v>2006</v>
      </c>
      <c r="J60" s="159">
        <v>45</v>
      </c>
      <c r="K60" s="55" t="s">
        <v>1872</v>
      </c>
      <c r="L60" s="157">
        <v>41</v>
      </c>
      <c r="M60" s="157"/>
      <c r="N60" s="157">
        <v>32.799999999999997</v>
      </c>
      <c r="O60" s="157"/>
      <c r="P60" s="157"/>
      <c r="Q60" s="157"/>
      <c r="R60" s="157"/>
      <c r="S60" s="157"/>
    </row>
    <row r="61" spans="1:19" ht="14.25" customHeight="1">
      <c r="A61" s="156">
        <v>51</v>
      </c>
      <c r="B61" s="79"/>
      <c r="C61" s="147" t="s">
        <v>247</v>
      </c>
      <c r="D61" s="125" t="s">
        <v>2025</v>
      </c>
      <c r="E61" s="125" t="s">
        <v>693</v>
      </c>
      <c r="F61" s="125" t="s">
        <v>383</v>
      </c>
      <c r="G61" s="125" t="s">
        <v>1737</v>
      </c>
      <c r="H61" s="159">
        <v>2</v>
      </c>
      <c r="I61" s="125" t="s">
        <v>2026</v>
      </c>
      <c r="J61" s="159">
        <v>45</v>
      </c>
      <c r="K61" s="104" t="s">
        <v>1873</v>
      </c>
      <c r="L61" s="157"/>
      <c r="M61" s="157">
        <v>45</v>
      </c>
      <c r="N61" s="157"/>
      <c r="O61" s="157">
        <v>36</v>
      </c>
      <c r="P61" s="157"/>
      <c r="Q61" s="157"/>
      <c r="R61" s="157"/>
      <c r="S61" s="157"/>
    </row>
    <row r="62" spans="1:19" ht="14.25" customHeight="1">
      <c r="A62" s="156">
        <v>52</v>
      </c>
      <c r="B62" s="79"/>
      <c r="C62" s="147" t="s">
        <v>247</v>
      </c>
      <c r="D62" s="125" t="s">
        <v>2002</v>
      </c>
      <c r="E62" s="125" t="s">
        <v>693</v>
      </c>
      <c r="F62" s="125" t="s">
        <v>893</v>
      </c>
      <c r="G62" s="125" t="s">
        <v>1735</v>
      </c>
      <c r="H62" s="159">
        <v>3</v>
      </c>
      <c r="I62" s="125" t="s">
        <v>2032</v>
      </c>
      <c r="J62" s="159">
        <v>40</v>
      </c>
      <c r="K62" s="55" t="s">
        <v>1876</v>
      </c>
      <c r="L62" s="156"/>
      <c r="M62" s="156"/>
      <c r="N62" s="156">
        <v>8</v>
      </c>
      <c r="O62" s="156">
        <v>8</v>
      </c>
      <c r="P62" s="156">
        <v>40</v>
      </c>
      <c r="Q62" s="156">
        <v>40</v>
      </c>
      <c r="R62" s="156">
        <v>40</v>
      </c>
      <c r="S62" s="156">
        <v>40</v>
      </c>
    </row>
    <row r="63" spans="1:19" ht="14.25" customHeight="1">
      <c r="A63" s="156">
        <v>53</v>
      </c>
      <c r="B63" s="149"/>
      <c r="C63" s="147" t="s">
        <v>247</v>
      </c>
      <c r="D63" s="125" t="s">
        <v>2005</v>
      </c>
      <c r="E63" s="125" t="s">
        <v>693</v>
      </c>
      <c r="F63" s="125" t="s">
        <v>893</v>
      </c>
      <c r="G63" s="125" t="s">
        <v>1735</v>
      </c>
      <c r="H63" s="159">
        <v>3</v>
      </c>
      <c r="I63" s="125" t="s">
        <v>2027</v>
      </c>
      <c r="J63" s="159">
        <v>45</v>
      </c>
      <c r="K63" s="104" t="s">
        <v>1876</v>
      </c>
      <c r="L63" s="157"/>
      <c r="M63" s="157"/>
      <c r="N63" s="157">
        <v>9</v>
      </c>
      <c r="O63" s="157"/>
      <c r="P63" s="157">
        <v>45</v>
      </c>
      <c r="Q63" s="157"/>
      <c r="R63" s="157">
        <v>45</v>
      </c>
      <c r="S63" s="157"/>
    </row>
    <row r="64" spans="1:19" ht="14.25" customHeight="1">
      <c r="A64" s="156">
        <v>54</v>
      </c>
      <c r="B64" s="79"/>
      <c r="C64" s="147" t="s">
        <v>247</v>
      </c>
      <c r="D64" s="125" t="s">
        <v>2025</v>
      </c>
      <c r="E64" s="125" t="s">
        <v>693</v>
      </c>
      <c r="F64" s="125" t="s">
        <v>893</v>
      </c>
      <c r="G64" s="125" t="s">
        <v>1735</v>
      </c>
      <c r="H64" s="159">
        <v>3</v>
      </c>
      <c r="I64" s="125" t="s">
        <v>2033</v>
      </c>
      <c r="J64" s="159">
        <v>45</v>
      </c>
      <c r="K64" s="104" t="s">
        <v>1877</v>
      </c>
      <c r="L64" s="156"/>
      <c r="M64" s="156"/>
      <c r="N64" s="157"/>
      <c r="O64" s="157">
        <v>9</v>
      </c>
      <c r="P64" s="157"/>
      <c r="Q64" s="157">
        <v>45</v>
      </c>
      <c r="R64" s="157"/>
      <c r="S64" s="157">
        <v>45</v>
      </c>
    </row>
    <row r="65" spans="1:19" ht="14.25" customHeight="1">
      <c r="A65" s="156">
        <v>55</v>
      </c>
      <c r="B65" s="79"/>
      <c r="C65" s="147" t="s">
        <v>247</v>
      </c>
      <c r="D65" s="125" t="s">
        <v>2049</v>
      </c>
      <c r="E65" s="125" t="s">
        <v>693</v>
      </c>
      <c r="F65" s="125" t="s">
        <v>888</v>
      </c>
      <c r="G65" s="125" t="s">
        <v>1732</v>
      </c>
      <c r="H65" s="159">
        <v>1</v>
      </c>
      <c r="I65" s="125" t="s">
        <v>2050</v>
      </c>
      <c r="J65" s="159">
        <v>40</v>
      </c>
      <c r="K65" s="104" t="s">
        <v>1874</v>
      </c>
      <c r="L65" s="157"/>
      <c r="M65" s="157"/>
      <c r="N65" s="157"/>
      <c r="O65" s="157"/>
      <c r="P65" s="157"/>
      <c r="Q65" s="157"/>
      <c r="R65" s="157">
        <v>40</v>
      </c>
      <c r="S65" s="157"/>
    </row>
    <row r="66" spans="1:19" ht="14.25" customHeight="1">
      <c r="A66" s="238" t="s">
        <v>2057</v>
      </c>
      <c r="B66" s="239"/>
      <c r="C66" s="239"/>
      <c r="D66" s="239"/>
      <c r="E66" s="239"/>
      <c r="F66" s="239"/>
      <c r="G66" s="239"/>
      <c r="H66" s="240"/>
      <c r="I66" s="125"/>
      <c r="J66" s="222">
        <f>SUM(J59:J65)</f>
        <v>300</v>
      </c>
      <c r="K66" s="105"/>
      <c r="L66" s="156"/>
      <c r="M66" s="156"/>
      <c r="N66" s="156"/>
      <c r="O66" s="156"/>
      <c r="P66" s="158"/>
      <c r="Q66" s="158"/>
      <c r="R66" s="158"/>
      <c r="S66" s="158"/>
    </row>
    <row r="67" spans="1:19" ht="14.25" customHeight="1">
      <c r="A67" s="156">
        <v>56</v>
      </c>
      <c r="B67" s="79"/>
      <c r="C67" s="147" t="s">
        <v>247</v>
      </c>
      <c r="D67" s="125" t="s">
        <v>1981</v>
      </c>
      <c r="E67" s="125" t="s">
        <v>65</v>
      </c>
      <c r="F67" s="125" t="s">
        <v>1982</v>
      </c>
      <c r="G67" s="125" t="s">
        <v>1724</v>
      </c>
      <c r="H67" s="159">
        <v>3</v>
      </c>
      <c r="I67" s="125" t="s">
        <v>1980</v>
      </c>
      <c r="J67" s="159">
        <v>45</v>
      </c>
      <c r="K67" s="104" t="s">
        <v>1872</v>
      </c>
      <c r="L67" s="156">
        <v>45</v>
      </c>
      <c r="M67" s="156"/>
      <c r="N67" s="156">
        <v>54</v>
      </c>
      <c r="O67" s="156"/>
      <c r="P67" s="157"/>
      <c r="Q67" s="157"/>
      <c r="R67" s="157"/>
      <c r="S67" s="157"/>
    </row>
    <row r="68" spans="1:19" ht="14.25" customHeight="1">
      <c r="A68" s="156">
        <v>57</v>
      </c>
      <c r="B68" s="149"/>
      <c r="C68" s="147" t="s">
        <v>247</v>
      </c>
      <c r="D68" s="125" t="s">
        <v>1989</v>
      </c>
      <c r="E68" s="125" t="s">
        <v>65</v>
      </c>
      <c r="F68" s="125" t="s">
        <v>249</v>
      </c>
      <c r="G68" s="125" t="s">
        <v>1728</v>
      </c>
      <c r="H68" s="159">
        <v>2</v>
      </c>
      <c r="I68" s="125" t="s">
        <v>1985</v>
      </c>
      <c r="J68" s="159">
        <v>43</v>
      </c>
      <c r="K68" s="104" t="s">
        <v>1872</v>
      </c>
      <c r="L68" s="156">
        <v>43</v>
      </c>
      <c r="M68" s="156"/>
      <c r="N68" s="156">
        <v>34.4</v>
      </c>
      <c r="O68" s="156"/>
      <c r="P68" s="156"/>
      <c r="Q68" s="156"/>
      <c r="R68" s="156"/>
      <c r="S68" s="156"/>
    </row>
    <row r="69" spans="1:19" ht="14.25" customHeight="1">
      <c r="A69" s="156">
        <v>58</v>
      </c>
      <c r="B69" s="79"/>
      <c r="C69" s="147" t="s">
        <v>247</v>
      </c>
      <c r="D69" s="125" t="s">
        <v>176</v>
      </c>
      <c r="E69" s="125" t="s">
        <v>65</v>
      </c>
      <c r="F69" s="125" t="s">
        <v>1978</v>
      </c>
      <c r="G69" s="125" t="s">
        <v>1728</v>
      </c>
      <c r="H69" s="159">
        <v>2</v>
      </c>
      <c r="I69" s="125" t="s">
        <v>1985</v>
      </c>
      <c r="J69" s="159">
        <v>44</v>
      </c>
      <c r="K69" s="104" t="s">
        <v>1872</v>
      </c>
      <c r="L69" s="156">
        <v>44</v>
      </c>
      <c r="M69" s="156"/>
      <c r="N69" s="156">
        <v>35.200000000000003</v>
      </c>
      <c r="O69" s="156"/>
      <c r="P69" s="156"/>
      <c r="Q69" s="156"/>
      <c r="R69" s="156"/>
      <c r="S69" s="156"/>
    </row>
    <row r="70" spans="1:19" ht="14.25" customHeight="1">
      <c r="A70" s="156">
        <v>59</v>
      </c>
      <c r="B70" s="79"/>
      <c r="C70" s="147" t="s">
        <v>247</v>
      </c>
      <c r="D70" s="125" t="s">
        <v>2017</v>
      </c>
      <c r="E70" s="125" t="s">
        <v>65</v>
      </c>
      <c r="F70" s="125" t="s">
        <v>249</v>
      </c>
      <c r="G70" s="125" t="s">
        <v>1728</v>
      </c>
      <c r="H70" s="159">
        <v>2</v>
      </c>
      <c r="I70" s="125" t="s">
        <v>2013</v>
      </c>
      <c r="J70" s="159">
        <v>43</v>
      </c>
      <c r="K70" s="104" t="s">
        <v>1873</v>
      </c>
      <c r="L70" s="156"/>
      <c r="M70" s="156">
        <v>43</v>
      </c>
      <c r="N70" s="156"/>
      <c r="O70" s="156">
        <v>34.4</v>
      </c>
      <c r="P70" s="157"/>
      <c r="Q70" s="157"/>
      <c r="R70" s="157"/>
      <c r="S70" s="157"/>
    </row>
    <row r="71" spans="1:19" ht="14.25" customHeight="1">
      <c r="A71" s="156">
        <v>60</v>
      </c>
      <c r="B71" s="149"/>
      <c r="C71" s="147" t="s">
        <v>247</v>
      </c>
      <c r="D71" s="125" t="s">
        <v>177</v>
      </c>
      <c r="E71" s="125" t="s">
        <v>65</v>
      </c>
      <c r="F71" s="125" t="s">
        <v>1978</v>
      </c>
      <c r="G71" s="125" t="s">
        <v>1728</v>
      </c>
      <c r="H71" s="159">
        <v>2</v>
      </c>
      <c r="I71" s="125" t="s">
        <v>2013</v>
      </c>
      <c r="J71" s="159">
        <v>31</v>
      </c>
      <c r="K71" s="55" t="s">
        <v>1873</v>
      </c>
      <c r="L71" s="156"/>
      <c r="M71" s="156">
        <v>31</v>
      </c>
      <c r="N71" s="156"/>
      <c r="O71" s="156">
        <v>24.8</v>
      </c>
      <c r="P71" s="157"/>
      <c r="Q71" s="157"/>
      <c r="R71" s="157"/>
      <c r="S71" s="157"/>
    </row>
    <row r="72" spans="1:19" ht="14.25" customHeight="1">
      <c r="A72" s="156">
        <v>61</v>
      </c>
      <c r="B72" s="149"/>
      <c r="C72" s="147" t="s">
        <v>247</v>
      </c>
      <c r="D72" s="125" t="s">
        <v>1989</v>
      </c>
      <c r="E72" s="125" t="s">
        <v>65</v>
      </c>
      <c r="F72" s="125" t="s">
        <v>249</v>
      </c>
      <c r="G72" s="125" t="s">
        <v>1727</v>
      </c>
      <c r="H72" s="159">
        <v>1</v>
      </c>
      <c r="I72" s="125" t="s">
        <v>2030</v>
      </c>
      <c r="J72" s="159">
        <v>43</v>
      </c>
      <c r="K72" s="104" t="s">
        <v>1876</v>
      </c>
      <c r="L72" s="156"/>
      <c r="M72" s="156"/>
      <c r="N72" s="157">
        <v>17.2</v>
      </c>
      <c r="O72" s="157"/>
      <c r="P72" s="157"/>
      <c r="Q72" s="157"/>
      <c r="R72" s="157"/>
      <c r="S72" s="157"/>
    </row>
    <row r="73" spans="1:19">
      <c r="A73" s="156">
        <v>62</v>
      </c>
      <c r="B73" s="149"/>
      <c r="C73" s="147" t="s">
        <v>247</v>
      </c>
      <c r="D73" s="125" t="s">
        <v>176</v>
      </c>
      <c r="E73" s="125" t="s">
        <v>65</v>
      </c>
      <c r="F73" s="125" t="s">
        <v>1978</v>
      </c>
      <c r="G73" s="125" t="s">
        <v>1727</v>
      </c>
      <c r="H73" s="159">
        <v>1</v>
      </c>
      <c r="I73" s="125" t="s">
        <v>2031</v>
      </c>
      <c r="J73" s="159">
        <v>44</v>
      </c>
      <c r="K73" s="55" t="s">
        <v>1876</v>
      </c>
      <c r="L73" s="157"/>
      <c r="M73" s="157"/>
      <c r="N73" s="157">
        <v>17.600000000000001</v>
      </c>
      <c r="O73" s="157"/>
      <c r="P73" s="157"/>
      <c r="Q73" s="157"/>
      <c r="R73" s="157"/>
      <c r="S73" s="157"/>
    </row>
    <row r="74" spans="1:19" s="62" customFormat="1">
      <c r="A74" s="156">
        <v>63</v>
      </c>
      <c r="B74" s="79"/>
      <c r="C74" s="147" t="s">
        <v>247</v>
      </c>
      <c r="D74" s="125" t="s">
        <v>2017</v>
      </c>
      <c r="E74" s="125" t="s">
        <v>65</v>
      </c>
      <c r="F74" s="125" t="s">
        <v>249</v>
      </c>
      <c r="G74" s="125" t="s">
        <v>1727</v>
      </c>
      <c r="H74" s="159">
        <v>1</v>
      </c>
      <c r="I74" s="125" t="s">
        <v>2036</v>
      </c>
      <c r="J74" s="159">
        <v>43</v>
      </c>
      <c r="K74" s="104" t="s">
        <v>1877</v>
      </c>
      <c r="L74" s="157"/>
      <c r="M74" s="157"/>
      <c r="N74" s="157"/>
      <c r="O74" s="157">
        <v>17.2</v>
      </c>
      <c r="P74" s="157"/>
      <c r="Q74" s="157"/>
      <c r="R74" s="157"/>
      <c r="S74" s="157"/>
    </row>
    <row r="75" spans="1:19">
      <c r="A75" s="156">
        <v>64</v>
      </c>
      <c r="B75" s="79"/>
      <c r="C75" s="147" t="s">
        <v>247</v>
      </c>
      <c r="D75" s="125" t="s">
        <v>177</v>
      </c>
      <c r="E75" s="118" t="s">
        <v>65</v>
      </c>
      <c r="F75" s="118" t="s">
        <v>1978</v>
      </c>
      <c r="G75" s="125" t="s">
        <v>1727</v>
      </c>
      <c r="H75" s="159">
        <v>1</v>
      </c>
      <c r="I75" s="125" t="s">
        <v>2036</v>
      </c>
      <c r="J75" s="159">
        <v>31</v>
      </c>
      <c r="K75" s="104" t="s">
        <v>1877</v>
      </c>
      <c r="L75" s="157"/>
      <c r="M75" s="157"/>
      <c r="N75" s="157"/>
      <c r="O75" s="157">
        <v>12.4</v>
      </c>
      <c r="P75" s="157"/>
      <c r="Q75" s="157"/>
      <c r="R75" s="157"/>
      <c r="S75" s="157"/>
    </row>
    <row r="76" spans="1:19" s="62" customFormat="1">
      <c r="A76" s="156">
        <v>65</v>
      </c>
      <c r="B76" s="79"/>
      <c r="C76" s="147" t="s">
        <v>247</v>
      </c>
      <c r="D76" s="125" t="s">
        <v>2039</v>
      </c>
      <c r="E76" s="125" t="s">
        <v>65</v>
      </c>
      <c r="F76" s="125" t="s">
        <v>1982</v>
      </c>
      <c r="G76" s="125" t="s">
        <v>1724</v>
      </c>
      <c r="H76" s="159">
        <v>3</v>
      </c>
      <c r="I76" s="125" t="s">
        <v>2038</v>
      </c>
      <c r="J76" s="159">
        <v>49</v>
      </c>
      <c r="K76" s="104" t="s">
        <v>1870</v>
      </c>
      <c r="L76" s="157"/>
      <c r="M76" s="157"/>
      <c r="N76" s="157"/>
      <c r="O76" s="157"/>
      <c r="P76" s="157">
        <v>49</v>
      </c>
      <c r="Q76" s="157"/>
      <c r="R76" s="157">
        <v>49</v>
      </c>
      <c r="S76" s="157"/>
    </row>
    <row r="77" spans="1:19">
      <c r="A77" s="156">
        <v>66</v>
      </c>
      <c r="B77" s="149"/>
      <c r="C77" s="147" t="s">
        <v>247</v>
      </c>
      <c r="D77" s="125" t="s">
        <v>1988</v>
      </c>
      <c r="E77" s="125" t="s">
        <v>65</v>
      </c>
      <c r="F77" s="125" t="s">
        <v>249</v>
      </c>
      <c r="G77" s="125" t="s">
        <v>1727</v>
      </c>
      <c r="H77" s="159">
        <v>1</v>
      </c>
      <c r="I77" s="125" t="s">
        <v>2042</v>
      </c>
      <c r="J77" s="159">
        <v>46</v>
      </c>
      <c r="K77" s="55" t="s">
        <v>1870</v>
      </c>
      <c r="L77" s="157"/>
      <c r="M77" s="157"/>
      <c r="N77" s="157"/>
      <c r="O77" s="157"/>
      <c r="P77" s="157">
        <v>27.6</v>
      </c>
      <c r="Q77" s="157"/>
      <c r="R77" s="157"/>
      <c r="S77" s="157"/>
    </row>
    <row r="78" spans="1:19">
      <c r="A78" s="156">
        <v>67</v>
      </c>
      <c r="B78" s="79"/>
      <c r="C78" s="147" t="s">
        <v>247</v>
      </c>
      <c r="D78" s="125" t="s">
        <v>1988</v>
      </c>
      <c r="E78" s="125" t="s">
        <v>65</v>
      </c>
      <c r="F78" s="125" t="s">
        <v>249</v>
      </c>
      <c r="G78" s="125" t="s">
        <v>1728</v>
      </c>
      <c r="H78" s="159">
        <v>2</v>
      </c>
      <c r="I78" s="125" t="s">
        <v>2041</v>
      </c>
      <c r="J78" s="159">
        <v>46</v>
      </c>
      <c r="K78" s="104" t="s">
        <v>1870</v>
      </c>
      <c r="L78" s="157"/>
      <c r="M78" s="157"/>
      <c r="N78" s="157"/>
      <c r="O78" s="157"/>
      <c r="P78" s="157">
        <v>18.399999999999999</v>
      </c>
      <c r="Q78" s="157"/>
      <c r="R78" s="157">
        <v>46</v>
      </c>
      <c r="S78" s="157"/>
    </row>
    <row r="79" spans="1:19">
      <c r="A79" s="156">
        <v>68</v>
      </c>
      <c r="B79" s="149"/>
      <c r="C79" s="147" t="s">
        <v>247</v>
      </c>
      <c r="D79" s="125" t="s">
        <v>2028</v>
      </c>
      <c r="E79" s="125" t="s">
        <v>65</v>
      </c>
      <c r="F79" s="125" t="s">
        <v>1978</v>
      </c>
      <c r="G79" s="125" t="s">
        <v>1727</v>
      </c>
      <c r="H79" s="159">
        <v>1</v>
      </c>
      <c r="I79" s="125" t="s">
        <v>2042</v>
      </c>
      <c r="J79" s="159">
        <v>44</v>
      </c>
      <c r="K79" s="55" t="s">
        <v>1870</v>
      </c>
      <c r="L79" s="157"/>
      <c r="M79" s="157"/>
      <c r="N79" s="157"/>
      <c r="O79" s="157"/>
      <c r="P79" s="157">
        <v>26.4</v>
      </c>
      <c r="Q79" s="157"/>
      <c r="R79" s="157"/>
      <c r="S79" s="157"/>
    </row>
    <row r="80" spans="1:19">
      <c r="A80" s="156">
        <v>69</v>
      </c>
      <c r="B80" s="149"/>
      <c r="C80" s="147" t="s">
        <v>247</v>
      </c>
      <c r="D80" s="125" t="s">
        <v>2028</v>
      </c>
      <c r="E80" s="125" t="s">
        <v>65</v>
      </c>
      <c r="F80" s="125" t="s">
        <v>1978</v>
      </c>
      <c r="G80" s="125" t="s">
        <v>1728</v>
      </c>
      <c r="H80" s="159">
        <v>2</v>
      </c>
      <c r="I80" s="125" t="s">
        <v>2041</v>
      </c>
      <c r="J80" s="159">
        <v>44</v>
      </c>
      <c r="K80" s="104" t="s">
        <v>1870</v>
      </c>
      <c r="L80" s="157"/>
      <c r="M80" s="157"/>
      <c r="N80" s="157"/>
      <c r="O80" s="157"/>
      <c r="P80" s="157">
        <v>17.600000000000001</v>
      </c>
      <c r="Q80" s="157"/>
      <c r="R80" s="157">
        <v>44</v>
      </c>
      <c r="S80" s="157"/>
    </row>
    <row r="81" spans="1:19">
      <c r="A81" s="156">
        <v>70</v>
      </c>
      <c r="B81" s="79"/>
      <c r="C81" s="147" t="s">
        <v>247</v>
      </c>
      <c r="D81" s="125" t="s">
        <v>2045</v>
      </c>
      <c r="E81" s="118" t="s">
        <v>65</v>
      </c>
      <c r="F81" s="118" t="s">
        <v>1982</v>
      </c>
      <c r="G81" s="125" t="s">
        <v>1724</v>
      </c>
      <c r="H81" s="159">
        <v>3</v>
      </c>
      <c r="I81" s="125" t="s">
        <v>2044</v>
      </c>
      <c r="J81" s="159">
        <v>46</v>
      </c>
      <c r="K81" s="55" t="s">
        <v>1871</v>
      </c>
      <c r="L81" s="157"/>
      <c r="M81" s="157"/>
      <c r="N81" s="157"/>
      <c r="O81" s="157"/>
      <c r="P81" s="157"/>
      <c r="Q81" s="157">
        <v>46</v>
      </c>
      <c r="R81" s="157"/>
      <c r="S81" s="157">
        <v>46</v>
      </c>
    </row>
    <row r="82" spans="1:19">
      <c r="A82" s="156">
        <v>71</v>
      </c>
      <c r="B82" s="79"/>
      <c r="C82" s="147" t="s">
        <v>247</v>
      </c>
      <c r="D82" s="125" t="s">
        <v>2016</v>
      </c>
      <c r="E82" s="125" t="s">
        <v>65</v>
      </c>
      <c r="F82" s="125" t="s">
        <v>249</v>
      </c>
      <c r="G82" s="125" t="s">
        <v>1727</v>
      </c>
      <c r="H82" s="159">
        <v>1</v>
      </c>
      <c r="I82" s="125" t="s">
        <v>2048</v>
      </c>
      <c r="J82" s="159">
        <v>42</v>
      </c>
      <c r="K82" s="104" t="s">
        <v>1871</v>
      </c>
      <c r="L82" s="157"/>
      <c r="M82" s="157"/>
      <c r="N82" s="157"/>
      <c r="O82" s="157"/>
      <c r="P82" s="157"/>
      <c r="Q82" s="157">
        <v>25.2</v>
      </c>
      <c r="R82" s="157"/>
      <c r="S82" s="157"/>
    </row>
    <row r="83" spans="1:19">
      <c r="A83" s="156">
        <v>72</v>
      </c>
      <c r="B83" s="79"/>
      <c r="C83" s="147" t="s">
        <v>247</v>
      </c>
      <c r="D83" s="125" t="s">
        <v>2016</v>
      </c>
      <c r="E83" s="125" t="s">
        <v>65</v>
      </c>
      <c r="F83" s="125" t="s">
        <v>249</v>
      </c>
      <c r="G83" s="125" t="s">
        <v>1728</v>
      </c>
      <c r="H83" s="159">
        <v>2</v>
      </c>
      <c r="I83" s="125" t="s">
        <v>2047</v>
      </c>
      <c r="J83" s="159">
        <v>42</v>
      </c>
      <c r="K83" s="55" t="s">
        <v>1871</v>
      </c>
      <c r="L83" s="157"/>
      <c r="M83" s="157"/>
      <c r="N83" s="157"/>
      <c r="O83" s="157"/>
      <c r="P83" s="157"/>
      <c r="Q83" s="157">
        <v>16.8</v>
      </c>
      <c r="R83" s="157"/>
      <c r="S83" s="157">
        <v>42</v>
      </c>
    </row>
    <row r="84" spans="1:19">
      <c r="A84" s="156">
        <v>73</v>
      </c>
      <c r="B84" s="79"/>
      <c r="C84" s="147" t="s">
        <v>247</v>
      </c>
      <c r="D84" s="125" t="s">
        <v>2034</v>
      </c>
      <c r="E84" s="125" t="s">
        <v>65</v>
      </c>
      <c r="F84" s="125" t="s">
        <v>1978</v>
      </c>
      <c r="G84" s="125" t="s">
        <v>1727</v>
      </c>
      <c r="H84" s="159">
        <v>1</v>
      </c>
      <c r="I84" s="125" t="s">
        <v>2048</v>
      </c>
      <c r="J84" s="159">
        <v>44</v>
      </c>
      <c r="K84" s="55" t="s">
        <v>1871</v>
      </c>
      <c r="L84" s="157"/>
      <c r="M84" s="157"/>
      <c r="N84" s="157"/>
      <c r="O84" s="157"/>
      <c r="P84" s="157"/>
      <c r="Q84" s="157">
        <v>26.4</v>
      </c>
      <c r="R84" s="157"/>
      <c r="S84" s="157"/>
    </row>
    <row r="85" spans="1:19">
      <c r="A85" s="156">
        <v>74</v>
      </c>
      <c r="B85" s="79"/>
      <c r="C85" s="147" t="s">
        <v>247</v>
      </c>
      <c r="D85" s="125" t="s">
        <v>2034</v>
      </c>
      <c r="E85" s="125" t="s">
        <v>65</v>
      </c>
      <c r="F85" s="125" t="s">
        <v>1978</v>
      </c>
      <c r="G85" s="125" t="s">
        <v>1728</v>
      </c>
      <c r="H85" s="159">
        <v>2</v>
      </c>
      <c r="I85" s="125" t="s">
        <v>2047</v>
      </c>
      <c r="J85" s="159">
        <v>44</v>
      </c>
      <c r="K85" s="55" t="s">
        <v>1871</v>
      </c>
      <c r="L85" s="157"/>
      <c r="M85" s="157"/>
      <c r="N85" s="157"/>
      <c r="O85" s="157"/>
      <c r="P85" s="157"/>
      <c r="Q85" s="157">
        <v>17.600000000000001</v>
      </c>
      <c r="R85" s="157"/>
      <c r="S85" s="157">
        <v>44</v>
      </c>
    </row>
    <row r="86" spans="1:19">
      <c r="A86" s="238" t="s">
        <v>2057</v>
      </c>
      <c r="B86" s="239"/>
      <c r="C86" s="239"/>
      <c r="D86" s="239"/>
      <c r="E86" s="239"/>
      <c r="F86" s="239"/>
      <c r="G86" s="239"/>
      <c r="H86" s="240"/>
      <c r="I86" s="229"/>
      <c r="J86" s="158">
        <f>SUM(J67:J85)</f>
        <v>814</v>
      </c>
      <c r="K86" s="57"/>
      <c r="L86" s="158"/>
      <c r="M86" s="158"/>
      <c r="N86" s="158"/>
      <c r="O86" s="158"/>
      <c r="P86" s="158"/>
      <c r="Q86" s="158"/>
      <c r="R86" s="158"/>
      <c r="S86" s="158"/>
    </row>
    <row r="87" spans="1:19">
      <c r="A87" s="238" t="s">
        <v>2058</v>
      </c>
      <c r="B87" s="239"/>
      <c r="C87" s="239"/>
      <c r="D87" s="239"/>
      <c r="E87" s="239"/>
      <c r="F87" s="239"/>
      <c r="G87" s="239"/>
      <c r="H87" s="240"/>
      <c r="I87" s="229" t="s">
        <v>388</v>
      </c>
      <c r="J87" s="158">
        <f>J86+J66+J58+J51+J42+J35+J22+J17+J11</f>
        <v>2975</v>
      </c>
      <c r="K87" s="57"/>
      <c r="L87" s="158"/>
      <c r="M87" s="158"/>
      <c r="N87" s="158"/>
      <c r="O87" s="158"/>
      <c r="P87" s="158"/>
      <c r="Q87" s="158"/>
      <c r="R87" s="158"/>
      <c r="S87" s="158"/>
    </row>
    <row r="88" spans="1:19">
      <c r="I88" s="65"/>
      <c r="J88" s="163"/>
      <c r="N88" s="174"/>
      <c r="O88" s="174"/>
      <c r="P88" s="174"/>
      <c r="Q88" s="174"/>
      <c r="R88" s="174"/>
      <c r="S88" s="174"/>
    </row>
    <row r="89" spans="1:19">
      <c r="I89" s="66"/>
      <c r="N89" s="174"/>
      <c r="O89" s="174"/>
      <c r="P89" s="174"/>
      <c r="Q89" s="174"/>
      <c r="R89" s="174"/>
      <c r="S89" s="174"/>
    </row>
    <row r="90" spans="1:19">
      <c r="G90" s="64" t="s">
        <v>388</v>
      </c>
      <c r="N90" s="174"/>
      <c r="O90" s="174"/>
      <c r="P90" s="174"/>
      <c r="Q90" s="174"/>
      <c r="R90" s="174"/>
      <c r="S90" s="174"/>
    </row>
    <row r="91" spans="1:19">
      <c r="N91" s="174"/>
      <c r="O91" s="174"/>
      <c r="P91" s="174"/>
      <c r="Q91" s="174"/>
      <c r="R91" s="174"/>
      <c r="S91" s="174"/>
    </row>
    <row r="92" spans="1:19">
      <c r="G92" s="64" t="s">
        <v>289</v>
      </c>
      <c r="I92" s="63" t="s">
        <v>289</v>
      </c>
      <c r="N92" s="174"/>
      <c r="O92" s="174"/>
      <c r="P92" s="174"/>
      <c r="Q92" s="174"/>
      <c r="R92" s="174"/>
      <c r="S92" s="174"/>
    </row>
    <row r="93" spans="1:19">
      <c r="G93" s="64" t="s">
        <v>289</v>
      </c>
      <c r="N93" s="174"/>
      <c r="O93" s="174"/>
      <c r="P93" s="174"/>
      <c r="Q93" s="174"/>
      <c r="R93" s="174"/>
      <c r="S93" s="174"/>
    </row>
    <row r="94" spans="1:19">
      <c r="F94" s="64" t="s">
        <v>289</v>
      </c>
      <c r="G94" s="64" t="s">
        <v>289</v>
      </c>
      <c r="I94" s="63" t="s">
        <v>289</v>
      </c>
      <c r="N94" s="174"/>
      <c r="O94" s="174"/>
      <c r="P94" s="174"/>
      <c r="Q94" s="174"/>
      <c r="R94" s="174"/>
      <c r="S94" s="174"/>
    </row>
    <row r="95" spans="1:19">
      <c r="N95" s="174"/>
      <c r="O95" s="174"/>
      <c r="P95" s="174"/>
      <c r="Q95" s="174"/>
      <c r="R95" s="174"/>
      <c r="S95" s="174"/>
    </row>
    <row r="96" spans="1:19">
      <c r="N96" s="174"/>
      <c r="O96" s="174"/>
      <c r="P96" s="174"/>
      <c r="Q96" s="174"/>
      <c r="R96" s="174"/>
      <c r="S96" s="174"/>
    </row>
    <row r="97" spans="14:19">
      <c r="N97" s="174"/>
      <c r="O97" s="174"/>
      <c r="P97" s="174"/>
      <c r="Q97" s="174"/>
      <c r="R97" s="174"/>
      <c r="S97" s="174"/>
    </row>
    <row r="98" spans="14:19">
      <c r="N98" s="174"/>
      <c r="O98" s="174"/>
      <c r="P98" s="174"/>
      <c r="Q98" s="174"/>
      <c r="R98" s="174"/>
      <c r="S98" s="174"/>
    </row>
    <row r="99" spans="14:19">
      <c r="N99" s="174"/>
      <c r="O99" s="174"/>
      <c r="P99" s="174"/>
      <c r="Q99" s="174"/>
      <c r="R99" s="174"/>
      <c r="S99" s="174"/>
    </row>
    <row r="100" spans="14:19">
      <c r="N100" s="174"/>
      <c r="O100" s="174"/>
      <c r="P100" s="174"/>
      <c r="Q100" s="174"/>
      <c r="R100" s="174"/>
      <c r="S100" s="174"/>
    </row>
    <row r="101" spans="14:19">
      <c r="N101" s="174"/>
      <c r="O101" s="174"/>
      <c r="P101" s="174"/>
      <c r="Q101" s="174"/>
      <c r="R101" s="174"/>
      <c r="S101" s="174"/>
    </row>
    <row r="102" spans="14:19">
      <c r="N102" s="174"/>
      <c r="O102" s="174"/>
      <c r="P102" s="174"/>
      <c r="Q102" s="174"/>
      <c r="R102" s="174"/>
      <c r="S102" s="174"/>
    </row>
    <row r="103" spans="14:19">
      <c r="N103" s="174"/>
      <c r="O103" s="174"/>
      <c r="P103" s="174"/>
      <c r="Q103" s="174"/>
      <c r="R103" s="174"/>
      <c r="S103" s="174"/>
    </row>
    <row r="104" spans="14:19">
      <c r="N104" s="174"/>
      <c r="O104" s="174"/>
      <c r="P104" s="174"/>
      <c r="Q104" s="174"/>
      <c r="R104" s="174"/>
      <c r="S104" s="174"/>
    </row>
    <row r="105" spans="14:19">
      <c r="N105" s="174"/>
      <c r="O105" s="174"/>
      <c r="P105" s="174"/>
      <c r="Q105" s="174"/>
      <c r="R105" s="174"/>
      <c r="S105" s="174"/>
    </row>
    <row r="106" spans="14:19">
      <c r="N106" s="174"/>
      <c r="O106" s="174"/>
      <c r="P106" s="174"/>
      <c r="Q106" s="174"/>
      <c r="R106" s="174"/>
      <c r="S106" s="174"/>
    </row>
    <row r="107" spans="14:19">
      <c r="N107" s="174"/>
      <c r="O107" s="174"/>
      <c r="P107" s="174"/>
      <c r="Q107" s="174"/>
      <c r="R107" s="174"/>
      <c r="S107" s="174"/>
    </row>
    <row r="108" spans="14:19">
      <c r="N108" s="174"/>
      <c r="O108" s="174"/>
      <c r="P108" s="174"/>
      <c r="Q108" s="174"/>
      <c r="R108" s="174"/>
      <c r="S108" s="174"/>
    </row>
    <row r="109" spans="14:19">
      <c r="N109" s="174"/>
      <c r="O109" s="174"/>
      <c r="P109" s="174"/>
      <c r="Q109" s="174"/>
      <c r="R109" s="174"/>
      <c r="S109" s="174"/>
    </row>
    <row r="110" spans="14:19">
      <c r="N110" s="174"/>
      <c r="O110" s="174"/>
      <c r="P110" s="174"/>
      <c r="Q110" s="174"/>
      <c r="R110" s="174"/>
      <c r="S110" s="174"/>
    </row>
    <row r="111" spans="14:19">
      <c r="N111" s="174"/>
      <c r="O111" s="174"/>
      <c r="P111" s="174"/>
      <c r="Q111" s="174"/>
      <c r="R111" s="174"/>
      <c r="S111" s="174"/>
    </row>
    <row r="112" spans="14:19">
      <c r="N112" s="174"/>
      <c r="O112" s="174"/>
      <c r="P112" s="174"/>
      <c r="Q112" s="174"/>
      <c r="R112" s="174"/>
      <c r="S112" s="174"/>
    </row>
    <row r="113" spans="14:19">
      <c r="N113" s="174"/>
      <c r="O113" s="174"/>
      <c r="P113" s="174"/>
      <c r="Q113" s="174"/>
      <c r="R113" s="174"/>
      <c r="S113" s="174"/>
    </row>
    <row r="114" spans="14:19">
      <c r="N114" s="174"/>
      <c r="O114" s="174"/>
      <c r="P114" s="174"/>
      <c r="Q114" s="174"/>
      <c r="R114" s="174"/>
      <c r="S114" s="174"/>
    </row>
    <row r="115" spans="14:19">
      <c r="N115" s="174"/>
      <c r="O115" s="174"/>
      <c r="P115" s="174"/>
      <c r="Q115" s="174"/>
      <c r="R115" s="174"/>
      <c r="S115" s="174"/>
    </row>
    <row r="116" spans="14:19">
      <c r="N116" s="174"/>
      <c r="O116" s="174"/>
      <c r="P116" s="174"/>
      <c r="Q116" s="174"/>
      <c r="R116" s="174"/>
      <c r="S116" s="174"/>
    </row>
    <row r="117" spans="14:19">
      <c r="N117" s="174"/>
      <c r="O117" s="174"/>
      <c r="P117" s="174"/>
      <c r="Q117" s="174"/>
      <c r="R117" s="174"/>
      <c r="S117" s="174"/>
    </row>
    <row r="118" spans="14:19">
      <c r="N118" s="174"/>
      <c r="O118" s="174"/>
      <c r="P118" s="174"/>
      <c r="Q118" s="174"/>
      <c r="R118" s="174"/>
      <c r="S118" s="174"/>
    </row>
    <row r="119" spans="14:19">
      <c r="N119" s="174"/>
      <c r="O119" s="174"/>
      <c r="P119" s="174"/>
      <c r="Q119" s="174"/>
      <c r="R119" s="174"/>
      <c r="S119" s="174"/>
    </row>
    <row r="120" spans="14:19">
      <c r="N120" s="174"/>
      <c r="O120" s="174"/>
      <c r="P120" s="174"/>
      <c r="Q120" s="174"/>
      <c r="R120" s="174"/>
      <c r="S120" s="174"/>
    </row>
    <row r="121" spans="14:19">
      <c r="N121" s="174"/>
      <c r="O121" s="174"/>
      <c r="P121" s="174"/>
      <c r="Q121" s="174"/>
      <c r="R121" s="174"/>
      <c r="S121" s="174"/>
    </row>
    <row r="122" spans="14:19">
      <c r="N122" s="174"/>
      <c r="O122" s="174"/>
      <c r="P122" s="174"/>
      <c r="Q122" s="174"/>
      <c r="R122" s="174"/>
      <c r="S122" s="174"/>
    </row>
    <row r="123" spans="14:19">
      <c r="N123" s="174"/>
      <c r="O123" s="174"/>
      <c r="P123" s="174"/>
      <c r="Q123" s="174"/>
      <c r="R123" s="174"/>
      <c r="S123" s="174"/>
    </row>
    <row r="124" spans="14:19">
      <c r="N124" s="174"/>
      <c r="O124" s="174"/>
      <c r="P124" s="174"/>
      <c r="Q124" s="174"/>
      <c r="R124" s="174"/>
      <c r="S124" s="174"/>
    </row>
    <row r="125" spans="14:19">
      <c r="N125" s="174"/>
      <c r="O125" s="174"/>
      <c r="P125" s="174"/>
      <c r="Q125" s="174"/>
      <c r="R125" s="174"/>
      <c r="S125" s="174"/>
    </row>
    <row r="126" spans="14:19">
      <c r="N126" s="174"/>
      <c r="O126" s="174"/>
      <c r="P126" s="174"/>
      <c r="Q126" s="174"/>
      <c r="R126" s="174"/>
      <c r="S126" s="174"/>
    </row>
    <row r="127" spans="14:19">
      <c r="N127" s="174"/>
      <c r="O127" s="174"/>
      <c r="P127" s="174"/>
      <c r="Q127" s="174"/>
      <c r="R127" s="174"/>
      <c r="S127" s="174"/>
    </row>
    <row r="128" spans="14:19">
      <c r="N128" s="174"/>
      <c r="O128" s="174"/>
      <c r="P128" s="174"/>
      <c r="Q128" s="174"/>
      <c r="R128" s="174"/>
      <c r="S128" s="174"/>
    </row>
    <row r="129" spans="14:19">
      <c r="N129" s="174"/>
      <c r="O129" s="174"/>
      <c r="P129" s="174"/>
      <c r="Q129" s="174"/>
      <c r="R129" s="174"/>
      <c r="S129" s="174"/>
    </row>
    <row r="130" spans="14:19">
      <c r="N130" s="174"/>
      <c r="O130" s="174"/>
      <c r="P130" s="174"/>
      <c r="Q130" s="174"/>
      <c r="R130" s="174"/>
      <c r="S130" s="174"/>
    </row>
    <row r="131" spans="14:19">
      <c r="N131" s="174"/>
      <c r="O131" s="174"/>
      <c r="P131" s="174"/>
      <c r="Q131" s="174"/>
      <c r="R131" s="174"/>
      <c r="S131" s="174"/>
    </row>
    <row r="132" spans="14:19">
      <c r="N132" s="174"/>
      <c r="O132" s="174"/>
      <c r="P132" s="174"/>
      <c r="Q132" s="174"/>
      <c r="R132" s="174"/>
      <c r="S132" s="174"/>
    </row>
    <row r="133" spans="14:19">
      <c r="N133" s="174"/>
      <c r="O133" s="174"/>
      <c r="P133" s="174"/>
      <c r="Q133" s="174"/>
      <c r="R133" s="174"/>
      <c r="S133" s="174"/>
    </row>
    <row r="134" spans="14:19">
      <c r="N134" s="174"/>
      <c r="O134" s="174"/>
      <c r="P134" s="174"/>
      <c r="Q134" s="174"/>
      <c r="R134" s="174"/>
      <c r="S134" s="174"/>
    </row>
    <row r="135" spans="14:19">
      <c r="N135" s="174"/>
      <c r="O135" s="174"/>
      <c r="P135" s="174"/>
      <c r="Q135" s="174"/>
      <c r="R135" s="174"/>
      <c r="S135" s="174"/>
    </row>
    <row r="136" spans="14:19">
      <c r="N136" s="174"/>
      <c r="O136" s="174"/>
      <c r="P136" s="174"/>
      <c r="Q136" s="174"/>
      <c r="R136" s="174"/>
      <c r="S136" s="174"/>
    </row>
    <row r="137" spans="14:19">
      <c r="N137" s="174"/>
      <c r="O137" s="174"/>
      <c r="P137" s="174"/>
      <c r="Q137" s="174"/>
      <c r="R137" s="174"/>
      <c r="S137" s="174"/>
    </row>
    <row r="138" spans="14:19">
      <c r="N138" s="174"/>
      <c r="O138" s="174"/>
      <c r="P138" s="174"/>
      <c r="Q138" s="174"/>
      <c r="R138" s="174"/>
      <c r="S138" s="174"/>
    </row>
    <row r="139" spans="14:19">
      <c r="N139" s="174"/>
      <c r="O139" s="174"/>
      <c r="P139" s="174"/>
      <c r="Q139" s="174"/>
      <c r="R139" s="174"/>
      <c r="S139" s="174"/>
    </row>
    <row r="140" spans="14:19">
      <c r="N140" s="174"/>
      <c r="O140" s="174"/>
      <c r="P140" s="174"/>
      <c r="Q140" s="174"/>
      <c r="R140" s="174"/>
      <c r="S140" s="174"/>
    </row>
    <row r="141" spans="14:19">
      <c r="N141" s="174"/>
      <c r="O141" s="174"/>
      <c r="P141" s="174"/>
      <c r="Q141" s="174"/>
      <c r="R141" s="174"/>
      <c r="S141" s="174"/>
    </row>
    <row r="142" spans="14:19">
      <c r="N142" s="174"/>
      <c r="O142" s="174"/>
      <c r="P142" s="174"/>
      <c r="Q142" s="174"/>
      <c r="R142" s="174"/>
      <c r="S142" s="174"/>
    </row>
    <row r="143" spans="14:19">
      <c r="N143" s="174"/>
      <c r="O143" s="174"/>
      <c r="P143" s="174"/>
      <c r="Q143" s="174"/>
      <c r="R143" s="174"/>
      <c r="S143" s="174"/>
    </row>
    <row r="144" spans="14:19">
      <c r="N144" s="174"/>
      <c r="O144" s="174"/>
      <c r="P144" s="174"/>
      <c r="Q144" s="174"/>
      <c r="R144" s="174"/>
      <c r="S144" s="174"/>
    </row>
    <row r="145" spans="14:19">
      <c r="N145" s="174"/>
      <c r="O145" s="174"/>
      <c r="P145" s="174"/>
      <c r="Q145" s="174"/>
      <c r="R145" s="174"/>
      <c r="S145" s="174"/>
    </row>
    <row r="146" spans="14:19">
      <c r="N146" s="174"/>
      <c r="O146" s="174"/>
      <c r="P146" s="174"/>
      <c r="Q146" s="174"/>
      <c r="R146" s="174"/>
      <c r="S146" s="174"/>
    </row>
    <row r="147" spans="14:19">
      <c r="N147" s="174"/>
      <c r="O147" s="174"/>
      <c r="P147" s="174"/>
      <c r="Q147" s="174"/>
      <c r="R147" s="174"/>
      <c r="S147" s="174"/>
    </row>
    <row r="148" spans="14:19">
      <c r="N148" s="174"/>
      <c r="O148" s="174"/>
      <c r="P148" s="174"/>
      <c r="Q148" s="174"/>
      <c r="R148" s="174"/>
      <c r="S148" s="174"/>
    </row>
    <row r="149" spans="14:19">
      <c r="N149" s="174"/>
      <c r="O149" s="174"/>
      <c r="P149" s="174"/>
      <c r="Q149" s="174"/>
      <c r="R149" s="174"/>
      <c r="S149" s="174"/>
    </row>
    <row r="150" spans="14:19">
      <c r="N150" s="174"/>
      <c r="O150" s="174"/>
      <c r="P150" s="174"/>
      <c r="Q150" s="174"/>
      <c r="R150" s="174"/>
      <c r="S150" s="174"/>
    </row>
    <row r="151" spans="14:19">
      <c r="N151" s="174"/>
      <c r="O151" s="174"/>
      <c r="P151" s="174"/>
      <c r="Q151" s="174"/>
      <c r="R151" s="174"/>
      <c r="S151" s="174"/>
    </row>
    <row r="152" spans="14:19">
      <c r="N152" s="174"/>
      <c r="O152" s="174"/>
      <c r="P152" s="174"/>
      <c r="Q152" s="174"/>
      <c r="R152" s="174"/>
      <c r="S152" s="174"/>
    </row>
    <row r="153" spans="14:19">
      <c r="N153" s="174"/>
      <c r="O153" s="174"/>
      <c r="P153" s="174"/>
      <c r="Q153" s="174"/>
      <c r="R153" s="174"/>
      <c r="S153" s="174"/>
    </row>
    <row r="154" spans="14:19">
      <c r="N154" s="174"/>
      <c r="O154" s="174"/>
      <c r="P154" s="174"/>
      <c r="Q154" s="174"/>
      <c r="R154" s="174"/>
      <c r="S154" s="174"/>
    </row>
    <row r="155" spans="14:19">
      <c r="N155" s="174"/>
      <c r="O155" s="174"/>
      <c r="P155" s="174"/>
      <c r="Q155" s="174"/>
      <c r="R155" s="174"/>
      <c r="S155" s="174"/>
    </row>
    <row r="156" spans="14:19">
      <c r="N156" s="174"/>
      <c r="O156" s="174"/>
      <c r="P156" s="174"/>
      <c r="Q156" s="174"/>
      <c r="R156" s="174"/>
      <c r="S156" s="174"/>
    </row>
    <row r="157" spans="14:19">
      <c r="N157" s="174"/>
      <c r="O157" s="174"/>
      <c r="P157" s="174"/>
      <c r="Q157" s="174"/>
      <c r="R157" s="174"/>
      <c r="S157" s="174"/>
    </row>
    <row r="158" spans="14:19">
      <c r="N158" s="174"/>
      <c r="O158" s="174"/>
      <c r="P158" s="174"/>
      <c r="Q158" s="174"/>
      <c r="R158" s="174"/>
      <c r="S158" s="174"/>
    </row>
    <row r="159" spans="14:19">
      <c r="N159" s="174"/>
      <c r="O159" s="174"/>
      <c r="P159" s="174"/>
      <c r="Q159" s="174"/>
      <c r="R159" s="174"/>
      <c r="S159" s="174"/>
    </row>
    <row r="160" spans="14:19">
      <c r="N160" s="174"/>
      <c r="O160" s="174"/>
      <c r="P160" s="174"/>
      <c r="Q160" s="174"/>
      <c r="R160" s="174"/>
      <c r="S160" s="174"/>
    </row>
    <row r="161" spans="14:19">
      <c r="N161" s="174"/>
      <c r="O161" s="174"/>
      <c r="P161" s="174"/>
      <c r="Q161" s="174"/>
      <c r="R161" s="174"/>
      <c r="S161" s="174"/>
    </row>
    <row r="162" spans="14:19">
      <c r="N162" s="174"/>
      <c r="O162" s="174"/>
      <c r="P162" s="174"/>
      <c r="Q162" s="174"/>
      <c r="R162" s="174"/>
      <c r="S162" s="174"/>
    </row>
    <row r="163" spans="14:19">
      <c r="N163" s="174"/>
      <c r="O163" s="174"/>
      <c r="P163" s="174"/>
      <c r="Q163" s="174"/>
      <c r="R163" s="174"/>
      <c r="S163" s="174"/>
    </row>
    <row r="164" spans="14:19">
      <c r="N164" s="174"/>
      <c r="O164" s="174"/>
      <c r="P164" s="174"/>
      <c r="Q164" s="174"/>
      <c r="R164" s="174"/>
      <c r="S164" s="174"/>
    </row>
    <row r="165" spans="14:19">
      <c r="N165" s="174"/>
      <c r="O165" s="174"/>
      <c r="P165" s="174"/>
      <c r="Q165" s="174"/>
      <c r="R165" s="174"/>
      <c r="S165" s="174"/>
    </row>
    <row r="166" spans="14:19">
      <c r="N166" s="174"/>
      <c r="O166" s="174"/>
      <c r="P166" s="174"/>
      <c r="Q166" s="174"/>
      <c r="R166" s="174"/>
      <c r="S166" s="174"/>
    </row>
    <row r="167" spans="14:19">
      <c r="N167" s="174"/>
      <c r="O167" s="174"/>
      <c r="P167" s="174"/>
      <c r="Q167" s="174"/>
      <c r="R167" s="174"/>
      <c r="S167" s="174"/>
    </row>
    <row r="168" spans="14:19">
      <c r="N168" s="174"/>
      <c r="O168" s="174"/>
      <c r="P168" s="174"/>
      <c r="Q168" s="174"/>
      <c r="R168" s="174"/>
      <c r="S168" s="174"/>
    </row>
    <row r="169" spans="14:19">
      <c r="N169" s="174"/>
      <c r="O169" s="174"/>
      <c r="P169" s="174"/>
      <c r="Q169" s="174"/>
      <c r="R169" s="174"/>
      <c r="S169" s="174"/>
    </row>
    <row r="170" spans="14:19">
      <c r="N170" s="174"/>
      <c r="O170" s="174"/>
      <c r="P170" s="174"/>
      <c r="Q170" s="174"/>
      <c r="R170" s="174"/>
      <c r="S170" s="174"/>
    </row>
    <row r="171" spans="14:19">
      <c r="N171" s="174"/>
      <c r="O171" s="174"/>
      <c r="P171" s="174"/>
      <c r="Q171" s="174"/>
      <c r="R171" s="174"/>
      <c r="S171" s="174"/>
    </row>
    <row r="172" spans="14:19">
      <c r="N172" s="174"/>
      <c r="O172" s="174"/>
      <c r="P172" s="174"/>
      <c r="Q172" s="174"/>
      <c r="R172" s="174"/>
      <c r="S172" s="174"/>
    </row>
    <row r="173" spans="14:19">
      <c r="N173" s="174"/>
      <c r="O173" s="174"/>
      <c r="P173" s="174"/>
      <c r="Q173" s="174"/>
      <c r="R173" s="174"/>
      <c r="S173" s="174"/>
    </row>
    <row r="174" spans="14:19">
      <c r="N174" s="174"/>
      <c r="O174" s="174"/>
      <c r="P174" s="174"/>
      <c r="Q174" s="174"/>
      <c r="R174" s="174"/>
      <c r="S174" s="174"/>
    </row>
    <row r="175" spans="14:19">
      <c r="N175" s="174"/>
      <c r="O175" s="174"/>
      <c r="P175" s="174"/>
      <c r="Q175" s="174"/>
      <c r="R175" s="174"/>
      <c r="S175" s="174"/>
    </row>
    <row r="176" spans="14:19">
      <c r="N176" s="174"/>
      <c r="O176" s="174"/>
      <c r="P176" s="174"/>
      <c r="Q176" s="174"/>
      <c r="R176" s="174"/>
      <c r="S176" s="174"/>
    </row>
    <row r="177" spans="14:19">
      <c r="N177" s="174"/>
      <c r="O177" s="174"/>
      <c r="P177" s="174"/>
      <c r="Q177" s="174"/>
      <c r="R177" s="174"/>
      <c r="S177" s="174"/>
    </row>
    <row r="178" spans="14:19">
      <c r="N178" s="174"/>
      <c r="O178" s="174"/>
      <c r="P178" s="174"/>
      <c r="Q178" s="174"/>
      <c r="R178" s="174"/>
      <c r="S178" s="174"/>
    </row>
    <row r="179" spans="14:19">
      <c r="N179" s="174"/>
      <c r="O179" s="174"/>
      <c r="P179" s="174"/>
      <c r="Q179" s="174"/>
      <c r="R179" s="174"/>
      <c r="S179" s="174"/>
    </row>
    <row r="180" spans="14:19">
      <c r="N180" s="174"/>
      <c r="O180" s="174"/>
      <c r="P180" s="174"/>
      <c r="Q180" s="174"/>
      <c r="R180" s="174"/>
      <c r="S180" s="174"/>
    </row>
    <row r="181" spans="14:19">
      <c r="N181" s="174"/>
      <c r="O181" s="174"/>
      <c r="P181" s="174"/>
      <c r="Q181" s="174"/>
      <c r="R181" s="174"/>
      <c r="S181" s="174"/>
    </row>
    <row r="182" spans="14:19">
      <c r="N182" s="174"/>
      <c r="O182" s="174"/>
      <c r="P182" s="174"/>
      <c r="Q182" s="174"/>
      <c r="R182" s="174"/>
      <c r="S182" s="174"/>
    </row>
    <row r="183" spans="14:19">
      <c r="N183" s="174"/>
      <c r="O183" s="174"/>
      <c r="P183" s="174"/>
      <c r="Q183" s="174"/>
      <c r="R183" s="174"/>
      <c r="S183" s="174"/>
    </row>
    <row r="184" spans="14:19">
      <c r="N184" s="174"/>
      <c r="O184" s="174"/>
      <c r="P184" s="174"/>
      <c r="Q184" s="174"/>
      <c r="R184" s="174"/>
      <c r="S184" s="174"/>
    </row>
    <row r="185" spans="14:19">
      <c r="N185" s="174"/>
      <c r="O185" s="174"/>
      <c r="P185" s="174"/>
      <c r="Q185" s="174"/>
      <c r="R185" s="174"/>
      <c r="S185" s="174"/>
    </row>
    <row r="186" spans="14:19">
      <c r="N186" s="174"/>
      <c r="O186" s="174"/>
      <c r="P186" s="174"/>
      <c r="Q186" s="174"/>
      <c r="R186" s="174"/>
      <c r="S186" s="174"/>
    </row>
    <row r="187" spans="14:19">
      <c r="N187" s="174"/>
      <c r="O187" s="174"/>
      <c r="P187" s="174"/>
      <c r="Q187" s="174"/>
      <c r="R187" s="174"/>
      <c r="S187" s="174"/>
    </row>
    <row r="188" spans="14:19">
      <c r="N188" s="174"/>
      <c r="O188" s="174"/>
      <c r="P188" s="174"/>
      <c r="Q188" s="174"/>
      <c r="R188" s="174"/>
      <c r="S188" s="174"/>
    </row>
    <row r="189" spans="14:19">
      <c r="N189" s="174"/>
      <c r="O189" s="174"/>
      <c r="P189" s="174"/>
      <c r="Q189" s="174"/>
      <c r="R189" s="174"/>
      <c r="S189" s="174"/>
    </row>
    <row r="190" spans="14:19">
      <c r="N190" s="174"/>
      <c r="O190" s="174"/>
      <c r="P190" s="174"/>
      <c r="Q190" s="174"/>
      <c r="R190" s="174"/>
      <c r="S190" s="174"/>
    </row>
    <row r="191" spans="14:19">
      <c r="N191" s="174"/>
      <c r="O191" s="174"/>
      <c r="P191" s="174"/>
      <c r="Q191" s="174"/>
      <c r="R191" s="174"/>
      <c r="S191" s="174"/>
    </row>
    <row r="192" spans="14:19">
      <c r="N192" s="174"/>
      <c r="O192" s="174"/>
      <c r="P192" s="174"/>
      <c r="Q192" s="174"/>
      <c r="R192" s="174"/>
      <c r="S192" s="174"/>
    </row>
    <row r="193" spans="14:19">
      <c r="N193" s="174"/>
      <c r="O193" s="174"/>
      <c r="P193" s="174"/>
      <c r="Q193" s="174"/>
      <c r="R193" s="174"/>
      <c r="S193" s="174"/>
    </row>
    <row r="194" spans="14:19">
      <c r="N194" s="174"/>
      <c r="O194" s="174"/>
      <c r="P194" s="174"/>
      <c r="Q194" s="174"/>
      <c r="R194" s="174"/>
      <c r="S194" s="174"/>
    </row>
    <row r="195" spans="14:19">
      <c r="N195" s="174"/>
      <c r="O195" s="174"/>
      <c r="P195" s="174"/>
      <c r="Q195" s="174"/>
      <c r="R195" s="174"/>
      <c r="S195" s="174"/>
    </row>
    <row r="196" spans="14:19">
      <c r="N196" s="174"/>
      <c r="O196" s="174"/>
      <c r="P196" s="174"/>
      <c r="Q196" s="174"/>
      <c r="R196" s="174"/>
      <c r="S196" s="174"/>
    </row>
    <row r="197" spans="14:19">
      <c r="N197" s="174"/>
      <c r="O197" s="174"/>
      <c r="P197" s="174"/>
      <c r="Q197" s="174"/>
      <c r="R197" s="174"/>
      <c r="S197" s="174"/>
    </row>
    <row r="198" spans="14:19">
      <c r="N198" s="174"/>
      <c r="O198" s="174"/>
      <c r="P198" s="174"/>
      <c r="Q198" s="174"/>
      <c r="R198" s="174"/>
      <c r="S198" s="174"/>
    </row>
    <row r="199" spans="14:19">
      <c r="N199" s="174"/>
      <c r="O199" s="174"/>
      <c r="P199" s="174"/>
      <c r="Q199" s="174"/>
      <c r="R199" s="174"/>
      <c r="S199" s="174"/>
    </row>
    <row r="200" spans="14:19">
      <c r="N200" s="174"/>
      <c r="O200" s="174"/>
      <c r="P200" s="174"/>
      <c r="Q200" s="174"/>
      <c r="R200" s="174"/>
      <c r="S200" s="174"/>
    </row>
    <row r="201" spans="14:19">
      <c r="N201" s="174"/>
      <c r="O201" s="174"/>
      <c r="P201" s="174"/>
      <c r="Q201" s="174"/>
      <c r="R201" s="174"/>
      <c r="S201" s="174"/>
    </row>
    <row r="202" spans="14:19">
      <c r="N202" s="174"/>
      <c r="O202" s="174"/>
      <c r="P202" s="174"/>
      <c r="Q202" s="174"/>
      <c r="R202" s="174"/>
      <c r="S202" s="174"/>
    </row>
    <row r="203" spans="14:19">
      <c r="N203" s="174"/>
      <c r="O203" s="174"/>
      <c r="P203" s="174"/>
      <c r="Q203" s="174"/>
      <c r="R203" s="174"/>
      <c r="S203" s="174"/>
    </row>
    <row r="204" spans="14:19">
      <c r="N204" s="174"/>
      <c r="O204" s="174"/>
      <c r="P204" s="174"/>
      <c r="Q204" s="174"/>
      <c r="R204" s="174"/>
      <c r="S204" s="174"/>
    </row>
    <row r="205" spans="14:19">
      <c r="N205" s="174"/>
      <c r="O205" s="174"/>
      <c r="P205" s="174"/>
      <c r="Q205" s="174"/>
      <c r="R205" s="174"/>
      <c r="S205" s="174"/>
    </row>
    <row r="206" spans="14:19">
      <c r="N206" s="174"/>
      <c r="O206" s="174"/>
      <c r="P206" s="174"/>
      <c r="Q206" s="174"/>
      <c r="R206" s="174"/>
      <c r="S206" s="174"/>
    </row>
    <row r="207" spans="14:19">
      <c r="N207" s="174"/>
      <c r="O207" s="174"/>
      <c r="P207" s="174"/>
      <c r="Q207" s="174"/>
      <c r="R207" s="174"/>
      <c r="S207" s="174"/>
    </row>
    <row r="208" spans="14:19">
      <c r="N208" s="174"/>
      <c r="O208" s="174"/>
      <c r="P208" s="174"/>
      <c r="Q208" s="174"/>
      <c r="R208" s="174"/>
      <c r="S208" s="174"/>
    </row>
    <row r="209" spans="14:19">
      <c r="N209" s="174"/>
      <c r="O209" s="174"/>
      <c r="P209" s="174"/>
      <c r="Q209" s="174"/>
      <c r="R209" s="174"/>
      <c r="S209" s="174"/>
    </row>
    <row r="210" spans="14:19">
      <c r="N210" s="174"/>
      <c r="O210" s="174"/>
      <c r="P210" s="174"/>
      <c r="Q210" s="174"/>
      <c r="R210" s="174"/>
      <c r="S210" s="174"/>
    </row>
    <row r="211" spans="14:19">
      <c r="N211" s="174"/>
      <c r="O211" s="174"/>
      <c r="P211" s="174"/>
      <c r="Q211" s="174"/>
      <c r="R211" s="174"/>
      <c r="S211" s="174"/>
    </row>
    <row r="212" spans="14:19">
      <c r="N212" s="174"/>
      <c r="O212" s="174"/>
      <c r="P212" s="174"/>
      <c r="Q212" s="174"/>
      <c r="R212" s="174"/>
      <c r="S212" s="174"/>
    </row>
    <row r="213" spans="14:19">
      <c r="N213" s="174"/>
      <c r="O213" s="174"/>
      <c r="P213" s="174"/>
      <c r="Q213" s="174"/>
      <c r="R213" s="174"/>
      <c r="S213" s="174"/>
    </row>
    <row r="214" spans="14:19">
      <c r="N214" s="174"/>
      <c r="O214" s="174"/>
      <c r="P214" s="174"/>
      <c r="Q214" s="174"/>
      <c r="R214" s="174"/>
      <c r="S214" s="174"/>
    </row>
    <row r="215" spans="14:19">
      <c r="N215" s="174"/>
      <c r="O215" s="174"/>
      <c r="P215" s="174"/>
      <c r="Q215" s="174"/>
      <c r="R215" s="174"/>
      <c r="S215" s="174"/>
    </row>
    <row r="216" spans="14:19">
      <c r="N216" s="174"/>
      <c r="O216" s="174"/>
      <c r="P216" s="174"/>
      <c r="Q216" s="174"/>
      <c r="R216" s="174"/>
      <c r="S216" s="174"/>
    </row>
    <row r="217" spans="14:19">
      <c r="N217" s="174"/>
      <c r="O217" s="174"/>
      <c r="P217" s="174"/>
      <c r="Q217" s="174"/>
      <c r="R217" s="174"/>
      <c r="S217" s="174"/>
    </row>
    <row r="218" spans="14:19">
      <c r="N218" s="174"/>
      <c r="O218" s="174"/>
      <c r="P218" s="174"/>
      <c r="Q218" s="174"/>
      <c r="R218" s="174"/>
      <c r="S218" s="174"/>
    </row>
    <row r="219" spans="14:19">
      <c r="N219" s="174"/>
      <c r="O219" s="174"/>
      <c r="P219" s="174"/>
      <c r="Q219" s="174"/>
      <c r="R219" s="174"/>
      <c r="S219" s="174"/>
    </row>
    <row r="220" spans="14:19">
      <c r="N220" s="174"/>
      <c r="O220" s="174"/>
      <c r="P220" s="174"/>
      <c r="Q220" s="174"/>
      <c r="R220" s="174"/>
      <c r="S220" s="174"/>
    </row>
    <row r="221" spans="14:19">
      <c r="N221" s="174"/>
      <c r="O221" s="174"/>
      <c r="P221" s="174"/>
      <c r="Q221" s="174"/>
      <c r="R221" s="174"/>
      <c r="S221" s="174"/>
    </row>
    <row r="222" spans="14:19">
      <c r="N222" s="174"/>
      <c r="O222" s="174"/>
      <c r="P222" s="174"/>
      <c r="Q222" s="174"/>
      <c r="R222" s="174"/>
      <c r="S222" s="174"/>
    </row>
    <row r="223" spans="14:19">
      <c r="N223" s="174"/>
      <c r="O223" s="174"/>
      <c r="P223" s="174"/>
      <c r="Q223" s="174"/>
      <c r="R223" s="174"/>
      <c r="S223" s="174"/>
    </row>
    <row r="224" spans="14:19">
      <c r="N224" s="174"/>
      <c r="O224" s="174"/>
      <c r="P224" s="174"/>
      <c r="Q224" s="174"/>
      <c r="R224" s="174"/>
      <c r="S224" s="174"/>
    </row>
    <row r="225" spans="14:19">
      <c r="N225" s="174"/>
      <c r="O225" s="174"/>
      <c r="P225" s="174"/>
      <c r="Q225" s="174"/>
      <c r="R225" s="174"/>
      <c r="S225" s="174"/>
    </row>
    <row r="226" spans="14:19">
      <c r="N226" s="174"/>
      <c r="O226" s="174"/>
      <c r="P226" s="174"/>
      <c r="Q226" s="174"/>
      <c r="R226" s="174"/>
      <c r="S226" s="174"/>
    </row>
    <row r="227" spans="14:19">
      <c r="N227" s="174"/>
      <c r="O227" s="174"/>
      <c r="P227" s="174"/>
      <c r="Q227" s="174"/>
      <c r="R227" s="174"/>
      <c r="S227" s="174"/>
    </row>
    <row r="228" spans="14:19">
      <c r="N228" s="174"/>
      <c r="O228" s="174"/>
      <c r="P228" s="174"/>
      <c r="Q228" s="174"/>
      <c r="R228" s="174"/>
      <c r="S228" s="174"/>
    </row>
    <row r="229" spans="14:19">
      <c r="N229" s="174"/>
      <c r="O229" s="174"/>
      <c r="P229" s="174"/>
      <c r="Q229" s="174"/>
      <c r="R229" s="174"/>
      <c r="S229" s="174"/>
    </row>
    <row r="230" spans="14:19">
      <c r="N230" s="174"/>
      <c r="O230" s="174"/>
      <c r="P230" s="174"/>
      <c r="Q230" s="174"/>
      <c r="R230" s="174"/>
      <c r="S230" s="174"/>
    </row>
    <row r="231" spans="14:19">
      <c r="N231" s="174"/>
      <c r="O231" s="174"/>
      <c r="P231" s="174"/>
      <c r="Q231" s="174"/>
      <c r="R231" s="174"/>
      <c r="S231" s="174"/>
    </row>
    <row r="232" spans="14:19">
      <c r="N232" s="174"/>
      <c r="O232" s="174"/>
      <c r="P232" s="174"/>
      <c r="Q232" s="174"/>
      <c r="R232" s="174"/>
      <c r="S232" s="174"/>
    </row>
    <row r="233" spans="14:19">
      <c r="N233" s="174"/>
      <c r="O233" s="174"/>
      <c r="P233" s="174"/>
      <c r="Q233" s="174"/>
      <c r="R233" s="174"/>
      <c r="S233" s="174"/>
    </row>
    <row r="234" spans="14:19">
      <c r="N234" s="174"/>
      <c r="O234" s="174"/>
      <c r="P234" s="174"/>
      <c r="Q234" s="174"/>
      <c r="R234" s="174"/>
      <c r="S234" s="174"/>
    </row>
    <row r="235" spans="14:19">
      <c r="N235" s="174"/>
      <c r="O235" s="174"/>
      <c r="P235" s="174"/>
      <c r="Q235" s="174"/>
      <c r="R235" s="174"/>
      <c r="S235" s="174"/>
    </row>
    <row r="236" spans="14:19">
      <c r="N236" s="174"/>
      <c r="O236" s="174"/>
      <c r="P236" s="174"/>
      <c r="Q236" s="174"/>
      <c r="R236" s="174"/>
      <c r="S236" s="174"/>
    </row>
    <row r="237" spans="14:19">
      <c r="N237" s="174"/>
      <c r="O237" s="174"/>
      <c r="P237" s="174"/>
      <c r="Q237" s="174"/>
      <c r="R237" s="174"/>
      <c r="S237" s="174"/>
    </row>
    <row r="238" spans="14:19">
      <c r="N238" s="174"/>
      <c r="O238" s="174"/>
      <c r="P238" s="174"/>
      <c r="Q238" s="174"/>
      <c r="R238" s="174"/>
      <c r="S238" s="174"/>
    </row>
    <row r="239" spans="14:19">
      <c r="N239" s="174"/>
      <c r="O239" s="174"/>
      <c r="P239" s="174"/>
      <c r="Q239" s="174"/>
      <c r="R239" s="174"/>
      <c r="S239" s="174"/>
    </row>
    <row r="240" spans="14:19">
      <c r="N240" s="174"/>
      <c r="O240" s="174"/>
      <c r="P240" s="174"/>
      <c r="Q240" s="174"/>
      <c r="R240" s="174"/>
      <c r="S240" s="174"/>
    </row>
    <row r="241" spans="14:19">
      <c r="N241" s="174"/>
      <c r="O241" s="174"/>
      <c r="P241" s="174"/>
      <c r="Q241" s="174"/>
      <c r="R241" s="174"/>
      <c r="S241" s="174"/>
    </row>
    <row r="242" spans="14:19">
      <c r="N242" s="174"/>
      <c r="O242" s="174"/>
      <c r="P242" s="174"/>
      <c r="Q242" s="174"/>
      <c r="R242" s="174"/>
      <c r="S242" s="174"/>
    </row>
    <row r="243" spans="14:19">
      <c r="N243" s="174"/>
      <c r="O243" s="174"/>
      <c r="P243" s="174"/>
      <c r="Q243" s="174"/>
      <c r="R243" s="174"/>
      <c r="S243" s="174"/>
    </row>
    <row r="244" spans="14:19">
      <c r="N244" s="174"/>
      <c r="O244" s="174"/>
      <c r="P244" s="174"/>
      <c r="Q244" s="174"/>
      <c r="R244" s="174"/>
      <c r="S244" s="174"/>
    </row>
    <row r="245" spans="14:19">
      <c r="N245" s="174"/>
      <c r="O245" s="174"/>
      <c r="P245" s="174"/>
      <c r="Q245" s="174"/>
      <c r="R245" s="174"/>
      <c r="S245" s="174"/>
    </row>
    <row r="246" spans="14:19">
      <c r="N246" s="174"/>
      <c r="O246" s="174"/>
      <c r="P246" s="174"/>
      <c r="Q246" s="174"/>
      <c r="R246" s="174"/>
      <c r="S246" s="174"/>
    </row>
    <row r="247" spans="14:19">
      <c r="N247" s="174"/>
      <c r="O247" s="174"/>
      <c r="P247" s="174"/>
      <c r="Q247" s="174"/>
      <c r="R247" s="174"/>
      <c r="S247" s="174"/>
    </row>
    <row r="248" spans="14:19">
      <c r="N248" s="174"/>
      <c r="O248" s="174"/>
      <c r="P248" s="174"/>
      <c r="Q248" s="174"/>
      <c r="R248" s="174"/>
      <c r="S248" s="174"/>
    </row>
    <row r="249" spans="14:19">
      <c r="N249" s="174"/>
      <c r="O249" s="174"/>
      <c r="P249" s="174"/>
      <c r="Q249" s="174"/>
      <c r="R249" s="174"/>
      <c r="S249" s="174"/>
    </row>
    <row r="250" spans="14:19">
      <c r="N250" s="174"/>
      <c r="O250" s="174"/>
      <c r="P250" s="174"/>
      <c r="Q250" s="174"/>
      <c r="R250" s="174"/>
      <c r="S250" s="174"/>
    </row>
    <row r="251" spans="14:19">
      <c r="N251" s="174"/>
      <c r="O251" s="174"/>
      <c r="P251" s="174"/>
      <c r="Q251" s="174"/>
      <c r="R251" s="174"/>
      <c r="S251" s="174"/>
    </row>
    <row r="252" spans="14:19">
      <c r="N252" s="174"/>
      <c r="O252" s="174"/>
      <c r="P252" s="174"/>
      <c r="Q252" s="174"/>
      <c r="R252" s="174"/>
      <c r="S252" s="174"/>
    </row>
    <row r="253" spans="14:19">
      <c r="N253" s="174"/>
      <c r="O253" s="174"/>
      <c r="P253" s="174"/>
      <c r="Q253" s="174"/>
      <c r="R253" s="174"/>
      <c r="S253" s="174"/>
    </row>
    <row r="254" spans="14:19">
      <c r="N254" s="174"/>
      <c r="O254" s="174"/>
      <c r="P254" s="174"/>
      <c r="Q254" s="174"/>
      <c r="R254" s="174"/>
      <c r="S254" s="174"/>
    </row>
    <row r="255" spans="14:19">
      <c r="N255" s="174"/>
      <c r="O255" s="174"/>
      <c r="P255" s="174"/>
      <c r="Q255" s="174"/>
      <c r="R255" s="174"/>
      <c r="S255" s="174"/>
    </row>
    <row r="256" spans="14:19">
      <c r="N256" s="174"/>
      <c r="O256" s="174"/>
      <c r="P256" s="174"/>
      <c r="Q256" s="174"/>
      <c r="R256" s="174"/>
      <c r="S256" s="174"/>
    </row>
    <row r="257" spans="14:19">
      <c r="N257" s="174"/>
      <c r="O257" s="174"/>
      <c r="P257" s="174"/>
      <c r="Q257" s="174"/>
      <c r="R257" s="174"/>
      <c r="S257" s="174"/>
    </row>
    <row r="258" spans="14:19">
      <c r="N258" s="174"/>
      <c r="O258" s="174"/>
      <c r="P258" s="174"/>
      <c r="Q258" s="174"/>
      <c r="R258" s="174"/>
      <c r="S258" s="174"/>
    </row>
    <row r="259" spans="14:19">
      <c r="N259" s="174"/>
      <c r="O259" s="174"/>
      <c r="P259" s="174"/>
      <c r="Q259" s="174"/>
      <c r="R259" s="174"/>
      <c r="S259" s="174"/>
    </row>
    <row r="260" spans="14:19">
      <c r="N260" s="174"/>
      <c r="O260" s="174"/>
      <c r="P260" s="174"/>
      <c r="Q260" s="174"/>
      <c r="R260" s="174"/>
      <c r="S260" s="174"/>
    </row>
    <row r="261" spans="14:19">
      <c r="N261" s="174"/>
      <c r="O261" s="174"/>
      <c r="P261" s="174"/>
      <c r="Q261" s="174"/>
      <c r="R261" s="174"/>
      <c r="S261" s="174"/>
    </row>
    <row r="262" spans="14:19">
      <c r="N262" s="174"/>
      <c r="O262" s="174"/>
      <c r="P262" s="174"/>
      <c r="Q262" s="174"/>
      <c r="R262" s="174"/>
      <c r="S262" s="174"/>
    </row>
    <row r="263" spans="14:19">
      <c r="N263" s="174"/>
      <c r="O263" s="174"/>
      <c r="P263" s="174"/>
      <c r="Q263" s="174"/>
      <c r="R263" s="174"/>
      <c r="S263" s="174"/>
    </row>
    <row r="264" spans="14:19">
      <c r="N264" s="174"/>
      <c r="O264" s="174"/>
      <c r="P264" s="174"/>
      <c r="Q264" s="174"/>
      <c r="R264" s="174"/>
      <c r="S264" s="174"/>
    </row>
    <row r="265" spans="14:19">
      <c r="N265" s="174"/>
      <c r="O265" s="174"/>
      <c r="P265" s="174"/>
      <c r="Q265" s="174"/>
      <c r="R265" s="174"/>
      <c r="S265" s="174"/>
    </row>
    <row r="266" spans="14:19">
      <c r="N266" s="174"/>
      <c r="O266" s="174"/>
      <c r="P266" s="174"/>
      <c r="Q266" s="174"/>
      <c r="R266" s="174"/>
      <c r="S266" s="174"/>
    </row>
    <row r="267" spans="14:19">
      <c r="N267" s="174"/>
      <c r="O267" s="174"/>
      <c r="P267" s="174"/>
      <c r="Q267" s="174"/>
      <c r="R267" s="174"/>
      <c r="S267" s="174"/>
    </row>
    <row r="268" spans="14:19">
      <c r="N268" s="174"/>
      <c r="O268" s="174"/>
      <c r="P268" s="174"/>
      <c r="Q268" s="174"/>
      <c r="R268" s="174"/>
      <c r="S268" s="174"/>
    </row>
    <row r="269" spans="14:19">
      <c r="N269" s="174"/>
      <c r="O269" s="174"/>
      <c r="P269" s="174"/>
      <c r="Q269" s="174"/>
      <c r="R269" s="174"/>
      <c r="S269" s="174"/>
    </row>
    <row r="270" spans="14:19">
      <c r="N270" s="174"/>
      <c r="O270" s="174"/>
      <c r="P270" s="174"/>
      <c r="Q270" s="174"/>
      <c r="R270" s="174"/>
      <c r="S270" s="174"/>
    </row>
    <row r="271" spans="14:19">
      <c r="N271" s="174"/>
      <c r="O271" s="174"/>
      <c r="P271" s="174"/>
      <c r="Q271" s="174"/>
      <c r="R271" s="174"/>
      <c r="S271" s="174"/>
    </row>
    <row r="272" spans="14:19">
      <c r="N272" s="174"/>
      <c r="O272" s="174"/>
      <c r="P272" s="174"/>
      <c r="Q272" s="174"/>
      <c r="R272" s="174"/>
      <c r="S272" s="174"/>
    </row>
    <row r="273" spans="14:19">
      <c r="N273" s="174"/>
      <c r="O273" s="174"/>
      <c r="P273" s="174"/>
      <c r="Q273" s="174"/>
      <c r="R273" s="174"/>
      <c r="S273" s="174"/>
    </row>
    <row r="274" spans="14:19">
      <c r="N274" s="174"/>
      <c r="O274" s="174"/>
      <c r="P274" s="174"/>
      <c r="Q274" s="174"/>
      <c r="R274" s="174"/>
      <c r="S274" s="174"/>
    </row>
    <row r="275" spans="14:19">
      <c r="N275" s="174"/>
      <c r="O275" s="174"/>
      <c r="P275" s="174"/>
      <c r="Q275" s="174"/>
      <c r="R275" s="174"/>
      <c r="S275" s="174"/>
    </row>
    <row r="276" spans="14:19">
      <c r="N276" s="174"/>
      <c r="O276" s="174"/>
      <c r="P276" s="174"/>
      <c r="Q276" s="174"/>
      <c r="R276" s="174"/>
      <c r="S276" s="174"/>
    </row>
    <row r="277" spans="14:19">
      <c r="N277" s="174"/>
      <c r="O277" s="174"/>
      <c r="P277" s="174"/>
      <c r="Q277" s="174"/>
      <c r="R277" s="174"/>
      <c r="S277" s="174"/>
    </row>
    <row r="278" spans="14:19">
      <c r="N278" s="174"/>
      <c r="O278" s="174"/>
      <c r="P278" s="174"/>
      <c r="Q278" s="174"/>
      <c r="R278" s="174"/>
      <c r="S278" s="174"/>
    </row>
    <row r="279" spans="14:19">
      <c r="N279" s="174"/>
      <c r="O279" s="174"/>
      <c r="P279" s="174"/>
      <c r="Q279" s="174"/>
      <c r="R279" s="174"/>
      <c r="S279" s="174"/>
    </row>
    <row r="280" spans="14:19">
      <c r="N280" s="174"/>
      <c r="O280" s="174"/>
      <c r="P280" s="174"/>
      <c r="Q280" s="174"/>
      <c r="R280" s="174"/>
      <c r="S280" s="174"/>
    </row>
    <row r="281" spans="14:19">
      <c r="N281" s="174"/>
      <c r="O281" s="174"/>
      <c r="P281" s="174"/>
      <c r="Q281" s="174"/>
      <c r="R281" s="174"/>
      <c r="S281" s="174"/>
    </row>
    <row r="282" spans="14:19">
      <c r="N282" s="174"/>
      <c r="O282" s="174"/>
      <c r="P282" s="174"/>
      <c r="Q282" s="174"/>
      <c r="R282" s="174"/>
      <c r="S282" s="174"/>
    </row>
    <row r="283" spans="14:19">
      <c r="N283" s="174"/>
      <c r="O283" s="174"/>
      <c r="P283" s="174"/>
      <c r="Q283" s="174"/>
      <c r="R283" s="174"/>
      <c r="S283" s="174"/>
    </row>
    <row r="284" spans="14:19">
      <c r="N284" s="174"/>
      <c r="O284" s="174"/>
      <c r="P284" s="174"/>
      <c r="Q284" s="174"/>
      <c r="R284" s="174"/>
      <c r="S284" s="174"/>
    </row>
    <row r="285" spans="14:19">
      <c r="N285" s="174"/>
      <c r="O285" s="174"/>
      <c r="P285" s="174"/>
      <c r="Q285" s="174"/>
      <c r="R285" s="174"/>
      <c r="S285" s="174"/>
    </row>
    <row r="286" spans="14:19">
      <c r="N286" s="174"/>
      <c r="O286" s="174"/>
      <c r="P286" s="174"/>
      <c r="Q286" s="174"/>
      <c r="R286" s="174"/>
      <c r="S286" s="174"/>
    </row>
    <row r="287" spans="14:19">
      <c r="N287" s="174"/>
      <c r="O287" s="174"/>
      <c r="P287" s="174"/>
      <c r="Q287" s="174"/>
      <c r="R287" s="174"/>
      <c r="S287" s="174"/>
    </row>
    <row r="288" spans="14:19">
      <c r="N288" s="174"/>
      <c r="O288" s="174"/>
      <c r="P288" s="174"/>
      <c r="Q288" s="174"/>
      <c r="R288" s="174"/>
      <c r="S288" s="174"/>
    </row>
    <row r="289" spans="14:19">
      <c r="N289" s="174"/>
      <c r="O289" s="174"/>
      <c r="P289" s="174"/>
      <c r="Q289" s="174"/>
      <c r="R289" s="174"/>
      <c r="S289" s="174"/>
    </row>
    <row r="290" spans="14:19">
      <c r="N290" s="174"/>
      <c r="O290" s="174"/>
      <c r="P290" s="174"/>
      <c r="Q290" s="174"/>
      <c r="R290" s="174"/>
      <c r="S290" s="174"/>
    </row>
    <row r="291" spans="14:19">
      <c r="N291" s="174"/>
      <c r="O291" s="174"/>
      <c r="P291" s="174"/>
      <c r="Q291" s="174"/>
      <c r="R291" s="174"/>
      <c r="S291" s="174"/>
    </row>
    <row r="292" spans="14:19">
      <c r="N292" s="174"/>
      <c r="O292" s="174"/>
      <c r="P292" s="174"/>
      <c r="Q292" s="174"/>
      <c r="R292" s="174"/>
      <c r="S292" s="174"/>
    </row>
    <row r="293" spans="14:19">
      <c r="N293" s="174"/>
      <c r="O293" s="174"/>
      <c r="P293" s="174"/>
      <c r="Q293" s="174"/>
      <c r="R293" s="174"/>
      <c r="S293" s="174"/>
    </row>
    <row r="294" spans="14:19">
      <c r="N294" s="174"/>
      <c r="O294" s="174"/>
      <c r="P294" s="174"/>
      <c r="Q294" s="174"/>
      <c r="R294" s="174"/>
      <c r="S294" s="174"/>
    </row>
    <row r="295" spans="14:19">
      <c r="N295" s="174"/>
      <c r="O295" s="174"/>
      <c r="P295" s="174"/>
      <c r="Q295" s="174"/>
      <c r="R295" s="174"/>
      <c r="S295" s="174"/>
    </row>
    <row r="296" spans="14:19">
      <c r="N296" s="174"/>
      <c r="O296" s="174"/>
      <c r="P296" s="174"/>
      <c r="Q296" s="174"/>
      <c r="R296" s="174"/>
      <c r="S296" s="174"/>
    </row>
    <row r="297" spans="14:19">
      <c r="N297" s="174"/>
      <c r="O297" s="174"/>
      <c r="P297" s="174"/>
      <c r="Q297" s="174"/>
      <c r="R297" s="174"/>
      <c r="S297" s="174"/>
    </row>
    <row r="298" spans="14:19">
      <c r="N298" s="174"/>
      <c r="O298" s="174"/>
      <c r="P298" s="174"/>
      <c r="Q298" s="174"/>
      <c r="R298" s="174"/>
      <c r="S298" s="174"/>
    </row>
    <row r="299" spans="14:19">
      <c r="N299" s="174"/>
      <c r="O299" s="174"/>
      <c r="P299" s="174"/>
      <c r="Q299" s="174"/>
      <c r="R299" s="174"/>
      <c r="S299" s="174"/>
    </row>
    <row r="300" spans="14:19">
      <c r="N300" s="174"/>
      <c r="O300" s="174"/>
      <c r="P300" s="174"/>
      <c r="Q300" s="174"/>
      <c r="R300" s="174"/>
      <c r="S300" s="174"/>
    </row>
    <row r="301" spans="14:19">
      <c r="N301" s="174"/>
      <c r="O301" s="174"/>
      <c r="P301" s="174"/>
      <c r="Q301" s="174"/>
      <c r="R301" s="174"/>
      <c r="S301" s="174"/>
    </row>
    <row r="302" spans="14:19">
      <c r="N302" s="174"/>
      <c r="O302" s="174"/>
      <c r="P302" s="174"/>
      <c r="Q302" s="174"/>
      <c r="R302" s="174"/>
      <c r="S302" s="174"/>
    </row>
    <row r="303" spans="14:19">
      <c r="N303" s="174"/>
      <c r="O303" s="174"/>
      <c r="P303" s="174"/>
      <c r="Q303" s="174"/>
      <c r="R303" s="174"/>
      <c r="S303" s="174"/>
    </row>
    <row r="304" spans="14:19">
      <c r="N304" s="174"/>
      <c r="O304" s="174"/>
      <c r="P304" s="174"/>
      <c r="Q304" s="174"/>
      <c r="R304" s="174"/>
      <c r="S304" s="174"/>
    </row>
    <row r="305" spans="14:19">
      <c r="N305" s="174"/>
      <c r="O305" s="174"/>
      <c r="P305" s="174"/>
      <c r="Q305" s="174"/>
      <c r="R305" s="174"/>
      <c r="S305" s="174"/>
    </row>
    <row r="306" spans="14:19">
      <c r="N306" s="174"/>
      <c r="O306" s="174"/>
      <c r="P306" s="174"/>
      <c r="Q306" s="174"/>
      <c r="R306" s="174"/>
      <c r="S306" s="174"/>
    </row>
    <row r="307" spans="14:19">
      <c r="N307" s="174"/>
      <c r="O307" s="174"/>
      <c r="P307" s="174"/>
      <c r="Q307" s="174"/>
      <c r="R307" s="174"/>
      <c r="S307" s="174"/>
    </row>
    <row r="308" spans="14:19">
      <c r="N308" s="174"/>
      <c r="O308" s="174"/>
      <c r="P308" s="174"/>
      <c r="Q308" s="174"/>
      <c r="R308" s="174"/>
      <c r="S308" s="174"/>
    </row>
    <row r="309" spans="14:19">
      <c r="N309" s="174"/>
      <c r="O309" s="174"/>
      <c r="P309" s="174"/>
      <c r="Q309" s="174"/>
      <c r="R309" s="174"/>
      <c r="S309" s="174"/>
    </row>
    <row r="310" spans="14:19">
      <c r="N310" s="174"/>
      <c r="O310" s="174"/>
      <c r="P310" s="174"/>
      <c r="Q310" s="174"/>
      <c r="R310" s="174"/>
      <c r="S310" s="174"/>
    </row>
    <row r="311" spans="14:19">
      <c r="N311" s="174"/>
      <c r="O311" s="174"/>
      <c r="P311" s="174"/>
      <c r="Q311" s="174"/>
      <c r="R311" s="174"/>
      <c r="S311" s="174"/>
    </row>
    <row r="312" spans="14:19">
      <c r="N312" s="174"/>
      <c r="O312" s="174"/>
      <c r="P312" s="174"/>
      <c r="Q312" s="174"/>
      <c r="R312" s="174"/>
      <c r="S312" s="174"/>
    </row>
    <row r="313" spans="14:19">
      <c r="N313" s="174"/>
      <c r="O313" s="174"/>
      <c r="P313" s="174"/>
      <c r="Q313" s="174"/>
      <c r="R313" s="174"/>
      <c r="S313" s="174"/>
    </row>
    <row r="314" spans="14:19">
      <c r="N314" s="174"/>
      <c r="O314" s="174"/>
      <c r="P314" s="174"/>
      <c r="Q314" s="174"/>
      <c r="R314" s="174"/>
      <c r="S314" s="174"/>
    </row>
    <row r="315" spans="14:19">
      <c r="N315" s="174"/>
      <c r="O315" s="174"/>
      <c r="P315" s="174"/>
      <c r="Q315" s="174"/>
      <c r="R315" s="174"/>
      <c r="S315" s="174"/>
    </row>
    <row r="316" spans="14:19">
      <c r="N316" s="174"/>
      <c r="O316" s="174"/>
      <c r="P316" s="174"/>
      <c r="Q316" s="174"/>
      <c r="R316" s="174"/>
      <c r="S316" s="174"/>
    </row>
    <row r="317" spans="14:19">
      <c r="N317" s="174"/>
      <c r="O317" s="174"/>
      <c r="P317" s="174"/>
      <c r="Q317" s="174"/>
      <c r="R317" s="174"/>
      <c r="S317" s="174"/>
    </row>
    <row r="318" spans="14:19">
      <c r="N318" s="174"/>
      <c r="O318" s="174"/>
      <c r="P318" s="174"/>
      <c r="Q318" s="174"/>
      <c r="R318" s="174"/>
      <c r="S318" s="174"/>
    </row>
    <row r="319" spans="14:19">
      <c r="N319" s="174"/>
      <c r="O319" s="174"/>
      <c r="P319" s="174"/>
      <c r="Q319" s="174"/>
      <c r="R319" s="174"/>
      <c r="S319" s="174"/>
    </row>
    <row r="320" spans="14:19">
      <c r="N320" s="174"/>
      <c r="O320" s="174"/>
      <c r="P320" s="174"/>
      <c r="Q320" s="174"/>
      <c r="R320" s="174"/>
      <c r="S320" s="174"/>
    </row>
    <row r="321" spans="14:19">
      <c r="N321" s="174"/>
      <c r="O321" s="174"/>
      <c r="P321" s="174"/>
      <c r="Q321" s="174"/>
      <c r="R321" s="174"/>
      <c r="S321" s="174"/>
    </row>
    <row r="322" spans="14:19">
      <c r="N322" s="174"/>
      <c r="O322" s="174"/>
      <c r="P322" s="174"/>
      <c r="Q322" s="174"/>
      <c r="R322" s="174"/>
      <c r="S322" s="174"/>
    </row>
    <row r="323" spans="14:19">
      <c r="N323" s="174"/>
      <c r="O323" s="174"/>
      <c r="P323" s="174"/>
      <c r="Q323" s="174"/>
      <c r="R323" s="174"/>
      <c r="S323" s="174"/>
    </row>
    <row r="324" spans="14:19">
      <c r="N324" s="174"/>
      <c r="O324" s="174"/>
      <c r="P324" s="174"/>
      <c r="Q324" s="174"/>
      <c r="R324" s="174"/>
      <c r="S324" s="174"/>
    </row>
    <row r="325" spans="14:19">
      <c r="N325" s="174"/>
      <c r="O325" s="174"/>
      <c r="P325" s="174"/>
      <c r="Q325" s="174"/>
      <c r="R325" s="174"/>
      <c r="S325" s="174"/>
    </row>
    <row r="326" spans="14:19">
      <c r="N326" s="174"/>
      <c r="O326" s="174"/>
      <c r="P326" s="174"/>
      <c r="Q326" s="174"/>
      <c r="R326" s="174"/>
      <c r="S326" s="174"/>
    </row>
    <row r="327" spans="14:19">
      <c r="N327" s="174"/>
      <c r="O327" s="174"/>
      <c r="P327" s="174"/>
      <c r="Q327" s="174"/>
      <c r="R327" s="174"/>
      <c r="S327" s="174"/>
    </row>
    <row r="328" spans="14:19">
      <c r="N328" s="174"/>
      <c r="O328" s="174"/>
      <c r="P328" s="174"/>
      <c r="Q328" s="174"/>
      <c r="R328" s="174"/>
      <c r="S328" s="174"/>
    </row>
    <row r="329" spans="14:19">
      <c r="N329" s="174"/>
      <c r="O329" s="174"/>
      <c r="P329" s="174"/>
      <c r="Q329" s="174"/>
      <c r="R329" s="174"/>
      <c r="S329" s="174"/>
    </row>
    <row r="330" spans="14:19">
      <c r="N330" s="174"/>
      <c r="O330" s="174"/>
      <c r="P330" s="174"/>
      <c r="Q330" s="174"/>
      <c r="R330" s="174"/>
      <c r="S330" s="174"/>
    </row>
    <row r="331" spans="14:19">
      <c r="N331" s="174"/>
      <c r="O331" s="174"/>
      <c r="P331" s="174"/>
      <c r="Q331" s="174"/>
      <c r="R331" s="174"/>
      <c r="S331" s="174"/>
    </row>
    <row r="332" spans="14:19">
      <c r="N332" s="174"/>
      <c r="O332" s="174"/>
      <c r="P332" s="174"/>
      <c r="Q332" s="174"/>
      <c r="R332" s="174"/>
      <c r="S332" s="174"/>
    </row>
    <row r="333" spans="14:19">
      <c r="N333" s="174"/>
      <c r="O333" s="174"/>
      <c r="P333" s="174"/>
      <c r="Q333" s="174"/>
      <c r="R333" s="174"/>
      <c r="S333" s="174"/>
    </row>
    <row r="334" spans="14:19">
      <c r="N334" s="174"/>
      <c r="O334" s="174"/>
      <c r="P334" s="174"/>
      <c r="Q334" s="174"/>
      <c r="R334" s="174"/>
      <c r="S334" s="174"/>
    </row>
    <row r="335" spans="14:19">
      <c r="N335" s="174"/>
      <c r="O335" s="174"/>
      <c r="P335" s="174"/>
      <c r="Q335" s="174"/>
      <c r="R335" s="174"/>
      <c r="S335" s="174"/>
    </row>
    <row r="336" spans="14:19">
      <c r="N336" s="174"/>
      <c r="O336" s="174"/>
      <c r="P336" s="174"/>
      <c r="Q336" s="174"/>
      <c r="R336" s="174"/>
      <c r="S336" s="174"/>
    </row>
    <row r="337" spans="14:19">
      <c r="N337" s="174"/>
      <c r="O337" s="174"/>
      <c r="P337" s="174"/>
      <c r="Q337" s="174"/>
      <c r="R337" s="174"/>
      <c r="S337" s="174"/>
    </row>
    <row r="338" spans="14:19">
      <c r="N338" s="174"/>
      <c r="O338" s="174"/>
      <c r="P338" s="174"/>
      <c r="Q338" s="174"/>
      <c r="R338" s="174"/>
      <c r="S338" s="174"/>
    </row>
    <row r="339" spans="14:19">
      <c r="N339" s="174"/>
      <c r="O339" s="174"/>
      <c r="P339" s="174"/>
      <c r="Q339" s="174"/>
      <c r="R339" s="174"/>
      <c r="S339" s="174"/>
    </row>
    <row r="340" spans="14:19">
      <c r="N340" s="174"/>
      <c r="O340" s="174"/>
      <c r="P340" s="174"/>
      <c r="Q340" s="174"/>
      <c r="R340" s="174"/>
      <c r="S340" s="174"/>
    </row>
    <row r="341" spans="14:19">
      <c r="N341" s="174"/>
      <c r="O341" s="174"/>
      <c r="P341" s="174"/>
      <c r="Q341" s="174"/>
      <c r="R341" s="174"/>
      <c r="S341" s="174"/>
    </row>
    <row r="342" spans="14:19">
      <c r="N342" s="174"/>
      <c r="O342" s="174"/>
      <c r="P342" s="174"/>
      <c r="Q342" s="174"/>
      <c r="R342" s="174"/>
      <c r="S342" s="174"/>
    </row>
    <row r="343" spans="14:19">
      <c r="N343" s="174"/>
      <c r="O343" s="174"/>
      <c r="P343" s="174"/>
      <c r="Q343" s="174"/>
      <c r="R343" s="174"/>
      <c r="S343" s="174"/>
    </row>
    <row r="344" spans="14:19">
      <c r="N344" s="174"/>
      <c r="O344" s="174"/>
      <c r="P344" s="174"/>
      <c r="Q344" s="174"/>
      <c r="R344" s="174"/>
      <c r="S344" s="174"/>
    </row>
    <row r="345" spans="14:19">
      <c r="N345" s="174"/>
      <c r="O345" s="174"/>
      <c r="P345" s="174"/>
      <c r="Q345" s="174"/>
      <c r="R345" s="174"/>
      <c r="S345" s="174"/>
    </row>
    <row r="346" spans="14:19">
      <c r="N346" s="174"/>
      <c r="O346" s="174"/>
      <c r="P346" s="174"/>
      <c r="Q346" s="174"/>
      <c r="R346" s="174"/>
      <c r="S346" s="174"/>
    </row>
    <row r="347" spans="14:19">
      <c r="N347" s="174"/>
      <c r="O347" s="174"/>
      <c r="P347" s="174"/>
      <c r="Q347" s="174"/>
      <c r="R347" s="174"/>
      <c r="S347" s="174"/>
    </row>
    <row r="348" spans="14:19">
      <c r="N348" s="174"/>
      <c r="O348" s="174"/>
      <c r="P348" s="174"/>
      <c r="Q348" s="174"/>
      <c r="R348" s="174"/>
      <c r="S348" s="174"/>
    </row>
    <row r="349" spans="14:19">
      <c r="N349" s="174"/>
      <c r="O349" s="174"/>
      <c r="P349" s="174"/>
      <c r="Q349" s="174"/>
      <c r="R349" s="174"/>
      <c r="S349" s="174"/>
    </row>
    <row r="350" spans="14:19">
      <c r="N350" s="174"/>
      <c r="O350" s="174"/>
      <c r="P350" s="174"/>
      <c r="Q350" s="174"/>
      <c r="R350" s="174"/>
      <c r="S350" s="174"/>
    </row>
    <row r="351" spans="14:19">
      <c r="N351" s="174"/>
      <c r="O351" s="174"/>
      <c r="P351" s="174"/>
      <c r="Q351" s="174"/>
      <c r="R351" s="174"/>
      <c r="S351" s="174"/>
    </row>
    <row r="352" spans="14:19">
      <c r="N352" s="174"/>
      <c r="O352" s="174"/>
      <c r="P352" s="174"/>
      <c r="Q352" s="174"/>
      <c r="R352" s="174"/>
      <c r="S352" s="174"/>
    </row>
    <row r="353" spans="14:19">
      <c r="N353" s="174"/>
      <c r="O353" s="174"/>
      <c r="P353" s="174"/>
      <c r="Q353" s="174"/>
      <c r="R353" s="174"/>
      <c r="S353" s="174"/>
    </row>
    <row r="354" spans="14:19">
      <c r="N354" s="174"/>
      <c r="O354" s="174"/>
      <c r="P354" s="174"/>
      <c r="Q354" s="174"/>
      <c r="R354" s="174"/>
      <c r="S354" s="174"/>
    </row>
    <row r="355" spans="14:19">
      <c r="N355" s="174"/>
      <c r="O355" s="174"/>
      <c r="P355" s="174"/>
      <c r="Q355" s="174"/>
      <c r="R355" s="174"/>
      <c r="S355" s="174"/>
    </row>
    <row r="356" spans="14:19">
      <c r="N356" s="174"/>
      <c r="O356" s="174"/>
      <c r="P356" s="174"/>
      <c r="Q356" s="174"/>
      <c r="R356" s="174"/>
      <c r="S356" s="174"/>
    </row>
    <row r="357" spans="14:19">
      <c r="N357" s="174"/>
      <c r="O357" s="174"/>
      <c r="P357" s="174"/>
      <c r="Q357" s="174"/>
      <c r="R357" s="174"/>
      <c r="S357" s="174"/>
    </row>
    <row r="358" spans="14:19">
      <c r="N358" s="174"/>
      <c r="O358" s="174"/>
      <c r="P358" s="174"/>
      <c r="Q358" s="174"/>
      <c r="R358" s="174"/>
      <c r="S358" s="174"/>
    </row>
    <row r="359" spans="14:19">
      <c r="N359" s="174"/>
      <c r="O359" s="174"/>
      <c r="P359" s="174"/>
      <c r="Q359" s="174"/>
      <c r="R359" s="174"/>
      <c r="S359" s="174"/>
    </row>
    <row r="360" spans="14:19">
      <c r="N360" s="174"/>
      <c r="O360" s="174"/>
      <c r="P360" s="174"/>
      <c r="Q360" s="174"/>
      <c r="R360" s="174"/>
      <c r="S360" s="174"/>
    </row>
    <row r="361" spans="14:19">
      <c r="N361" s="174"/>
      <c r="O361" s="174"/>
      <c r="P361" s="174"/>
      <c r="Q361" s="174"/>
      <c r="R361" s="174"/>
      <c r="S361" s="174"/>
    </row>
    <row r="362" spans="14:19">
      <c r="N362" s="174"/>
      <c r="O362" s="174"/>
      <c r="P362" s="174"/>
      <c r="Q362" s="174"/>
      <c r="R362" s="174"/>
      <c r="S362" s="174"/>
    </row>
    <row r="363" spans="14:19">
      <c r="N363" s="174"/>
      <c r="O363" s="174"/>
      <c r="P363" s="174"/>
      <c r="Q363" s="174"/>
      <c r="R363" s="174"/>
      <c r="S363" s="174"/>
    </row>
    <row r="364" spans="14:19">
      <c r="N364" s="174"/>
      <c r="O364" s="174"/>
      <c r="P364" s="174"/>
      <c r="Q364" s="174"/>
      <c r="R364" s="174"/>
      <c r="S364" s="174"/>
    </row>
    <row r="365" spans="14:19">
      <c r="N365" s="174"/>
      <c r="O365" s="174"/>
      <c r="P365" s="174"/>
      <c r="Q365" s="174"/>
      <c r="R365" s="174"/>
      <c r="S365" s="174"/>
    </row>
    <row r="366" spans="14:19">
      <c r="N366" s="174"/>
      <c r="O366" s="174"/>
      <c r="P366" s="174"/>
      <c r="Q366" s="174"/>
      <c r="R366" s="174"/>
      <c r="S366" s="174"/>
    </row>
    <row r="367" spans="14:19">
      <c r="N367" s="174"/>
      <c r="O367" s="174"/>
      <c r="P367" s="174"/>
      <c r="Q367" s="174"/>
      <c r="R367" s="174"/>
      <c r="S367" s="174"/>
    </row>
    <row r="368" spans="14:19">
      <c r="N368" s="174"/>
      <c r="O368" s="174"/>
      <c r="P368" s="174"/>
      <c r="Q368" s="174"/>
      <c r="R368" s="174"/>
      <c r="S368" s="174"/>
    </row>
    <row r="369" spans="14:19">
      <c r="N369" s="174"/>
      <c r="O369" s="174"/>
      <c r="P369" s="174"/>
      <c r="Q369" s="174"/>
      <c r="R369" s="174"/>
      <c r="S369" s="174"/>
    </row>
    <row r="370" spans="14:19">
      <c r="N370" s="174"/>
      <c r="O370" s="174"/>
      <c r="P370" s="174"/>
      <c r="Q370" s="174"/>
      <c r="R370" s="174"/>
      <c r="S370" s="174"/>
    </row>
    <row r="371" spans="14:19">
      <c r="N371" s="174"/>
      <c r="O371" s="174"/>
      <c r="P371" s="174"/>
      <c r="Q371" s="174"/>
      <c r="R371" s="174"/>
      <c r="S371" s="174"/>
    </row>
    <row r="372" spans="14:19">
      <c r="N372" s="174"/>
      <c r="O372" s="174"/>
      <c r="P372" s="174"/>
      <c r="Q372" s="174"/>
      <c r="R372" s="174"/>
      <c r="S372" s="174"/>
    </row>
    <row r="373" spans="14:19">
      <c r="N373" s="174"/>
      <c r="O373" s="174"/>
      <c r="P373" s="174"/>
      <c r="Q373" s="174"/>
      <c r="R373" s="174"/>
      <c r="S373" s="174"/>
    </row>
    <row r="374" spans="14:19">
      <c r="N374" s="174"/>
      <c r="O374" s="174"/>
      <c r="P374" s="174"/>
      <c r="Q374" s="174"/>
      <c r="R374" s="174"/>
      <c r="S374" s="174"/>
    </row>
    <row r="375" spans="14:19">
      <c r="N375" s="174"/>
      <c r="O375" s="174"/>
      <c r="P375" s="174"/>
      <c r="Q375" s="174"/>
      <c r="R375" s="174"/>
      <c r="S375" s="174"/>
    </row>
    <row r="376" spans="14:19">
      <c r="N376" s="174"/>
      <c r="O376" s="174"/>
      <c r="P376" s="174"/>
      <c r="Q376" s="174"/>
      <c r="R376" s="174"/>
      <c r="S376" s="174"/>
    </row>
    <row r="377" spans="14:19">
      <c r="N377" s="174"/>
      <c r="O377" s="174"/>
      <c r="P377" s="174"/>
      <c r="Q377" s="174"/>
      <c r="R377" s="174"/>
      <c r="S377" s="174"/>
    </row>
    <row r="378" spans="14:19">
      <c r="N378" s="174"/>
      <c r="O378" s="174"/>
      <c r="P378" s="174"/>
      <c r="Q378" s="174"/>
      <c r="R378" s="174"/>
      <c r="S378" s="174"/>
    </row>
    <row r="379" spans="14:19">
      <c r="N379" s="174"/>
      <c r="O379" s="174"/>
      <c r="P379" s="174"/>
      <c r="Q379" s="174"/>
      <c r="R379" s="174"/>
      <c r="S379" s="174"/>
    </row>
    <row r="380" spans="14:19">
      <c r="N380" s="174"/>
      <c r="O380" s="174"/>
      <c r="P380" s="174"/>
      <c r="Q380" s="174"/>
      <c r="R380" s="174"/>
      <c r="S380" s="174"/>
    </row>
    <row r="381" spans="14:19">
      <c r="N381" s="174"/>
      <c r="O381" s="174"/>
      <c r="P381" s="174"/>
      <c r="Q381" s="174"/>
      <c r="R381" s="174"/>
      <c r="S381" s="174"/>
    </row>
    <row r="382" spans="14:19">
      <c r="N382" s="174"/>
      <c r="O382" s="174"/>
      <c r="P382" s="174"/>
      <c r="Q382" s="174"/>
      <c r="R382" s="174"/>
      <c r="S382" s="174"/>
    </row>
    <row r="383" spans="14:19">
      <c r="N383" s="174"/>
      <c r="O383" s="174"/>
      <c r="P383" s="174"/>
      <c r="Q383" s="174"/>
      <c r="R383" s="174"/>
      <c r="S383" s="174"/>
    </row>
    <row r="384" spans="14:19">
      <c r="N384" s="174"/>
      <c r="O384" s="174"/>
      <c r="P384" s="174"/>
      <c r="Q384" s="174"/>
      <c r="R384" s="174"/>
      <c r="S384" s="174"/>
    </row>
    <row r="385" spans="14:19">
      <c r="N385" s="174"/>
      <c r="O385" s="174"/>
      <c r="P385" s="174"/>
      <c r="Q385" s="174"/>
      <c r="R385" s="174"/>
      <c r="S385" s="174"/>
    </row>
    <row r="386" spans="14:19">
      <c r="N386" s="174"/>
      <c r="O386" s="174"/>
      <c r="P386" s="174"/>
      <c r="Q386" s="174"/>
      <c r="R386" s="174"/>
      <c r="S386" s="174"/>
    </row>
    <row r="387" spans="14:19">
      <c r="N387" s="174"/>
      <c r="O387" s="174"/>
      <c r="P387" s="174"/>
      <c r="Q387" s="174"/>
      <c r="R387" s="174"/>
      <c r="S387" s="174"/>
    </row>
    <row r="388" spans="14:19">
      <c r="N388" s="174"/>
      <c r="O388" s="174"/>
      <c r="P388" s="174"/>
      <c r="Q388" s="174"/>
      <c r="R388" s="174"/>
      <c r="S388" s="174"/>
    </row>
    <row r="389" spans="14:19">
      <c r="N389" s="174"/>
      <c r="O389" s="174"/>
      <c r="P389" s="174"/>
      <c r="Q389" s="174"/>
      <c r="R389" s="174"/>
      <c r="S389" s="174"/>
    </row>
    <row r="390" spans="14:19">
      <c r="N390" s="174"/>
      <c r="O390" s="174"/>
      <c r="P390" s="174"/>
      <c r="Q390" s="174"/>
      <c r="R390" s="174"/>
      <c r="S390" s="174"/>
    </row>
    <row r="391" spans="14:19">
      <c r="N391" s="174"/>
      <c r="O391" s="174"/>
      <c r="P391" s="174"/>
      <c r="Q391" s="174"/>
      <c r="R391" s="174"/>
      <c r="S391" s="174"/>
    </row>
    <row r="392" spans="14:19">
      <c r="N392" s="174"/>
      <c r="O392" s="174"/>
      <c r="P392" s="174"/>
      <c r="Q392" s="174"/>
      <c r="R392" s="174"/>
      <c r="S392" s="174"/>
    </row>
    <row r="393" spans="14:19">
      <c r="N393" s="174"/>
      <c r="O393" s="174"/>
      <c r="P393" s="174"/>
      <c r="Q393" s="174"/>
      <c r="R393" s="174"/>
      <c r="S393" s="174"/>
    </row>
    <row r="394" spans="14:19">
      <c r="N394" s="174"/>
      <c r="O394" s="174"/>
      <c r="P394" s="174"/>
      <c r="Q394" s="174"/>
      <c r="R394" s="174"/>
      <c r="S394" s="174"/>
    </row>
    <row r="395" spans="14:19">
      <c r="N395" s="174"/>
      <c r="O395" s="174"/>
      <c r="P395" s="174"/>
      <c r="Q395" s="174"/>
      <c r="R395" s="174"/>
      <c r="S395" s="174"/>
    </row>
    <row r="396" spans="14:19">
      <c r="N396" s="174"/>
      <c r="O396" s="174"/>
      <c r="P396" s="174"/>
      <c r="Q396" s="174"/>
      <c r="R396" s="174"/>
      <c r="S396" s="174"/>
    </row>
    <row r="397" spans="14:19">
      <c r="N397" s="174"/>
      <c r="O397" s="174"/>
      <c r="P397" s="174"/>
      <c r="Q397" s="174"/>
      <c r="R397" s="174"/>
      <c r="S397" s="174"/>
    </row>
    <row r="398" spans="14:19">
      <c r="N398" s="174"/>
      <c r="O398" s="174"/>
      <c r="P398" s="174"/>
      <c r="Q398" s="174"/>
      <c r="R398" s="174"/>
      <c r="S398" s="174"/>
    </row>
    <row r="399" spans="14:19">
      <c r="N399" s="174"/>
      <c r="O399" s="174"/>
      <c r="P399" s="174"/>
      <c r="Q399" s="174"/>
      <c r="R399" s="174"/>
      <c r="S399" s="174"/>
    </row>
    <row r="400" spans="14:19">
      <c r="N400" s="174"/>
      <c r="O400" s="174"/>
      <c r="P400" s="174"/>
      <c r="Q400" s="174"/>
      <c r="R400" s="174"/>
      <c r="S400" s="174"/>
    </row>
    <row r="401" spans="14:19">
      <c r="N401" s="174"/>
      <c r="O401" s="174"/>
      <c r="P401" s="174"/>
      <c r="Q401" s="174"/>
      <c r="R401" s="174"/>
      <c r="S401" s="174"/>
    </row>
    <row r="402" spans="14:19">
      <c r="N402" s="174"/>
      <c r="O402" s="174"/>
      <c r="P402" s="174"/>
      <c r="Q402" s="174"/>
      <c r="R402" s="174"/>
      <c r="S402" s="174"/>
    </row>
    <row r="403" spans="14:19">
      <c r="N403" s="174"/>
      <c r="O403" s="174"/>
      <c r="P403" s="174"/>
      <c r="Q403" s="174"/>
      <c r="R403" s="174"/>
      <c r="S403" s="174"/>
    </row>
    <row r="404" spans="14:19">
      <c r="N404" s="174"/>
      <c r="O404" s="174"/>
      <c r="P404" s="174"/>
      <c r="Q404" s="174"/>
      <c r="R404" s="174"/>
      <c r="S404" s="174"/>
    </row>
    <row r="405" spans="14:19">
      <c r="N405" s="174"/>
      <c r="O405" s="174"/>
      <c r="P405" s="174"/>
      <c r="Q405" s="174"/>
      <c r="R405" s="174"/>
      <c r="S405" s="174"/>
    </row>
    <row r="406" spans="14:19">
      <c r="N406" s="174"/>
      <c r="O406" s="174"/>
      <c r="P406" s="174"/>
      <c r="Q406" s="174"/>
      <c r="R406" s="174"/>
      <c r="S406" s="174"/>
    </row>
    <row r="407" spans="14:19">
      <c r="N407" s="174"/>
      <c r="O407" s="174"/>
      <c r="P407" s="174"/>
      <c r="Q407" s="174"/>
      <c r="R407" s="174"/>
      <c r="S407" s="174"/>
    </row>
    <row r="408" spans="14:19">
      <c r="N408" s="174"/>
      <c r="O408" s="174"/>
      <c r="P408" s="174"/>
      <c r="Q408" s="174"/>
      <c r="R408" s="174"/>
      <c r="S408" s="174"/>
    </row>
    <row r="409" spans="14:19">
      <c r="N409" s="174"/>
      <c r="O409" s="174"/>
      <c r="P409" s="174"/>
      <c r="Q409" s="174"/>
      <c r="R409" s="174"/>
      <c r="S409" s="174"/>
    </row>
    <row r="410" spans="14:19">
      <c r="N410" s="174"/>
      <c r="O410" s="174"/>
      <c r="P410" s="174"/>
      <c r="Q410" s="174"/>
      <c r="R410" s="174"/>
      <c r="S410" s="174"/>
    </row>
    <row r="411" spans="14:19">
      <c r="N411" s="174"/>
      <c r="O411" s="174"/>
      <c r="P411" s="174"/>
      <c r="Q411" s="174"/>
      <c r="R411" s="174"/>
      <c r="S411" s="174"/>
    </row>
    <row r="412" spans="14:19">
      <c r="N412" s="174"/>
      <c r="O412" s="174"/>
      <c r="P412" s="174"/>
      <c r="Q412" s="174"/>
      <c r="R412" s="174"/>
      <c r="S412" s="174"/>
    </row>
    <row r="413" spans="14:19">
      <c r="N413" s="174"/>
      <c r="O413" s="174"/>
      <c r="P413" s="174"/>
      <c r="Q413" s="174"/>
      <c r="R413" s="174"/>
      <c r="S413" s="174"/>
    </row>
    <row r="414" spans="14:19">
      <c r="N414" s="174"/>
      <c r="O414" s="174"/>
      <c r="P414" s="174"/>
      <c r="Q414" s="174"/>
      <c r="R414" s="174"/>
      <c r="S414" s="174"/>
    </row>
    <row r="415" spans="14:19">
      <c r="N415" s="174"/>
      <c r="O415" s="174"/>
      <c r="P415" s="174"/>
      <c r="Q415" s="174"/>
      <c r="R415" s="174"/>
      <c r="S415" s="174"/>
    </row>
    <row r="416" spans="14:19">
      <c r="N416" s="174"/>
      <c r="O416" s="174"/>
      <c r="P416" s="174"/>
      <c r="Q416" s="174"/>
      <c r="R416" s="174"/>
      <c r="S416" s="174"/>
    </row>
    <row r="417" spans="14:19">
      <c r="N417" s="174"/>
      <c r="O417" s="174"/>
      <c r="P417" s="174"/>
      <c r="Q417" s="174"/>
      <c r="R417" s="174"/>
      <c r="S417" s="174"/>
    </row>
    <row r="418" spans="14:19">
      <c r="N418" s="174"/>
      <c r="O418" s="174"/>
      <c r="P418" s="174"/>
      <c r="Q418" s="174"/>
      <c r="R418" s="174"/>
      <c r="S418" s="174"/>
    </row>
    <row r="419" spans="14:19">
      <c r="N419" s="174"/>
      <c r="O419" s="174"/>
      <c r="P419" s="174"/>
      <c r="Q419" s="174"/>
      <c r="R419" s="174"/>
      <c r="S419" s="174"/>
    </row>
    <row r="420" spans="14:19">
      <c r="N420" s="174"/>
      <c r="O420" s="174"/>
      <c r="P420" s="174"/>
      <c r="Q420" s="174"/>
      <c r="R420" s="174"/>
      <c r="S420" s="174"/>
    </row>
    <row r="421" spans="14:19">
      <c r="N421" s="174"/>
      <c r="O421" s="174"/>
      <c r="P421" s="174"/>
      <c r="Q421" s="174"/>
      <c r="R421" s="174"/>
      <c r="S421" s="174"/>
    </row>
    <row r="422" spans="14:19">
      <c r="N422" s="174"/>
      <c r="O422" s="174"/>
      <c r="P422" s="174"/>
      <c r="Q422" s="174"/>
      <c r="R422" s="174"/>
      <c r="S422" s="174"/>
    </row>
    <row r="423" spans="14:19">
      <c r="N423" s="174"/>
      <c r="O423" s="174"/>
      <c r="P423" s="174"/>
      <c r="Q423" s="174"/>
      <c r="R423" s="174"/>
      <c r="S423" s="174"/>
    </row>
    <row r="424" spans="14:19">
      <c r="N424" s="174"/>
      <c r="O424" s="174"/>
      <c r="P424" s="174"/>
      <c r="Q424" s="174"/>
      <c r="R424" s="174"/>
      <c r="S424" s="174"/>
    </row>
    <row r="425" spans="14:19">
      <c r="N425" s="174"/>
      <c r="O425" s="174"/>
      <c r="P425" s="174"/>
      <c r="Q425" s="174"/>
      <c r="R425" s="174"/>
      <c r="S425" s="174"/>
    </row>
    <row r="426" spans="14:19">
      <c r="N426" s="174"/>
      <c r="O426" s="174"/>
      <c r="P426" s="174"/>
      <c r="Q426" s="174"/>
      <c r="R426" s="174"/>
      <c r="S426" s="174"/>
    </row>
    <row r="427" spans="14:19">
      <c r="N427" s="174"/>
      <c r="O427" s="174"/>
      <c r="P427" s="174"/>
      <c r="Q427" s="174"/>
      <c r="R427" s="174"/>
      <c r="S427" s="174"/>
    </row>
    <row r="428" spans="14:19">
      <c r="N428" s="174"/>
      <c r="O428" s="174"/>
      <c r="P428" s="174"/>
      <c r="Q428" s="174"/>
      <c r="R428" s="174"/>
      <c r="S428" s="174"/>
    </row>
    <row r="429" spans="14:19">
      <c r="N429" s="174"/>
      <c r="O429" s="174"/>
      <c r="P429" s="174"/>
      <c r="Q429" s="174"/>
      <c r="R429" s="174"/>
      <c r="S429" s="174"/>
    </row>
    <row r="430" spans="14:19">
      <c r="N430" s="174"/>
      <c r="O430" s="174"/>
      <c r="P430" s="174"/>
      <c r="Q430" s="174"/>
      <c r="R430" s="174"/>
      <c r="S430" s="174"/>
    </row>
    <row r="431" spans="14:19">
      <c r="N431" s="174"/>
      <c r="O431" s="174"/>
      <c r="P431" s="174"/>
      <c r="Q431" s="174"/>
      <c r="R431" s="174"/>
      <c r="S431" s="174"/>
    </row>
    <row r="432" spans="14:19">
      <c r="N432" s="174"/>
      <c r="O432" s="174"/>
      <c r="P432" s="174"/>
      <c r="Q432" s="174"/>
      <c r="R432" s="174"/>
      <c r="S432" s="174"/>
    </row>
    <row r="433" spans="14:19">
      <c r="N433" s="174"/>
      <c r="O433" s="174"/>
      <c r="P433" s="174"/>
      <c r="Q433" s="174"/>
      <c r="R433" s="174"/>
      <c r="S433" s="174"/>
    </row>
    <row r="434" spans="14:19">
      <c r="N434" s="174"/>
      <c r="O434" s="174"/>
      <c r="P434" s="174"/>
      <c r="Q434" s="174"/>
      <c r="R434" s="174"/>
      <c r="S434" s="174"/>
    </row>
    <row r="435" spans="14:19">
      <c r="N435" s="174"/>
      <c r="O435" s="174"/>
      <c r="P435" s="174"/>
      <c r="Q435" s="174"/>
      <c r="R435" s="174"/>
      <c r="S435" s="174"/>
    </row>
    <row r="436" spans="14:19">
      <c r="N436" s="174"/>
      <c r="O436" s="174"/>
      <c r="P436" s="174"/>
      <c r="Q436" s="174"/>
      <c r="R436" s="174"/>
      <c r="S436" s="174"/>
    </row>
    <row r="437" spans="14:19">
      <c r="N437" s="174"/>
      <c r="O437" s="174"/>
      <c r="P437" s="174"/>
      <c r="Q437" s="174"/>
      <c r="R437" s="174"/>
      <c r="S437" s="174"/>
    </row>
    <row r="438" spans="14:19">
      <c r="N438" s="174"/>
      <c r="O438" s="174"/>
      <c r="P438" s="174"/>
      <c r="Q438" s="174"/>
      <c r="R438" s="174"/>
      <c r="S438" s="174"/>
    </row>
    <row r="439" spans="14:19">
      <c r="N439" s="174"/>
      <c r="O439" s="174"/>
      <c r="P439" s="174"/>
      <c r="Q439" s="174"/>
      <c r="R439" s="174"/>
      <c r="S439" s="174"/>
    </row>
    <row r="440" spans="14:19">
      <c r="N440" s="174"/>
      <c r="O440" s="174"/>
      <c r="P440" s="174"/>
      <c r="Q440" s="174"/>
      <c r="R440" s="174"/>
      <c r="S440" s="174"/>
    </row>
    <row r="441" spans="14:19">
      <c r="N441" s="174"/>
      <c r="O441" s="174"/>
      <c r="P441" s="174"/>
      <c r="Q441" s="174"/>
      <c r="R441" s="174"/>
      <c r="S441" s="174"/>
    </row>
    <row r="442" spans="14:19">
      <c r="N442" s="174"/>
      <c r="O442" s="174"/>
      <c r="P442" s="174"/>
      <c r="Q442" s="174"/>
      <c r="R442" s="174"/>
      <c r="S442" s="174"/>
    </row>
    <row r="443" spans="14:19">
      <c r="N443" s="174"/>
      <c r="O443" s="174"/>
      <c r="P443" s="174"/>
      <c r="Q443" s="174"/>
      <c r="R443" s="174"/>
      <c r="S443" s="174"/>
    </row>
    <row r="444" spans="14:19">
      <c r="N444" s="174"/>
      <c r="O444" s="174"/>
      <c r="P444" s="174"/>
      <c r="Q444" s="174"/>
      <c r="R444" s="174"/>
      <c r="S444" s="174"/>
    </row>
    <row r="445" spans="14:19">
      <c r="N445" s="174"/>
      <c r="O445" s="174"/>
      <c r="P445" s="174"/>
      <c r="Q445" s="174"/>
      <c r="R445" s="174"/>
      <c r="S445" s="174"/>
    </row>
    <row r="446" spans="14:19">
      <c r="N446" s="174"/>
      <c r="O446" s="174"/>
      <c r="P446" s="174"/>
      <c r="Q446" s="174"/>
      <c r="R446" s="174"/>
      <c r="S446" s="174"/>
    </row>
    <row r="447" spans="14:19">
      <c r="N447" s="174"/>
      <c r="O447" s="174"/>
      <c r="P447" s="174"/>
      <c r="Q447" s="174"/>
      <c r="R447" s="174"/>
      <c r="S447" s="174"/>
    </row>
    <row r="448" spans="14:19">
      <c r="N448" s="174"/>
      <c r="O448" s="174"/>
      <c r="P448" s="174"/>
      <c r="Q448" s="174"/>
      <c r="R448" s="174"/>
      <c r="S448" s="174"/>
    </row>
    <row r="449" spans="14:19">
      <c r="N449" s="174"/>
      <c r="O449" s="174"/>
      <c r="P449" s="174"/>
      <c r="Q449" s="174"/>
      <c r="R449" s="174"/>
      <c r="S449" s="174"/>
    </row>
    <row r="450" spans="14:19">
      <c r="N450" s="174"/>
      <c r="O450" s="174"/>
      <c r="P450" s="174"/>
      <c r="Q450" s="174"/>
      <c r="R450" s="174"/>
      <c r="S450" s="174"/>
    </row>
    <row r="451" spans="14:19">
      <c r="N451" s="174"/>
      <c r="O451" s="174"/>
      <c r="P451" s="174"/>
      <c r="Q451" s="174"/>
      <c r="R451" s="174"/>
      <c r="S451" s="174"/>
    </row>
    <row r="452" spans="14:19">
      <c r="N452" s="174"/>
      <c r="O452" s="174"/>
      <c r="P452" s="174"/>
      <c r="Q452" s="174"/>
      <c r="R452" s="174"/>
      <c r="S452" s="174"/>
    </row>
    <row r="453" spans="14:19">
      <c r="N453" s="174"/>
      <c r="O453" s="174"/>
      <c r="P453" s="174"/>
      <c r="Q453" s="174"/>
      <c r="R453" s="174"/>
      <c r="S453" s="174"/>
    </row>
    <row r="454" spans="14:19">
      <c r="N454" s="174"/>
      <c r="O454" s="174"/>
      <c r="P454" s="174"/>
      <c r="Q454" s="174"/>
      <c r="R454" s="174"/>
      <c r="S454" s="174"/>
    </row>
    <row r="455" spans="14:19">
      <c r="N455" s="174"/>
      <c r="O455" s="174"/>
      <c r="P455" s="174"/>
      <c r="Q455" s="174"/>
      <c r="R455" s="174"/>
      <c r="S455" s="174"/>
    </row>
    <row r="456" spans="14:19">
      <c r="N456" s="174"/>
      <c r="O456" s="174"/>
      <c r="P456" s="174"/>
      <c r="Q456" s="174"/>
      <c r="R456" s="174"/>
      <c r="S456" s="174"/>
    </row>
    <row r="457" spans="14:19">
      <c r="N457" s="174"/>
      <c r="O457" s="174"/>
      <c r="P457" s="174"/>
      <c r="Q457" s="174"/>
      <c r="R457" s="174"/>
      <c r="S457" s="174"/>
    </row>
    <row r="458" spans="14:19">
      <c r="N458" s="174"/>
      <c r="O458" s="174"/>
      <c r="P458" s="174"/>
      <c r="Q458" s="174"/>
      <c r="R458" s="174"/>
      <c r="S458" s="174"/>
    </row>
    <row r="459" spans="14:19">
      <c r="N459" s="174"/>
      <c r="O459" s="174"/>
      <c r="P459" s="174"/>
      <c r="Q459" s="174"/>
      <c r="R459" s="174"/>
      <c r="S459" s="174"/>
    </row>
    <row r="460" spans="14:19">
      <c r="N460" s="174"/>
      <c r="O460" s="174"/>
      <c r="P460" s="174"/>
      <c r="Q460" s="174"/>
      <c r="R460" s="174"/>
      <c r="S460" s="174"/>
    </row>
    <row r="461" spans="14:19">
      <c r="N461" s="174"/>
      <c r="O461" s="174"/>
      <c r="P461" s="174"/>
      <c r="Q461" s="174"/>
      <c r="R461" s="174"/>
      <c r="S461" s="174"/>
    </row>
    <row r="462" spans="14:19">
      <c r="N462" s="174"/>
      <c r="O462" s="174"/>
      <c r="P462" s="174"/>
      <c r="Q462" s="174"/>
      <c r="R462" s="174"/>
      <c r="S462" s="174"/>
    </row>
    <row r="463" spans="14:19">
      <c r="N463" s="174"/>
      <c r="O463" s="174"/>
      <c r="P463" s="174"/>
      <c r="Q463" s="174"/>
      <c r="R463" s="174"/>
      <c r="S463" s="174"/>
    </row>
    <row r="464" spans="14:19">
      <c r="N464" s="174"/>
      <c r="O464" s="174"/>
      <c r="P464" s="174"/>
      <c r="Q464" s="174"/>
      <c r="R464" s="174"/>
      <c r="S464" s="174"/>
    </row>
    <row r="465" spans="14:19">
      <c r="N465" s="174"/>
      <c r="O465" s="174"/>
      <c r="P465" s="174"/>
      <c r="Q465" s="174"/>
      <c r="R465" s="174"/>
      <c r="S465" s="174"/>
    </row>
    <row r="466" spans="14:19">
      <c r="N466" s="174"/>
      <c r="O466" s="174"/>
      <c r="P466" s="174"/>
      <c r="Q466" s="174"/>
      <c r="R466" s="174"/>
      <c r="S466" s="174"/>
    </row>
    <row r="467" spans="14:19">
      <c r="N467" s="174"/>
      <c r="O467" s="174"/>
      <c r="P467" s="174"/>
      <c r="Q467" s="174"/>
      <c r="R467" s="174"/>
      <c r="S467" s="174"/>
    </row>
    <row r="468" spans="14:19">
      <c r="N468" s="174"/>
      <c r="O468" s="174"/>
      <c r="P468" s="174"/>
      <c r="Q468" s="174"/>
      <c r="R468" s="174"/>
      <c r="S468" s="174"/>
    </row>
    <row r="469" spans="14:19">
      <c r="N469" s="174"/>
      <c r="O469" s="174"/>
      <c r="P469" s="174"/>
      <c r="Q469" s="174"/>
      <c r="R469" s="174"/>
      <c r="S469" s="174"/>
    </row>
    <row r="470" spans="14:19">
      <c r="N470" s="174"/>
      <c r="O470" s="174"/>
      <c r="P470" s="174"/>
      <c r="Q470" s="174"/>
      <c r="R470" s="174"/>
      <c r="S470" s="174"/>
    </row>
    <row r="471" spans="14:19">
      <c r="N471" s="174"/>
      <c r="O471" s="174"/>
      <c r="P471" s="174"/>
      <c r="Q471" s="174"/>
      <c r="R471" s="174"/>
      <c r="S471" s="174"/>
    </row>
    <row r="472" spans="14:19">
      <c r="N472" s="174"/>
      <c r="O472" s="174"/>
      <c r="P472" s="174"/>
      <c r="Q472" s="174"/>
      <c r="R472" s="174"/>
      <c r="S472" s="174"/>
    </row>
    <row r="473" spans="14:19">
      <c r="N473" s="174"/>
      <c r="O473" s="174"/>
      <c r="P473" s="174"/>
      <c r="Q473" s="174"/>
      <c r="R473" s="174"/>
      <c r="S473" s="174"/>
    </row>
    <row r="474" spans="14:19">
      <c r="N474" s="174"/>
      <c r="O474" s="174"/>
      <c r="P474" s="174"/>
      <c r="Q474" s="174"/>
      <c r="R474" s="174"/>
      <c r="S474" s="174"/>
    </row>
    <row r="475" spans="14:19">
      <c r="N475" s="174"/>
      <c r="O475" s="174"/>
      <c r="P475" s="174"/>
      <c r="Q475" s="174"/>
      <c r="R475" s="174"/>
      <c r="S475" s="174"/>
    </row>
    <row r="476" spans="14:19">
      <c r="N476" s="174"/>
      <c r="O476" s="174"/>
      <c r="P476" s="174"/>
      <c r="Q476" s="174"/>
      <c r="R476" s="174"/>
      <c r="S476" s="174"/>
    </row>
    <row r="477" spans="14:19">
      <c r="N477" s="174"/>
      <c r="O477" s="174"/>
      <c r="P477" s="174"/>
      <c r="Q477" s="174"/>
      <c r="R477" s="174"/>
      <c r="S477" s="174"/>
    </row>
    <row r="478" spans="14:19">
      <c r="N478" s="174"/>
      <c r="O478" s="174"/>
      <c r="P478" s="174"/>
      <c r="Q478" s="174"/>
      <c r="R478" s="174"/>
      <c r="S478" s="174"/>
    </row>
    <row r="479" spans="14:19">
      <c r="N479" s="174"/>
      <c r="O479" s="174"/>
      <c r="P479" s="174"/>
      <c r="Q479" s="174"/>
      <c r="R479" s="174"/>
      <c r="S479" s="174"/>
    </row>
    <row r="480" spans="14:19">
      <c r="N480" s="174"/>
      <c r="O480" s="174"/>
      <c r="P480" s="174"/>
      <c r="Q480" s="174"/>
      <c r="R480" s="174"/>
      <c r="S480" s="174"/>
    </row>
    <row r="481" spans="14:19">
      <c r="N481" s="174"/>
      <c r="O481" s="174"/>
      <c r="P481" s="174"/>
      <c r="Q481" s="174"/>
      <c r="R481" s="174"/>
      <c r="S481" s="174"/>
    </row>
    <row r="482" spans="14:19">
      <c r="N482" s="174"/>
      <c r="O482" s="174"/>
      <c r="P482" s="174"/>
      <c r="Q482" s="174"/>
      <c r="R482" s="174"/>
      <c r="S482" s="174"/>
    </row>
    <row r="483" spans="14:19">
      <c r="N483" s="174"/>
      <c r="O483" s="174"/>
      <c r="P483" s="174"/>
      <c r="Q483" s="174"/>
      <c r="R483" s="174"/>
      <c r="S483" s="174"/>
    </row>
    <row r="484" spans="14:19">
      <c r="N484" s="174"/>
      <c r="O484" s="174"/>
      <c r="P484" s="174"/>
      <c r="Q484" s="174"/>
      <c r="R484" s="174"/>
      <c r="S484" s="174"/>
    </row>
    <row r="485" spans="14:19">
      <c r="N485" s="174"/>
      <c r="O485" s="174"/>
      <c r="P485" s="174"/>
      <c r="Q485" s="174"/>
      <c r="R485" s="174"/>
      <c r="S485" s="174"/>
    </row>
    <row r="486" spans="14:19">
      <c r="N486" s="174"/>
      <c r="O486" s="174"/>
      <c r="P486" s="174"/>
      <c r="Q486" s="174"/>
      <c r="R486" s="174"/>
      <c r="S486" s="174"/>
    </row>
    <row r="487" spans="14:19">
      <c r="N487" s="174"/>
      <c r="O487" s="174"/>
      <c r="P487" s="174"/>
      <c r="Q487" s="174"/>
      <c r="R487" s="174"/>
      <c r="S487" s="174"/>
    </row>
    <row r="488" spans="14:19">
      <c r="N488" s="174"/>
      <c r="O488" s="174"/>
      <c r="P488" s="174"/>
      <c r="Q488" s="174"/>
      <c r="R488" s="174"/>
      <c r="S488" s="174"/>
    </row>
    <row r="489" spans="14:19">
      <c r="N489" s="174"/>
      <c r="O489" s="174"/>
      <c r="P489" s="174"/>
      <c r="Q489" s="174"/>
      <c r="R489" s="174"/>
      <c r="S489" s="174"/>
    </row>
    <row r="490" spans="14:19">
      <c r="N490" s="174"/>
      <c r="O490" s="174"/>
      <c r="P490" s="174"/>
      <c r="Q490" s="174"/>
      <c r="R490" s="174"/>
      <c r="S490" s="174"/>
    </row>
    <row r="491" spans="14:19">
      <c r="N491" s="174"/>
      <c r="O491" s="174"/>
      <c r="P491" s="174"/>
      <c r="Q491" s="174"/>
      <c r="R491" s="174"/>
      <c r="S491" s="174"/>
    </row>
    <row r="492" spans="14:19">
      <c r="N492" s="174"/>
      <c r="O492" s="174"/>
      <c r="P492" s="174"/>
      <c r="Q492" s="174"/>
      <c r="R492" s="174"/>
      <c r="S492" s="174"/>
    </row>
    <row r="493" spans="14:19">
      <c r="N493" s="174"/>
      <c r="O493" s="174"/>
      <c r="P493" s="174"/>
      <c r="Q493" s="174"/>
      <c r="R493" s="174"/>
      <c r="S493" s="174"/>
    </row>
    <row r="494" spans="14:19">
      <c r="N494" s="174"/>
      <c r="O494" s="174"/>
      <c r="P494" s="174"/>
      <c r="Q494" s="174"/>
      <c r="R494" s="174"/>
      <c r="S494" s="174"/>
    </row>
    <row r="495" spans="14:19">
      <c r="N495" s="174"/>
      <c r="O495" s="174"/>
      <c r="P495" s="174"/>
      <c r="Q495" s="174"/>
      <c r="R495" s="174"/>
      <c r="S495" s="174"/>
    </row>
    <row r="496" spans="14:19">
      <c r="N496" s="174"/>
      <c r="O496" s="174"/>
      <c r="P496" s="174"/>
      <c r="Q496" s="174"/>
      <c r="R496" s="174"/>
      <c r="S496" s="174"/>
    </row>
    <row r="497" spans="14:19">
      <c r="N497" s="174"/>
      <c r="O497" s="174"/>
      <c r="P497" s="174"/>
      <c r="Q497" s="174"/>
      <c r="R497" s="174"/>
      <c r="S497" s="174"/>
    </row>
    <row r="498" spans="14:19">
      <c r="N498" s="174"/>
      <c r="O498" s="174"/>
      <c r="P498" s="174"/>
      <c r="Q498" s="174"/>
      <c r="R498" s="174"/>
      <c r="S498" s="174"/>
    </row>
    <row r="499" spans="14:19">
      <c r="N499" s="174"/>
      <c r="O499" s="174"/>
      <c r="P499" s="174"/>
      <c r="Q499" s="174"/>
      <c r="R499" s="174"/>
      <c r="S499" s="174"/>
    </row>
    <row r="500" spans="14:19">
      <c r="N500" s="174"/>
      <c r="O500" s="174"/>
      <c r="P500" s="174"/>
      <c r="Q500" s="174"/>
      <c r="R500" s="174"/>
      <c r="S500" s="174"/>
    </row>
    <row r="501" spans="14:19">
      <c r="N501" s="174"/>
      <c r="O501" s="174"/>
      <c r="P501" s="174"/>
      <c r="Q501" s="174"/>
      <c r="R501" s="174"/>
      <c r="S501" s="174"/>
    </row>
    <row r="502" spans="14:19">
      <c r="N502" s="174"/>
      <c r="O502" s="174"/>
      <c r="P502" s="174"/>
      <c r="Q502" s="174"/>
      <c r="R502" s="174"/>
      <c r="S502" s="174"/>
    </row>
    <row r="503" spans="14:19">
      <c r="N503" s="174"/>
      <c r="O503" s="174"/>
      <c r="P503" s="174"/>
      <c r="Q503" s="174"/>
      <c r="R503" s="174"/>
      <c r="S503" s="174"/>
    </row>
    <row r="504" spans="14:19">
      <c r="N504" s="174"/>
      <c r="O504" s="174"/>
      <c r="P504" s="174"/>
      <c r="Q504" s="174"/>
      <c r="R504" s="174"/>
      <c r="S504" s="174"/>
    </row>
    <row r="505" spans="14:19">
      <c r="N505" s="174"/>
      <c r="O505" s="174"/>
      <c r="P505" s="174"/>
      <c r="Q505" s="174"/>
      <c r="R505" s="174"/>
      <c r="S505" s="174"/>
    </row>
    <row r="506" spans="14:19">
      <c r="N506" s="174"/>
      <c r="O506" s="174"/>
      <c r="P506" s="174"/>
      <c r="Q506" s="174"/>
      <c r="R506" s="174"/>
      <c r="S506" s="174"/>
    </row>
    <row r="507" spans="14:19">
      <c r="N507" s="174"/>
      <c r="O507" s="174"/>
      <c r="P507" s="174"/>
      <c r="Q507" s="174"/>
      <c r="R507" s="174"/>
      <c r="S507" s="174"/>
    </row>
    <row r="508" spans="14:19">
      <c r="N508" s="174"/>
      <c r="O508" s="174"/>
      <c r="P508" s="174"/>
      <c r="Q508" s="174"/>
      <c r="R508" s="174"/>
      <c r="S508" s="174"/>
    </row>
    <row r="509" spans="14:19">
      <c r="N509" s="174"/>
      <c r="O509" s="174"/>
      <c r="P509" s="174"/>
      <c r="Q509" s="174"/>
      <c r="R509" s="174"/>
      <c r="S509" s="174"/>
    </row>
    <row r="510" spans="14:19">
      <c r="N510" s="174"/>
      <c r="O510" s="174"/>
      <c r="P510" s="174"/>
      <c r="Q510" s="174"/>
      <c r="R510" s="174"/>
      <c r="S510" s="174"/>
    </row>
    <row r="511" spans="14:19">
      <c r="N511" s="174"/>
      <c r="O511" s="174"/>
      <c r="P511" s="174"/>
      <c r="Q511" s="174"/>
      <c r="R511" s="174"/>
      <c r="S511" s="174"/>
    </row>
    <row r="512" spans="14:19">
      <c r="N512" s="174"/>
      <c r="O512" s="174"/>
      <c r="P512" s="174"/>
      <c r="Q512" s="174"/>
      <c r="R512" s="174"/>
      <c r="S512" s="174"/>
    </row>
    <row r="513" spans="14:19">
      <c r="N513" s="174"/>
      <c r="O513" s="174"/>
      <c r="P513" s="174"/>
      <c r="Q513" s="174"/>
      <c r="R513" s="174"/>
      <c r="S513" s="174"/>
    </row>
    <row r="514" spans="14:19">
      <c r="N514" s="174"/>
      <c r="O514" s="174"/>
      <c r="P514" s="174"/>
      <c r="Q514" s="174"/>
      <c r="R514" s="174"/>
      <c r="S514" s="174"/>
    </row>
    <row r="515" spans="14:19">
      <c r="N515" s="174"/>
      <c r="O515" s="174"/>
      <c r="P515" s="174"/>
      <c r="Q515" s="174"/>
      <c r="R515" s="174"/>
      <c r="S515" s="174"/>
    </row>
    <row r="516" spans="14:19">
      <c r="N516" s="174"/>
      <c r="O516" s="174"/>
      <c r="P516" s="174"/>
      <c r="Q516" s="174"/>
      <c r="R516" s="174"/>
      <c r="S516" s="174"/>
    </row>
    <row r="517" spans="14:19">
      <c r="N517" s="174"/>
      <c r="O517" s="174"/>
      <c r="P517" s="174"/>
      <c r="Q517" s="174"/>
      <c r="R517" s="174"/>
      <c r="S517" s="174"/>
    </row>
    <row r="518" spans="14:19">
      <c r="N518" s="174"/>
      <c r="O518" s="174"/>
      <c r="P518" s="174"/>
      <c r="Q518" s="174"/>
      <c r="R518" s="174"/>
      <c r="S518" s="174"/>
    </row>
    <row r="519" spans="14:19">
      <c r="N519" s="174"/>
      <c r="O519" s="174"/>
      <c r="P519" s="174"/>
      <c r="Q519" s="174"/>
      <c r="R519" s="174"/>
      <c r="S519" s="174"/>
    </row>
    <row r="520" spans="14:19">
      <c r="N520" s="174"/>
      <c r="O520" s="174"/>
      <c r="P520" s="174"/>
      <c r="Q520" s="174"/>
      <c r="R520" s="174"/>
      <c r="S520" s="174"/>
    </row>
    <row r="521" spans="14:19">
      <c r="N521" s="174"/>
      <c r="O521" s="174"/>
      <c r="P521" s="174"/>
      <c r="Q521" s="174"/>
      <c r="R521" s="174"/>
      <c r="S521" s="174"/>
    </row>
    <row r="522" spans="14:19">
      <c r="N522" s="174"/>
      <c r="O522" s="174"/>
      <c r="P522" s="174"/>
      <c r="Q522" s="174"/>
      <c r="R522" s="174"/>
      <c r="S522" s="174"/>
    </row>
    <row r="523" spans="14:19">
      <c r="N523" s="174"/>
      <c r="O523" s="174"/>
      <c r="P523" s="174"/>
      <c r="Q523" s="174"/>
      <c r="R523" s="174"/>
      <c r="S523" s="174"/>
    </row>
    <row r="524" spans="14:19">
      <c r="N524" s="174"/>
      <c r="O524" s="174"/>
      <c r="P524" s="174"/>
      <c r="Q524" s="174"/>
      <c r="R524" s="174"/>
      <c r="S524" s="174"/>
    </row>
    <row r="525" spans="14:19">
      <c r="N525" s="174"/>
      <c r="O525" s="174"/>
      <c r="P525" s="174"/>
      <c r="Q525" s="174"/>
      <c r="R525" s="174"/>
      <c r="S525" s="174"/>
    </row>
    <row r="526" spans="14:19">
      <c r="N526" s="174"/>
      <c r="O526" s="174"/>
      <c r="P526" s="174"/>
      <c r="Q526" s="174"/>
      <c r="R526" s="174"/>
      <c r="S526" s="174"/>
    </row>
    <row r="527" spans="14:19">
      <c r="N527" s="174"/>
      <c r="O527" s="174"/>
      <c r="P527" s="174"/>
      <c r="Q527" s="174"/>
      <c r="R527" s="174"/>
      <c r="S527" s="174"/>
    </row>
    <row r="528" spans="14:19">
      <c r="N528" s="174"/>
      <c r="O528" s="174"/>
      <c r="P528" s="174"/>
      <c r="Q528" s="174"/>
      <c r="R528" s="174"/>
      <c r="S528" s="174"/>
    </row>
    <row r="529" spans="14:19">
      <c r="N529" s="174"/>
      <c r="O529" s="174"/>
      <c r="P529" s="174"/>
      <c r="Q529" s="174"/>
      <c r="R529" s="174"/>
      <c r="S529" s="174"/>
    </row>
    <row r="530" spans="14:19">
      <c r="N530" s="174"/>
      <c r="O530" s="174"/>
      <c r="P530" s="174"/>
      <c r="Q530" s="174"/>
      <c r="R530" s="174"/>
      <c r="S530" s="174"/>
    </row>
    <row r="531" spans="14:19">
      <c r="N531" s="174"/>
      <c r="O531" s="174"/>
      <c r="P531" s="174"/>
      <c r="Q531" s="174"/>
      <c r="R531" s="174"/>
      <c r="S531" s="174"/>
    </row>
    <row r="532" spans="14:19">
      <c r="N532" s="174"/>
      <c r="O532" s="174"/>
      <c r="P532" s="174"/>
      <c r="Q532" s="174"/>
      <c r="R532" s="174"/>
      <c r="S532" s="174"/>
    </row>
    <row r="533" spans="14:19">
      <c r="N533" s="174"/>
      <c r="O533" s="174"/>
      <c r="P533" s="174"/>
      <c r="Q533" s="174"/>
      <c r="R533" s="174"/>
      <c r="S533" s="174"/>
    </row>
    <row r="534" spans="14:19">
      <c r="N534" s="174"/>
      <c r="O534" s="174"/>
      <c r="P534" s="174"/>
      <c r="Q534" s="174"/>
      <c r="R534" s="174"/>
      <c r="S534" s="174"/>
    </row>
    <row r="535" spans="14:19">
      <c r="N535" s="174"/>
      <c r="O535" s="174"/>
      <c r="P535" s="174"/>
      <c r="Q535" s="174"/>
      <c r="R535" s="174"/>
      <c r="S535" s="174"/>
    </row>
    <row r="536" spans="14:19">
      <c r="N536" s="174"/>
      <c r="O536" s="174"/>
      <c r="P536" s="174"/>
      <c r="Q536" s="174"/>
      <c r="R536" s="174"/>
      <c r="S536" s="174"/>
    </row>
    <row r="537" spans="14:19">
      <c r="N537" s="174"/>
      <c r="O537" s="174"/>
      <c r="P537" s="174"/>
      <c r="Q537" s="174"/>
      <c r="R537" s="174"/>
      <c r="S537" s="174"/>
    </row>
    <row r="538" spans="14:19">
      <c r="N538" s="174"/>
      <c r="O538" s="174"/>
      <c r="P538" s="174"/>
      <c r="Q538" s="174"/>
      <c r="R538" s="174"/>
      <c r="S538" s="174"/>
    </row>
    <row r="539" spans="14:19">
      <c r="N539" s="174"/>
      <c r="O539" s="174"/>
      <c r="P539" s="174"/>
      <c r="Q539" s="174"/>
      <c r="R539" s="174"/>
      <c r="S539" s="174"/>
    </row>
    <row r="540" spans="14:19">
      <c r="N540" s="174"/>
      <c r="O540" s="174"/>
      <c r="P540" s="174"/>
      <c r="Q540" s="174"/>
      <c r="R540" s="174"/>
      <c r="S540" s="174"/>
    </row>
    <row r="541" spans="14:19">
      <c r="N541" s="174"/>
      <c r="O541" s="174"/>
      <c r="P541" s="174"/>
      <c r="Q541" s="174"/>
      <c r="R541" s="174"/>
      <c r="S541" s="174"/>
    </row>
    <row r="542" spans="14:19">
      <c r="N542" s="174"/>
      <c r="O542" s="174"/>
      <c r="P542" s="174"/>
      <c r="Q542" s="174"/>
      <c r="R542" s="174"/>
      <c r="S542" s="174"/>
    </row>
    <row r="543" spans="14:19">
      <c r="N543" s="174"/>
      <c r="O543" s="174"/>
      <c r="P543" s="174"/>
      <c r="Q543" s="174"/>
      <c r="R543" s="174"/>
      <c r="S543" s="174"/>
    </row>
    <row r="544" spans="14:19">
      <c r="N544" s="174"/>
      <c r="O544" s="174"/>
      <c r="P544" s="174"/>
      <c r="Q544" s="174"/>
      <c r="R544" s="174"/>
      <c r="S544" s="174"/>
    </row>
    <row r="545" spans="14:19">
      <c r="N545" s="174"/>
      <c r="O545" s="174"/>
      <c r="P545" s="174"/>
      <c r="Q545" s="174"/>
      <c r="R545" s="174"/>
      <c r="S545" s="174"/>
    </row>
    <row r="546" spans="14:19">
      <c r="N546" s="174"/>
      <c r="O546" s="174"/>
      <c r="P546" s="174"/>
      <c r="Q546" s="174"/>
      <c r="R546" s="174"/>
      <c r="S546" s="174"/>
    </row>
    <row r="547" spans="14:19">
      <c r="N547" s="174"/>
      <c r="O547" s="174"/>
      <c r="P547" s="174"/>
      <c r="Q547" s="174"/>
      <c r="R547" s="174"/>
      <c r="S547" s="174"/>
    </row>
    <row r="548" spans="14:19">
      <c r="N548" s="174"/>
      <c r="O548" s="174"/>
      <c r="P548" s="174"/>
      <c r="Q548" s="174"/>
      <c r="R548" s="174"/>
      <c r="S548" s="174"/>
    </row>
    <row r="549" spans="14:19">
      <c r="N549" s="174"/>
      <c r="O549" s="174"/>
      <c r="P549" s="174"/>
      <c r="Q549" s="174"/>
      <c r="R549" s="174"/>
      <c r="S549" s="174"/>
    </row>
    <row r="550" spans="14:19">
      <c r="N550" s="174"/>
      <c r="O550" s="174"/>
      <c r="P550" s="174"/>
      <c r="Q550" s="174"/>
      <c r="R550" s="174"/>
      <c r="S550" s="174"/>
    </row>
    <row r="551" spans="14:19">
      <c r="N551" s="174"/>
      <c r="O551" s="174"/>
      <c r="P551" s="174"/>
      <c r="Q551" s="174"/>
      <c r="R551" s="174"/>
      <c r="S551" s="174"/>
    </row>
    <row r="552" spans="14:19">
      <c r="N552" s="174"/>
      <c r="O552" s="174"/>
      <c r="P552" s="174"/>
      <c r="Q552" s="174"/>
      <c r="R552" s="174"/>
      <c r="S552" s="174"/>
    </row>
    <row r="553" spans="14:19">
      <c r="N553" s="174"/>
      <c r="O553" s="174"/>
      <c r="P553" s="174"/>
      <c r="Q553" s="174"/>
      <c r="R553" s="174"/>
      <c r="S553" s="174"/>
    </row>
    <row r="554" spans="14:19">
      <c r="N554" s="174"/>
      <c r="O554" s="174"/>
      <c r="P554" s="174"/>
      <c r="Q554" s="174"/>
      <c r="R554" s="174"/>
      <c r="S554" s="174"/>
    </row>
    <row r="555" spans="14:19">
      <c r="N555" s="174"/>
      <c r="O555" s="174"/>
      <c r="P555" s="174"/>
      <c r="Q555" s="174"/>
      <c r="R555" s="174"/>
      <c r="S555" s="174"/>
    </row>
    <row r="556" spans="14:19">
      <c r="N556" s="174"/>
      <c r="O556" s="174"/>
      <c r="P556" s="174"/>
      <c r="Q556" s="174"/>
      <c r="R556" s="174"/>
      <c r="S556" s="174"/>
    </row>
    <row r="557" spans="14:19">
      <c r="N557" s="174"/>
      <c r="O557" s="174"/>
      <c r="P557" s="174"/>
      <c r="Q557" s="174"/>
      <c r="R557" s="174"/>
      <c r="S557" s="174"/>
    </row>
    <row r="558" spans="14:19">
      <c r="N558" s="174"/>
      <c r="O558" s="174"/>
      <c r="P558" s="174"/>
      <c r="Q558" s="174"/>
      <c r="R558" s="174"/>
      <c r="S558" s="174"/>
    </row>
    <row r="559" spans="14:19">
      <c r="N559" s="174"/>
      <c r="O559" s="174"/>
      <c r="P559" s="174"/>
      <c r="Q559" s="174"/>
      <c r="R559" s="174"/>
      <c r="S559" s="174"/>
    </row>
    <row r="560" spans="14:19">
      <c r="N560" s="174"/>
      <c r="O560" s="174"/>
      <c r="P560" s="174"/>
      <c r="Q560" s="174"/>
      <c r="R560" s="174"/>
      <c r="S560" s="174"/>
    </row>
    <row r="561" spans="14:19">
      <c r="N561" s="174"/>
      <c r="O561" s="174"/>
      <c r="P561" s="174"/>
      <c r="Q561" s="174"/>
      <c r="R561" s="174"/>
      <c r="S561" s="174"/>
    </row>
    <row r="562" spans="14:19">
      <c r="N562" s="174"/>
      <c r="O562" s="174"/>
      <c r="P562" s="174"/>
      <c r="Q562" s="174"/>
      <c r="R562" s="174"/>
      <c r="S562" s="174"/>
    </row>
    <row r="563" spans="14:19">
      <c r="N563" s="174"/>
      <c r="O563" s="174"/>
      <c r="P563" s="174"/>
      <c r="Q563" s="174"/>
      <c r="R563" s="174"/>
      <c r="S563" s="174"/>
    </row>
    <row r="564" spans="14:19">
      <c r="N564" s="174"/>
      <c r="O564" s="174"/>
      <c r="P564" s="174"/>
      <c r="Q564" s="174"/>
      <c r="R564" s="174"/>
      <c r="S564" s="174"/>
    </row>
    <row r="565" spans="14:19">
      <c r="N565" s="174"/>
      <c r="O565" s="174"/>
      <c r="P565" s="174"/>
      <c r="Q565" s="174"/>
      <c r="R565" s="174"/>
      <c r="S565" s="174"/>
    </row>
    <row r="566" spans="14:19">
      <c r="N566" s="174"/>
      <c r="O566" s="174"/>
      <c r="P566" s="174"/>
      <c r="Q566" s="174"/>
      <c r="R566" s="174"/>
      <c r="S566" s="174"/>
    </row>
    <row r="567" spans="14:19">
      <c r="N567" s="174"/>
      <c r="O567" s="174"/>
      <c r="P567" s="174"/>
      <c r="Q567" s="174"/>
      <c r="R567" s="174"/>
      <c r="S567" s="174"/>
    </row>
    <row r="568" spans="14:19">
      <c r="N568" s="174"/>
      <c r="O568" s="174"/>
      <c r="P568" s="174"/>
      <c r="Q568" s="174"/>
      <c r="R568" s="174"/>
      <c r="S568" s="174"/>
    </row>
    <row r="569" spans="14:19">
      <c r="N569" s="174"/>
      <c r="O569" s="174"/>
      <c r="P569" s="174"/>
      <c r="Q569" s="174"/>
      <c r="R569" s="174"/>
      <c r="S569" s="174"/>
    </row>
    <row r="570" spans="14:19">
      <c r="N570" s="174"/>
      <c r="O570" s="174"/>
      <c r="P570" s="174"/>
      <c r="Q570" s="174"/>
      <c r="R570" s="174"/>
      <c r="S570" s="174"/>
    </row>
    <row r="571" spans="14:19">
      <c r="N571" s="174"/>
      <c r="O571" s="174"/>
      <c r="P571" s="174"/>
      <c r="Q571" s="174"/>
      <c r="R571" s="174"/>
      <c r="S571" s="174"/>
    </row>
    <row r="572" spans="14:19">
      <c r="N572" s="174"/>
      <c r="O572" s="174"/>
      <c r="P572" s="174"/>
      <c r="Q572" s="174"/>
      <c r="R572" s="174"/>
      <c r="S572" s="174"/>
    </row>
    <row r="573" spans="14:19">
      <c r="N573" s="174"/>
      <c r="O573" s="174"/>
      <c r="P573" s="174"/>
      <c r="Q573" s="174"/>
      <c r="R573" s="174"/>
      <c r="S573" s="174"/>
    </row>
    <row r="574" spans="14:19">
      <c r="N574" s="174"/>
      <c r="O574" s="174"/>
      <c r="P574" s="174"/>
      <c r="Q574" s="174"/>
      <c r="R574" s="174"/>
      <c r="S574" s="174"/>
    </row>
    <row r="575" spans="14:19">
      <c r="N575" s="174"/>
      <c r="O575" s="174"/>
      <c r="P575" s="174"/>
      <c r="Q575" s="174"/>
      <c r="R575" s="174"/>
      <c r="S575" s="174"/>
    </row>
  </sheetData>
  <mergeCells count="27">
    <mergeCell ref="I1:I3"/>
    <mergeCell ref="K1:K3"/>
    <mergeCell ref="L1:M1"/>
    <mergeCell ref="N1:O1"/>
    <mergeCell ref="R1:S1"/>
    <mergeCell ref="L2:M2"/>
    <mergeCell ref="N2:O2"/>
    <mergeCell ref="P2:Q2"/>
    <mergeCell ref="R2:S2"/>
    <mergeCell ref="P1:Q1"/>
    <mergeCell ref="G1:G3"/>
    <mergeCell ref="A11:H11"/>
    <mergeCell ref="A17:H17"/>
    <mergeCell ref="A22:H22"/>
    <mergeCell ref="A35:H35"/>
    <mergeCell ref="A1:A3"/>
    <mergeCell ref="C1:C3"/>
    <mergeCell ref="D1:D3"/>
    <mergeCell ref="E1:E3"/>
    <mergeCell ref="F1:F3"/>
    <mergeCell ref="H1:H3"/>
    <mergeCell ref="A87:H87"/>
    <mergeCell ref="A42:H42"/>
    <mergeCell ref="A51:H51"/>
    <mergeCell ref="A58:H58"/>
    <mergeCell ref="A66:H66"/>
    <mergeCell ref="A86:H86"/>
  </mergeCells>
  <phoneticPr fontId="31" type="noConversion"/>
  <conditionalFormatting sqref="L8:S85">
    <cfRule type="cellIs" dxfId="745" priority="6" stopIfTrue="1" operator="greaterThan">
      <formula>0</formula>
    </cfRule>
  </conditionalFormatting>
  <conditionalFormatting sqref="L6:S575">
    <cfRule type="cellIs" dxfId="744" priority="5" operator="greaterThan">
      <formula>0</formula>
    </cfRule>
  </conditionalFormatting>
  <conditionalFormatting sqref="L10:S70">
    <cfRule type="cellIs" dxfId="743" priority="4" operator="greaterThan">
      <formula>0</formula>
    </cfRule>
  </conditionalFormatting>
  <conditionalFormatting sqref="L5:S5">
    <cfRule type="cellIs" dxfId="742" priority="3" operator="greaterThan">
      <formula>0</formula>
    </cfRule>
  </conditionalFormatting>
  <conditionalFormatting sqref="L4:S85">
    <cfRule type="cellIs" dxfId="741" priority="2" operator="greaterThan">
      <formula>0</formula>
    </cfRule>
  </conditionalFormatting>
  <conditionalFormatting sqref="O71">
    <cfRule type="cellIs" dxfId="74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&amp;L&amp;"宋体,加粗"&amp;16附件1&amp;C&amp;"宋体,加粗"&amp;16常州科教城现代工业中心实训教学进程计划表（2024-2025学年第一学期）</oddHeader>
    <oddFooter>&amp;R—&amp;P+3—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[15]Sheet1!#REF!</xm:f>
          </x14:formula1>
          <xm:sqref>E64 E74:E75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OFFSET([15]Sheet1!#REF!,1,MATCH(INDIRECT("E"&amp;ROW()),[15]Sheet1!#REF!,0)-1,COUNTA(INDIRECT("Sheet1!"&amp;CHAR(MATCH(INDIRECT("E"&amp;ROW()),[15]Sheet1!#REF!,0)-1+65)&amp;"2:"&amp;CHAR(MATCH(INDIRECT("E"&amp;ROW()),[15]Sheet1!#REF!,0)-1+65)&amp;"28")),1)</xm:f>
          </x14:formula1>
          <xm:sqref>F64 F74:F75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[14]Sheet1!#REF!</xm:f>
          </x14:formula1>
          <xm:sqref>E65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OFFSET([14]Sheet1!#REF!,1,MATCH(INDIRECT("E"&amp;ROW()),[14]Sheet1!#REF!,0)-1,COUNTA(INDIRECT("Sheet1!"&amp;CHAR(MATCH(INDIRECT("E"&amp;ROW()),[14]Sheet1!#REF!,0)-1+65)&amp;"2:"&amp;CHAR(MATCH(INDIRECT("E"&amp;ROW()),[14]Sheet1!#REF!,0)-1+65)&amp;"28")),1)</xm:f>
          </x14:formula1>
          <xm:sqref>F65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[13]Sheet1!#REF!</xm:f>
          </x14:formula1>
          <xm:sqref>E69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OFFSET([13]Sheet1!#REF!,1,MATCH(INDIRECT("E"&amp;ROW()),[13]Sheet1!#REF!,0)-1,COUNTA(INDIRECT("Sheet1!"&amp;CHAR(MATCH(INDIRECT("E"&amp;ROW()),[13]Sheet1!#REF!,0)-1+65)&amp;"2:"&amp;CHAR(MATCH(INDIRECT("E"&amp;ROW()),[13]Sheet1!#REF!,0)-1+65)&amp;"28")),1)</xm:f>
          </x14:formula1>
          <xm:sqref>F69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[12]Sheet1!#REF!</xm:f>
          </x14:formula1>
          <xm:sqref>E70:E73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OFFSET([12]Sheet1!#REF!,1,MATCH(INDIRECT("E"&amp;ROW()),[12]Sheet1!#REF!,0)-1,COUNTA(INDIRECT("Sheet1!"&amp;CHAR(MATCH(INDIRECT("E"&amp;ROW()),[12]Sheet1!#REF!,0)-1+65)&amp;"2:"&amp;CHAR(MATCH(INDIRECT("E"&amp;ROW()),[12]Sheet1!#REF!,0)-1+65)&amp;"28")),1)</xm:f>
          </x14:formula1>
          <xm:sqref>F70:F73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[11]Sheet1!#REF!</xm:f>
          </x14:formula1>
          <xm:sqref>E4:E10 E12:E16 E18:E21 E23:E34 E36:E41 E43:E48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OFFSET([11]Sheet1!#REF!,1,MATCH(INDIRECT("E"&amp;ROW()),[11]Sheet1!#REF!,0)-1,COUNTA(INDIRECT("Sheet1!"&amp;CHAR(MATCH(INDIRECT("E"&amp;ROW()),[11]Sheet1!#REF!,0)-1+65)&amp;"2:"&amp;CHAR(MATCH(INDIRECT("E"&amp;ROW()),[11]Sheet1!#REF!,0)-1+65)&amp;"28")),1)</xm:f>
          </x14:formula1>
          <xm:sqref>F4:F10 F12:F16 F18:F21 F23:F34 F36:F41 F43:F48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[10]Sheet1!#REF!</xm:f>
          </x14:formula1>
          <xm:sqref>E49:E50 E52:E57 E59:E63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[9]Sheet1!#REF!</xm:f>
          </x14:formula1>
          <xm:sqref>E67:E68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[8]Sheet1!#REF!</xm:f>
          </x14:formula1>
          <xm:sqref>E76:E79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OFFSET([10]Sheet1!#REF!,1,MATCH(INDIRECT("E"&amp;ROW()),[10]Sheet1!#REF!,0)-1,COUNTA(INDIRECT("Sheet1!"&amp;CHAR(MATCH(INDIRECT("E"&amp;ROW()),[10]Sheet1!#REF!,0)-1+65)&amp;"2:"&amp;CHAR(MATCH(INDIRECT("E"&amp;ROW()),[10]Sheet1!#REF!,0)-1+65)&amp;"28")),1)</xm:f>
          </x14:formula1>
          <xm:sqref>F49:F50 F52:F57 F59:F63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OFFSET([9]Sheet1!#REF!,1,MATCH(INDIRECT("E"&amp;ROW()),[9]Sheet1!#REF!,0)-1,COUNTA(INDIRECT("Sheet1!"&amp;CHAR(MATCH(INDIRECT("E"&amp;ROW()),[9]Sheet1!#REF!,0)-1+65)&amp;"2:"&amp;CHAR(MATCH(INDIRECT("E"&amp;ROW()),[9]Sheet1!#REF!,0)-1+65)&amp;"28")),1)</xm:f>
          </x14:formula1>
          <xm:sqref>F67:F68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OFFSET([8]Sheet1!#REF!,1,MATCH(INDIRECT("E"&amp;ROW()),[8]Sheet1!#REF!,0)-1,COUNTA(INDIRECT("Sheet1!"&amp;CHAR(MATCH(INDIRECT("E"&amp;ROW()),[8]Sheet1!#REF!,0)-1+65)&amp;"2:"&amp;CHAR(MATCH(INDIRECT("E"&amp;ROW()),[8]Sheet1!#REF!,0)-1+65)&amp;"28")),1)</xm:f>
          </x14:formula1>
          <xm:sqref>F76:F79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182"/>
  <sheetViews>
    <sheetView zoomScaleNormal="10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E28" sqref="E28"/>
    </sheetView>
  </sheetViews>
  <sheetFormatPr defaultRowHeight="14.25"/>
  <cols>
    <col min="1" max="1" width="5.625" style="174" customWidth="1"/>
    <col min="2" max="2" width="3.375" style="145" hidden="1" customWidth="1"/>
    <col min="3" max="3" width="7.875" style="77" customWidth="1"/>
    <col min="4" max="4" width="20.375" style="77" customWidth="1"/>
    <col min="5" max="5" width="20.75" style="77" customWidth="1"/>
    <col min="6" max="6" width="19" style="77" customWidth="1"/>
    <col min="7" max="7" width="17.25" style="77" customWidth="1"/>
    <col min="8" max="8" width="5.875" style="174" customWidth="1"/>
    <col min="9" max="9" width="54.625" style="77" hidden="1" customWidth="1"/>
    <col min="10" max="10" width="5.5" style="174" customWidth="1"/>
    <col min="11" max="11" width="10" style="174" hidden="1" customWidth="1"/>
    <col min="12" max="13" width="4.875" style="174" customWidth="1"/>
    <col min="14" max="51" width="4.875" style="162" customWidth="1"/>
    <col min="52" max="16384" width="9" style="58"/>
  </cols>
  <sheetData>
    <row r="1" spans="1:51" s="56" customFormat="1" ht="14.25" customHeight="1">
      <c r="A1" s="232" t="s">
        <v>8</v>
      </c>
      <c r="B1" s="102" t="s">
        <v>11</v>
      </c>
      <c r="C1" s="235" t="s">
        <v>3</v>
      </c>
      <c r="D1" s="235" t="s">
        <v>0</v>
      </c>
      <c r="E1" s="235" t="s">
        <v>4</v>
      </c>
      <c r="F1" s="235" t="s">
        <v>1</v>
      </c>
      <c r="G1" s="235" t="s">
        <v>2</v>
      </c>
      <c r="H1" s="241" t="s">
        <v>7</v>
      </c>
      <c r="I1" s="235" t="s">
        <v>5</v>
      </c>
      <c r="J1" s="157" t="s">
        <v>9</v>
      </c>
      <c r="K1" s="232" t="s">
        <v>6</v>
      </c>
      <c r="L1" s="230">
        <v>1</v>
      </c>
      <c r="M1" s="231"/>
      <c r="N1" s="230">
        <v>2</v>
      </c>
      <c r="O1" s="231"/>
      <c r="P1" s="230">
        <v>3</v>
      </c>
      <c r="Q1" s="231"/>
      <c r="R1" s="230">
        <v>4</v>
      </c>
      <c r="S1" s="231"/>
      <c r="T1" s="230">
        <v>5</v>
      </c>
      <c r="U1" s="231"/>
      <c r="V1" s="230">
        <v>6</v>
      </c>
      <c r="W1" s="231"/>
      <c r="X1" s="230">
        <v>7</v>
      </c>
      <c r="Y1" s="231"/>
      <c r="Z1" s="230">
        <v>8</v>
      </c>
      <c r="AA1" s="231"/>
      <c r="AB1" s="230">
        <v>9</v>
      </c>
      <c r="AC1" s="231"/>
      <c r="AD1" s="230">
        <v>10</v>
      </c>
      <c r="AE1" s="231"/>
      <c r="AF1" s="230">
        <v>11</v>
      </c>
      <c r="AG1" s="231"/>
      <c r="AH1" s="230">
        <v>12</v>
      </c>
      <c r="AI1" s="231"/>
      <c r="AJ1" s="230">
        <v>13</v>
      </c>
      <c r="AK1" s="231"/>
      <c r="AL1" s="230">
        <v>14</v>
      </c>
      <c r="AM1" s="231"/>
      <c r="AN1" s="230">
        <v>15</v>
      </c>
      <c r="AO1" s="231"/>
      <c r="AP1" s="230">
        <v>16</v>
      </c>
      <c r="AQ1" s="231"/>
      <c r="AR1" s="230">
        <v>17</v>
      </c>
      <c r="AS1" s="231"/>
      <c r="AT1" s="230">
        <v>18</v>
      </c>
      <c r="AU1" s="231"/>
      <c r="AV1" s="230">
        <v>19</v>
      </c>
      <c r="AW1" s="231"/>
      <c r="AX1" s="230">
        <v>20</v>
      </c>
      <c r="AY1" s="231"/>
    </row>
    <row r="2" spans="1:51" s="56" customFormat="1" ht="14.25" customHeight="1">
      <c r="A2" s="233"/>
      <c r="B2" s="103"/>
      <c r="C2" s="236"/>
      <c r="D2" s="236"/>
      <c r="E2" s="236"/>
      <c r="F2" s="236"/>
      <c r="G2" s="236"/>
      <c r="H2" s="233"/>
      <c r="I2" s="236"/>
      <c r="J2" s="157" t="s">
        <v>10</v>
      </c>
      <c r="K2" s="233"/>
      <c r="L2" s="230" t="s">
        <v>918</v>
      </c>
      <c r="M2" s="231"/>
      <c r="N2" s="230" t="s">
        <v>919</v>
      </c>
      <c r="O2" s="231"/>
      <c r="P2" s="230" t="s">
        <v>920</v>
      </c>
      <c r="Q2" s="231"/>
      <c r="R2" s="230" t="s">
        <v>921</v>
      </c>
      <c r="S2" s="231"/>
      <c r="T2" s="230" t="s">
        <v>922</v>
      </c>
      <c r="U2" s="231"/>
      <c r="V2" s="230" t="s">
        <v>923</v>
      </c>
      <c r="W2" s="231"/>
      <c r="X2" s="230" t="s">
        <v>924</v>
      </c>
      <c r="Y2" s="231"/>
      <c r="Z2" s="230" t="s">
        <v>925</v>
      </c>
      <c r="AA2" s="231"/>
      <c r="AB2" s="230" t="s">
        <v>926</v>
      </c>
      <c r="AC2" s="231"/>
      <c r="AD2" s="230" t="s">
        <v>927</v>
      </c>
      <c r="AE2" s="231"/>
      <c r="AF2" s="230" t="s">
        <v>928</v>
      </c>
      <c r="AG2" s="231"/>
      <c r="AH2" s="230" t="s">
        <v>929</v>
      </c>
      <c r="AI2" s="231"/>
      <c r="AJ2" s="230" t="s">
        <v>930</v>
      </c>
      <c r="AK2" s="231"/>
      <c r="AL2" s="230" t="s">
        <v>931</v>
      </c>
      <c r="AM2" s="231"/>
      <c r="AN2" s="230" t="s">
        <v>932</v>
      </c>
      <c r="AO2" s="231"/>
      <c r="AP2" s="230" t="s">
        <v>933</v>
      </c>
      <c r="AQ2" s="231"/>
      <c r="AR2" s="230" t="s">
        <v>934</v>
      </c>
      <c r="AS2" s="231"/>
      <c r="AT2" s="230" t="s">
        <v>935</v>
      </c>
      <c r="AU2" s="231"/>
      <c r="AV2" s="230" t="s">
        <v>936</v>
      </c>
      <c r="AW2" s="231"/>
      <c r="AX2" s="230" t="s">
        <v>937</v>
      </c>
      <c r="AY2" s="231"/>
    </row>
    <row r="3" spans="1:51" s="56" customFormat="1" ht="14.25" customHeight="1">
      <c r="A3" s="234"/>
      <c r="B3" s="104"/>
      <c r="C3" s="237"/>
      <c r="D3" s="237"/>
      <c r="E3" s="237"/>
      <c r="F3" s="237"/>
      <c r="G3" s="237"/>
      <c r="H3" s="234"/>
      <c r="I3" s="237"/>
      <c r="J3" s="157" t="s">
        <v>14</v>
      </c>
      <c r="K3" s="234"/>
      <c r="L3" s="157" t="s">
        <v>15</v>
      </c>
      <c r="M3" s="157" t="s">
        <v>16</v>
      </c>
      <c r="N3" s="157" t="s">
        <v>15</v>
      </c>
      <c r="O3" s="157" t="s">
        <v>16</v>
      </c>
      <c r="P3" s="157" t="s">
        <v>15</v>
      </c>
      <c r="Q3" s="157" t="s">
        <v>16</v>
      </c>
      <c r="R3" s="157" t="s">
        <v>15</v>
      </c>
      <c r="S3" s="157" t="s">
        <v>16</v>
      </c>
      <c r="T3" s="157" t="s">
        <v>15</v>
      </c>
      <c r="U3" s="157" t="s">
        <v>16</v>
      </c>
      <c r="V3" s="157" t="s">
        <v>15</v>
      </c>
      <c r="W3" s="157" t="s">
        <v>16</v>
      </c>
      <c r="X3" s="157" t="s">
        <v>15</v>
      </c>
      <c r="Y3" s="157" t="s">
        <v>16</v>
      </c>
      <c r="Z3" s="157" t="s">
        <v>15</v>
      </c>
      <c r="AA3" s="157" t="s">
        <v>16</v>
      </c>
      <c r="AB3" s="157" t="s">
        <v>15</v>
      </c>
      <c r="AC3" s="157" t="s">
        <v>16</v>
      </c>
      <c r="AD3" s="157" t="s">
        <v>15</v>
      </c>
      <c r="AE3" s="157" t="s">
        <v>16</v>
      </c>
      <c r="AF3" s="157" t="s">
        <v>15</v>
      </c>
      <c r="AG3" s="157" t="s">
        <v>16</v>
      </c>
      <c r="AH3" s="157" t="s">
        <v>15</v>
      </c>
      <c r="AI3" s="157" t="s">
        <v>16</v>
      </c>
      <c r="AJ3" s="157" t="s">
        <v>15</v>
      </c>
      <c r="AK3" s="157" t="s">
        <v>16</v>
      </c>
      <c r="AL3" s="157" t="s">
        <v>15</v>
      </c>
      <c r="AM3" s="157" t="s">
        <v>16</v>
      </c>
      <c r="AN3" s="157" t="s">
        <v>15</v>
      </c>
      <c r="AO3" s="157" t="s">
        <v>16</v>
      </c>
      <c r="AP3" s="157" t="s">
        <v>15</v>
      </c>
      <c r="AQ3" s="157" t="s">
        <v>16</v>
      </c>
      <c r="AR3" s="157" t="s">
        <v>15</v>
      </c>
      <c r="AS3" s="157" t="s">
        <v>16</v>
      </c>
      <c r="AT3" s="157" t="s">
        <v>15</v>
      </c>
      <c r="AU3" s="157" t="s">
        <v>16</v>
      </c>
      <c r="AV3" s="157" t="s">
        <v>15</v>
      </c>
      <c r="AW3" s="157" t="s">
        <v>16</v>
      </c>
      <c r="AX3" s="157" t="s">
        <v>15</v>
      </c>
      <c r="AY3" s="157" t="s">
        <v>16</v>
      </c>
    </row>
    <row r="4" spans="1:51" s="56" customFormat="1" ht="14.25" customHeight="1">
      <c r="A4" s="156">
        <v>1</v>
      </c>
      <c r="B4" s="115"/>
      <c r="C4" s="113" t="s">
        <v>1245</v>
      </c>
      <c r="D4" s="78" t="s">
        <v>312</v>
      </c>
      <c r="E4" s="78" t="s">
        <v>58</v>
      </c>
      <c r="F4" s="78" t="s">
        <v>59</v>
      </c>
      <c r="G4" s="78" t="s">
        <v>1254</v>
      </c>
      <c r="H4" s="164">
        <v>4</v>
      </c>
      <c r="I4" s="78" t="s">
        <v>1332</v>
      </c>
      <c r="J4" s="175">
        <v>52</v>
      </c>
      <c r="K4" s="156" t="s">
        <v>1872</v>
      </c>
      <c r="L4" s="156">
        <v>52</v>
      </c>
      <c r="M4" s="156"/>
      <c r="N4" s="156">
        <v>52</v>
      </c>
      <c r="O4" s="157"/>
      <c r="P4" s="156">
        <v>52</v>
      </c>
      <c r="Q4" s="157"/>
      <c r="R4" s="156">
        <v>52</v>
      </c>
      <c r="S4" s="157"/>
      <c r="T4" s="156"/>
      <c r="U4" s="157"/>
      <c r="V4" s="156"/>
      <c r="W4" s="157"/>
      <c r="X4" s="156"/>
      <c r="Y4" s="157"/>
      <c r="Z4" s="156"/>
      <c r="AA4" s="157"/>
      <c r="AB4" s="156"/>
      <c r="AC4" s="157"/>
      <c r="AD4" s="156"/>
      <c r="AE4" s="157"/>
      <c r="AF4" s="156"/>
      <c r="AG4" s="157"/>
      <c r="AH4" s="156"/>
      <c r="AI4" s="157"/>
      <c r="AJ4" s="156"/>
      <c r="AK4" s="157"/>
      <c r="AL4" s="156"/>
      <c r="AM4" s="157"/>
      <c r="AN4" s="156"/>
      <c r="AO4" s="157"/>
      <c r="AP4" s="156"/>
      <c r="AQ4" s="157"/>
      <c r="AR4" s="156"/>
      <c r="AS4" s="157"/>
      <c r="AT4" s="156"/>
      <c r="AU4" s="157"/>
      <c r="AV4" s="156"/>
      <c r="AW4" s="157"/>
      <c r="AX4" s="157"/>
      <c r="AY4" s="157"/>
    </row>
    <row r="5" spans="1:51" s="56" customFormat="1" ht="14.25" customHeight="1">
      <c r="A5" s="156">
        <v>2</v>
      </c>
      <c r="B5" s="115"/>
      <c r="C5" s="94" t="s">
        <v>1711</v>
      </c>
      <c r="D5" s="69" t="s">
        <v>1943</v>
      </c>
      <c r="E5" s="116" t="s">
        <v>58</v>
      </c>
      <c r="F5" s="116" t="s">
        <v>1815</v>
      </c>
      <c r="G5" s="69" t="s">
        <v>1573</v>
      </c>
      <c r="H5" s="165">
        <v>3</v>
      </c>
      <c r="I5" s="69" t="s">
        <v>1637</v>
      </c>
      <c r="J5" s="165">
        <v>22</v>
      </c>
      <c r="K5" s="191" t="s">
        <v>1919</v>
      </c>
      <c r="L5" s="191">
        <v>22</v>
      </c>
      <c r="M5" s="191"/>
      <c r="N5" s="191">
        <v>22</v>
      </c>
      <c r="O5" s="192"/>
      <c r="P5" s="191">
        <v>22</v>
      </c>
      <c r="Q5" s="192"/>
      <c r="R5" s="191"/>
      <c r="S5" s="192"/>
      <c r="T5" s="191"/>
      <c r="U5" s="192"/>
      <c r="V5" s="191"/>
      <c r="W5" s="192"/>
      <c r="X5" s="191"/>
      <c r="Y5" s="192"/>
      <c r="Z5" s="191"/>
      <c r="AA5" s="192"/>
      <c r="AB5" s="191"/>
      <c r="AC5" s="192"/>
      <c r="AD5" s="191"/>
      <c r="AE5" s="192"/>
      <c r="AF5" s="191"/>
      <c r="AG5" s="192"/>
      <c r="AH5" s="191"/>
      <c r="AI5" s="192"/>
      <c r="AJ5" s="191"/>
      <c r="AK5" s="192"/>
      <c r="AL5" s="191"/>
      <c r="AM5" s="192"/>
      <c r="AN5" s="191"/>
      <c r="AO5" s="192"/>
      <c r="AP5" s="191"/>
      <c r="AQ5" s="192"/>
      <c r="AR5" s="191"/>
      <c r="AS5" s="192"/>
      <c r="AT5" s="191"/>
      <c r="AU5" s="192"/>
      <c r="AV5" s="191"/>
      <c r="AW5" s="192"/>
      <c r="AX5" s="192"/>
      <c r="AY5" s="192"/>
    </row>
    <row r="6" spans="1:51" s="56" customFormat="1" ht="14.25" customHeight="1">
      <c r="A6" s="156">
        <v>3</v>
      </c>
      <c r="B6" s="115"/>
      <c r="C6" s="94" t="s">
        <v>247</v>
      </c>
      <c r="D6" s="69" t="s">
        <v>1944</v>
      </c>
      <c r="E6" s="116" t="s">
        <v>58</v>
      </c>
      <c r="F6" s="116" t="s">
        <v>1814</v>
      </c>
      <c r="G6" s="69" t="s">
        <v>1573</v>
      </c>
      <c r="H6" s="165">
        <v>3</v>
      </c>
      <c r="I6" s="69" t="s">
        <v>1813</v>
      </c>
      <c r="J6" s="165">
        <v>22</v>
      </c>
      <c r="K6" s="191" t="s">
        <v>1872</v>
      </c>
      <c r="L6" s="191">
        <v>22</v>
      </c>
      <c r="M6" s="191"/>
      <c r="N6" s="191">
        <v>22</v>
      </c>
      <c r="O6" s="192"/>
      <c r="P6" s="191">
        <v>22</v>
      </c>
      <c r="Q6" s="192"/>
      <c r="R6" s="191"/>
      <c r="S6" s="192"/>
      <c r="T6" s="191"/>
      <c r="U6" s="192"/>
      <c r="V6" s="191"/>
      <c r="W6" s="192"/>
      <c r="X6" s="191"/>
      <c r="Y6" s="192"/>
      <c r="Z6" s="191"/>
      <c r="AA6" s="192"/>
      <c r="AB6" s="191"/>
      <c r="AC6" s="192"/>
      <c r="AD6" s="191"/>
      <c r="AE6" s="192"/>
      <c r="AF6" s="191"/>
      <c r="AG6" s="192"/>
      <c r="AH6" s="191"/>
      <c r="AI6" s="192"/>
      <c r="AJ6" s="191"/>
      <c r="AK6" s="192"/>
      <c r="AL6" s="191"/>
      <c r="AM6" s="192"/>
      <c r="AN6" s="191"/>
      <c r="AO6" s="192"/>
      <c r="AP6" s="191"/>
      <c r="AQ6" s="192"/>
      <c r="AR6" s="191"/>
      <c r="AS6" s="192"/>
      <c r="AT6" s="191"/>
      <c r="AU6" s="192"/>
      <c r="AV6" s="191"/>
      <c r="AW6" s="192"/>
      <c r="AX6" s="192"/>
      <c r="AY6" s="192"/>
    </row>
    <row r="7" spans="1:51" s="56" customFormat="1" ht="14.25" customHeight="1">
      <c r="A7" s="156">
        <v>4</v>
      </c>
      <c r="B7" s="115"/>
      <c r="C7" s="94" t="s">
        <v>1711</v>
      </c>
      <c r="D7" s="69" t="s">
        <v>908</v>
      </c>
      <c r="E7" s="69" t="s">
        <v>58</v>
      </c>
      <c r="F7" s="69" t="s">
        <v>59</v>
      </c>
      <c r="G7" s="69" t="s">
        <v>1604</v>
      </c>
      <c r="H7" s="165">
        <v>2</v>
      </c>
      <c r="I7" s="69" t="s">
        <v>1341</v>
      </c>
      <c r="J7" s="176">
        <v>28</v>
      </c>
      <c r="K7" s="156" t="s">
        <v>1872</v>
      </c>
      <c r="L7" s="156">
        <v>28</v>
      </c>
      <c r="M7" s="156"/>
      <c r="N7" s="156">
        <v>28</v>
      </c>
      <c r="O7" s="157"/>
      <c r="P7" s="156"/>
      <c r="Q7" s="157"/>
      <c r="R7" s="156"/>
      <c r="S7" s="157"/>
      <c r="T7" s="156"/>
      <c r="U7" s="157"/>
      <c r="V7" s="156"/>
      <c r="W7" s="157"/>
      <c r="X7" s="156"/>
      <c r="Y7" s="157"/>
      <c r="Z7" s="156"/>
      <c r="AA7" s="157"/>
      <c r="AB7" s="156"/>
      <c r="AC7" s="157"/>
      <c r="AD7" s="156"/>
      <c r="AE7" s="157"/>
      <c r="AF7" s="156"/>
      <c r="AG7" s="157"/>
      <c r="AH7" s="156"/>
      <c r="AI7" s="157"/>
      <c r="AJ7" s="156"/>
      <c r="AK7" s="157"/>
      <c r="AL7" s="156"/>
      <c r="AM7" s="157"/>
      <c r="AN7" s="156"/>
      <c r="AO7" s="157"/>
      <c r="AP7" s="156"/>
      <c r="AQ7" s="157"/>
      <c r="AR7" s="156"/>
      <c r="AS7" s="157"/>
      <c r="AT7" s="156"/>
      <c r="AU7" s="157"/>
      <c r="AV7" s="156"/>
      <c r="AW7" s="157"/>
      <c r="AX7" s="157"/>
      <c r="AY7" s="157"/>
    </row>
    <row r="8" spans="1:51" s="56" customFormat="1" ht="14.25" customHeight="1">
      <c r="A8" s="156">
        <v>5</v>
      </c>
      <c r="B8" s="81"/>
      <c r="C8" s="94" t="s">
        <v>1711</v>
      </c>
      <c r="D8" s="69" t="s">
        <v>908</v>
      </c>
      <c r="E8" s="69" t="s">
        <v>58</v>
      </c>
      <c r="F8" s="69" t="s">
        <v>60</v>
      </c>
      <c r="G8" s="69" t="s">
        <v>1605</v>
      </c>
      <c r="H8" s="165">
        <v>2</v>
      </c>
      <c r="I8" s="69" t="s">
        <v>1341</v>
      </c>
      <c r="J8" s="176">
        <v>13</v>
      </c>
      <c r="K8" s="156" t="s">
        <v>1872</v>
      </c>
      <c r="L8" s="156">
        <v>13</v>
      </c>
      <c r="M8" s="156"/>
      <c r="N8" s="156">
        <v>13</v>
      </c>
      <c r="O8" s="157"/>
      <c r="P8" s="156"/>
      <c r="Q8" s="157"/>
      <c r="R8" s="156"/>
      <c r="S8" s="157"/>
      <c r="T8" s="156"/>
      <c r="U8" s="157"/>
      <c r="V8" s="156"/>
      <c r="W8" s="157"/>
      <c r="X8" s="156"/>
      <c r="Y8" s="157"/>
      <c r="Z8" s="156"/>
      <c r="AA8" s="157"/>
      <c r="AB8" s="156"/>
      <c r="AC8" s="157"/>
      <c r="AD8" s="156"/>
      <c r="AE8" s="157"/>
      <c r="AF8" s="156"/>
      <c r="AG8" s="157"/>
      <c r="AH8" s="156"/>
      <c r="AI8" s="157"/>
      <c r="AJ8" s="156"/>
      <c r="AK8" s="157"/>
      <c r="AL8" s="156"/>
      <c r="AM8" s="157"/>
      <c r="AN8" s="156"/>
      <c r="AO8" s="157"/>
      <c r="AP8" s="156"/>
      <c r="AQ8" s="157"/>
      <c r="AR8" s="156"/>
      <c r="AS8" s="157"/>
      <c r="AT8" s="156"/>
      <c r="AU8" s="157"/>
      <c r="AV8" s="156"/>
      <c r="AW8" s="157"/>
      <c r="AX8" s="157"/>
      <c r="AY8" s="157"/>
    </row>
    <row r="9" spans="1:51" ht="13.5" customHeight="1">
      <c r="A9" s="156">
        <v>6</v>
      </c>
      <c r="B9" s="79"/>
      <c r="C9" s="113" t="s">
        <v>1046</v>
      </c>
      <c r="D9" s="78" t="s">
        <v>308</v>
      </c>
      <c r="E9" s="78" t="s">
        <v>58</v>
      </c>
      <c r="F9" s="78" t="s">
        <v>954</v>
      </c>
      <c r="G9" s="78" t="s">
        <v>956</v>
      </c>
      <c r="H9" s="164">
        <v>1</v>
      </c>
      <c r="I9" s="78" t="s">
        <v>975</v>
      </c>
      <c r="J9" s="164">
        <v>50</v>
      </c>
      <c r="K9" s="157" t="s">
        <v>1872</v>
      </c>
      <c r="L9" s="157">
        <v>60</v>
      </c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</row>
    <row r="10" spans="1:51" ht="14.25" customHeight="1">
      <c r="A10" s="156">
        <v>7</v>
      </c>
      <c r="B10" s="79"/>
      <c r="C10" s="113" t="s">
        <v>1245</v>
      </c>
      <c r="D10" s="78" t="s">
        <v>310</v>
      </c>
      <c r="E10" s="78" t="s">
        <v>58</v>
      </c>
      <c r="F10" s="78" t="s">
        <v>59</v>
      </c>
      <c r="G10" s="78" t="s">
        <v>1254</v>
      </c>
      <c r="H10" s="164">
        <v>4</v>
      </c>
      <c r="I10" s="78" t="s">
        <v>1333</v>
      </c>
      <c r="J10" s="175">
        <v>31</v>
      </c>
      <c r="K10" s="156" t="s">
        <v>1873</v>
      </c>
      <c r="L10" s="157"/>
      <c r="M10" s="157">
        <v>31</v>
      </c>
      <c r="N10" s="157"/>
      <c r="O10" s="157">
        <v>31</v>
      </c>
      <c r="P10" s="157"/>
      <c r="Q10" s="157">
        <v>31</v>
      </c>
      <c r="R10" s="157"/>
      <c r="S10" s="157">
        <v>31</v>
      </c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</row>
    <row r="11" spans="1:51" ht="14.25" customHeight="1">
      <c r="A11" s="156">
        <v>8</v>
      </c>
      <c r="B11" s="81"/>
      <c r="C11" s="94" t="s">
        <v>1711</v>
      </c>
      <c r="D11" s="69" t="s">
        <v>903</v>
      </c>
      <c r="E11" s="69" t="s">
        <v>58</v>
      </c>
      <c r="F11" s="69" t="s">
        <v>59</v>
      </c>
      <c r="G11" s="69" t="s">
        <v>1604</v>
      </c>
      <c r="H11" s="165">
        <v>2</v>
      </c>
      <c r="I11" s="69" t="s">
        <v>1665</v>
      </c>
      <c r="J11" s="176">
        <v>25</v>
      </c>
      <c r="K11" s="156" t="s">
        <v>1873</v>
      </c>
      <c r="L11" s="157"/>
      <c r="M11" s="157">
        <v>25</v>
      </c>
      <c r="N11" s="157"/>
      <c r="O11" s="157">
        <v>25</v>
      </c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</row>
    <row r="12" spans="1:51" ht="14.25" customHeight="1">
      <c r="A12" s="156">
        <v>9</v>
      </c>
      <c r="B12" s="81"/>
      <c r="C12" s="94" t="s">
        <v>1711</v>
      </c>
      <c r="D12" s="69" t="s">
        <v>903</v>
      </c>
      <c r="E12" s="69" t="s">
        <v>58</v>
      </c>
      <c r="F12" s="69" t="s">
        <v>60</v>
      </c>
      <c r="G12" s="69" t="s">
        <v>1605</v>
      </c>
      <c r="H12" s="165">
        <v>2</v>
      </c>
      <c r="I12" s="69" t="s">
        <v>1665</v>
      </c>
      <c r="J12" s="176">
        <v>12</v>
      </c>
      <c r="K12" s="157" t="s">
        <v>1873</v>
      </c>
      <c r="L12" s="157"/>
      <c r="M12" s="157">
        <v>12</v>
      </c>
      <c r="N12" s="157"/>
      <c r="O12" s="157">
        <v>12</v>
      </c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</row>
    <row r="13" spans="1:51" ht="14.25" customHeight="1">
      <c r="A13" s="156">
        <v>10</v>
      </c>
      <c r="B13" s="79"/>
      <c r="C13" s="113" t="s">
        <v>1046</v>
      </c>
      <c r="D13" s="78" t="s">
        <v>943</v>
      </c>
      <c r="E13" s="78" t="s">
        <v>58</v>
      </c>
      <c r="F13" s="78" t="s">
        <v>954</v>
      </c>
      <c r="G13" s="78" t="s">
        <v>956</v>
      </c>
      <c r="H13" s="164">
        <v>1</v>
      </c>
      <c r="I13" s="78" t="s">
        <v>1936</v>
      </c>
      <c r="J13" s="164">
        <v>43</v>
      </c>
      <c r="K13" s="157" t="s">
        <v>1873</v>
      </c>
      <c r="L13" s="156"/>
      <c r="M13" s="156">
        <v>43</v>
      </c>
      <c r="N13" s="157"/>
      <c r="O13" s="156"/>
      <c r="P13" s="157"/>
      <c r="Q13" s="156"/>
      <c r="R13" s="157"/>
      <c r="S13" s="156"/>
      <c r="T13" s="157"/>
      <c r="U13" s="156"/>
      <c r="V13" s="157"/>
      <c r="W13" s="156"/>
      <c r="X13" s="157"/>
      <c r="Y13" s="156"/>
      <c r="Z13" s="157"/>
      <c r="AA13" s="156"/>
      <c r="AB13" s="157"/>
      <c r="AC13" s="156"/>
      <c r="AD13" s="157"/>
      <c r="AE13" s="156"/>
      <c r="AF13" s="157"/>
      <c r="AG13" s="156"/>
      <c r="AH13" s="157"/>
      <c r="AI13" s="156"/>
      <c r="AJ13" s="157"/>
      <c r="AK13" s="156"/>
      <c r="AL13" s="157"/>
      <c r="AM13" s="156"/>
      <c r="AN13" s="157"/>
      <c r="AO13" s="156"/>
      <c r="AP13" s="157"/>
      <c r="AQ13" s="156"/>
      <c r="AR13" s="157"/>
      <c r="AS13" s="156"/>
      <c r="AT13" s="157"/>
      <c r="AU13" s="156"/>
      <c r="AV13" s="157"/>
      <c r="AW13" s="156"/>
      <c r="AX13" s="157"/>
      <c r="AY13" s="157"/>
    </row>
    <row r="14" spans="1:51" ht="14.25" customHeight="1">
      <c r="A14" s="156">
        <v>11</v>
      </c>
      <c r="B14" s="79"/>
      <c r="C14" s="94" t="s">
        <v>1711</v>
      </c>
      <c r="D14" s="69" t="s">
        <v>904</v>
      </c>
      <c r="E14" s="69" t="s">
        <v>58</v>
      </c>
      <c r="F14" s="69" t="s">
        <v>93</v>
      </c>
      <c r="G14" s="69" t="s">
        <v>1596</v>
      </c>
      <c r="H14" s="165">
        <v>1</v>
      </c>
      <c r="I14" s="69" t="s">
        <v>1321</v>
      </c>
      <c r="J14" s="176">
        <v>16</v>
      </c>
      <c r="K14" s="156" t="s">
        <v>1878</v>
      </c>
      <c r="L14" s="156"/>
      <c r="M14" s="156"/>
      <c r="N14" s="157">
        <v>16</v>
      </c>
      <c r="O14" s="157"/>
      <c r="P14" s="157"/>
      <c r="Q14" s="156"/>
      <c r="R14" s="157"/>
      <c r="S14" s="156"/>
      <c r="T14" s="157"/>
      <c r="U14" s="156"/>
      <c r="V14" s="157"/>
      <c r="W14" s="156"/>
      <c r="X14" s="157"/>
      <c r="Y14" s="157"/>
      <c r="Z14" s="157"/>
      <c r="AA14" s="156"/>
      <c r="AB14" s="157"/>
      <c r="AC14" s="156"/>
      <c r="AD14" s="157"/>
      <c r="AE14" s="156"/>
      <c r="AF14" s="157"/>
      <c r="AG14" s="156"/>
      <c r="AH14" s="157"/>
      <c r="AI14" s="156"/>
      <c r="AJ14" s="157"/>
      <c r="AK14" s="156"/>
      <c r="AL14" s="157"/>
      <c r="AM14" s="156"/>
      <c r="AN14" s="157"/>
      <c r="AO14" s="156"/>
      <c r="AP14" s="157"/>
      <c r="AQ14" s="156"/>
      <c r="AR14" s="157"/>
      <c r="AS14" s="156"/>
      <c r="AT14" s="157"/>
      <c r="AU14" s="156"/>
      <c r="AV14" s="157"/>
      <c r="AW14" s="156"/>
      <c r="AX14" s="157"/>
      <c r="AY14" s="157"/>
    </row>
    <row r="15" spans="1:51" ht="14.25" customHeight="1">
      <c r="A15" s="156">
        <v>12</v>
      </c>
      <c r="B15" s="79"/>
      <c r="C15" s="113" t="s">
        <v>1046</v>
      </c>
      <c r="D15" s="78" t="s">
        <v>946</v>
      </c>
      <c r="E15" s="78" t="s">
        <v>58</v>
      </c>
      <c r="F15" s="78" t="s">
        <v>954</v>
      </c>
      <c r="G15" s="78" t="s">
        <v>956</v>
      </c>
      <c r="H15" s="164">
        <v>1</v>
      </c>
      <c r="I15" s="78" t="s">
        <v>974</v>
      </c>
      <c r="J15" s="164">
        <v>40</v>
      </c>
      <c r="K15" s="156" t="s">
        <v>1878</v>
      </c>
      <c r="L15" s="156"/>
      <c r="M15" s="156"/>
      <c r="N15" s="157">
        <v>48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</row>
    <row r="16" spans="1:51" ht="14.25" customHeight="1">
      <c r="A16" s="156">
        <v>13</v>
      </c>
      <c r="B16" s="79"/>
      <c r="C16" s="113" t="s">
        <v>1046</v>
      </c>
      <c r="D16" s="78" t="s">
        <v>948</v>
      </c>
      <c r="E16" s="78" t="s">
        <v>58</v>
      </c>
      <c r="F16" s="78" t="s">
        <v>954</v>
      </c>
      <c r="G16" s="78" t="s">
        <v>956</v>
      </c>
      <c r="H16" s="164">
        <v>1</v>
      </c>
      <c r="I16" s="78" t="s">
        <v>1937</v>
      </c>
      <c r="J16" s="164">
        <v>41</v>
      </c>
      <c r="K16" s="156" t="s">
        <v>1882</v>
      </c>
      <c r="L16" s="157"/>
      <c r="M16" s="156"/>
      <c r="N16" s="157"/>
      <c r="O16" s="157">
        <v>41</v>
      </c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</row>
    <row r="17" spans="1:51" ht="14.25" customHeight="1">
      <c r="A17" s="156">
        <v>14</v>
      </c>
      <c r="B17" s="79"/>
      <c r="C17" s="94" t="s">
        <v>1711</v>
      </c>
      <c r="D17" s="69" t="s">
        <v>370</v>
      </c>
      <c r="E17" s="69" t="s">
        <v>58</v>
      </c>
      <c r="F17" s="69" t="s">
        <v>93</v>
      </c>
      <c r="G17" s="69" t="s">
        <v>1597</v>
      </c>
      <c r="H17" s="165">
        <v>1</v>
      </c>
      <c r="I17" s="69" t="s">
        <v>1675</v>
      </c>
      <c r="J17" s="176">
        <v>32</v>
      </c>
      <c r="K17" s="156" t="s">
        <v>1870</v>
      </c>
      <c r="L17" s="156"/>
      <c r="M17" s="156"/>
      <c r="N17" s="157"/>
      <c r="O17" s="157"/>
      <c r="P17" s="157">
        <v>32</v>
      </c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</row>
    <row r="18" spans="1:51" ht="14.25" customHeight="1">
      <c r="A18" s="156">
        <v>15</v>
      </c>
      <c r="B18" s="81"/>
      <c r="C18" s="94" t="s">
        <v>1711</v>
      </c>
      <c r="D18" s="69" t="s">
        <v>371</v>
      </c>
      <c r="E18" s="69" t="s">
        <v>58</v>
      </c>
      <c r="F18" s="69" t="s">
        <v>93</v>
      </c>
      <c r="G18" s="69" t="s">
        <v>1598</v>
      </c>
      <c r="H18" s="165">
        <v>1</v>
      </c>
      <c r="I18" s="69" t="s">
        <v>1676</v>
      </c>
      <c r="J18" s="176">
        <v>31</v>
      </c>
      <c r="K18" s="156" t="s">
        <v>1871</v>
      </c>
      <c r="L18" s="156"/>
      <c r="M18" s="156"/>
      <c r="N18" s="156"/>
      <c r="O18" s="156"/>
      <c r="P18" s="156"/>
      <c r="Q18" s="156">
        <v>31</v>
      </c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7"/>
    </row>
    <row r="19" spans="1:51" ht="14.25" customHeight="1">
      <c r="A19" s="156">
        <v>16</v>
      </c>
      <c r="B19" s="81"/>
      <c r="C19" s="94" t="s">
        <v>1711</v>
      </c>
      <c r="D19" s="69" t="s">
        <v>372</v>
      </c>
      <c r="E19" s="69" t="s">
        <v>58</v>
      </c>
      <c r="F19" s="69" t="s">
        <v>93</v>
      </c>
      <c r="G19" s="69" t="s">
        <v>1599</v>
      </c>
      <c r="H19" s="165">
        <v>1</v>
      </c>
      <c r="I19" s="69" t="s">
        <v>1320</v>
      </c>
      <c r="J19" s="176">
        <v>36</v>
      </c>
      <c r="K19" s="156" t="s">
        <v>1874</v>
      </c>
      <c r="L19" s="156"/>
      <c r="M19" s="156"/>
      <c r="N19" s="156"/>
      <c r="O19" s="156"/>
      <c r="P19" s="156"/>
      <c r="Q19" s="156"/>
      <c r="R19" s="156">
        <v>36</v>
      </c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7"/>
      <c r="AY19" s="157"/>
    </row>
    <row r="20" spans="1:51" ht="14.25" customHeight="1">
      <c r="A20" s="156">
        <v>17</v>
      </c>
      <c r="B20" s="81"/>
      <c r="C20" s="94" t="s">
        <v>1711</v>
      </c>
      <c r="D20" s="69" t="s">
        <v>377</v>
      </c>
      <c r="E20" s="69" t="s">
        <v>58</v>
      </c>
      <c r="F20" s="69" t="s">
        <v>93</v>
      </c>
      <c r="G20" s="69" t="s">
        <v>1598</v>
      </c>
      <c r="H20" s="165">
        <v>1</v>
      </c>
      <c r="I20" s="69" t="s">
        <v>1282</v>
      </c>
      <c r="J20" s="176">
        <v>31</v>
      </c>
      <c r="K20" s="156" t="s">
        <v>1875</v>
      </c>
      <c r="L20" s="156"/>
      <c r="M20" s="156"/>
      <c r="N20" s="156"/>
      <c r="O20" s="156"/>
      <c r="P20" s="156"/>
      <c r="Q20" s="156"/>
      <c r="R20" s="156"/>
      <c r="S20" s="156">
        <v>31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7"/>
    </row>
    <row r="21" spans="1:51" ht="14.25" customHeight="1">
      <c r="A21" s="156">
        <v>18</v>
      </c>
      <c r="B21" s="81"/>
      <c r="C21" s="94" t="s">
        <v>1711</v>
      </c>
      <c r="D21" s="69" t="s">
        <v>380</v>
      </c>
      <c r="E21" s="69" t="s">
        <v>58</v>
      </c>
      <c r="F21" s="69" t="s">
        <v>93</v>
      </c>
      <c r="G21" s="69" t="s">
        <v>1600</v>
      </c>
      <c r="H21" s="165">
        <v>1</v>
      </c>
      <c r="I21" s="69" t="s">
        <v>1324</v>
      </c>
      <c r="J21" s="176">
        <v>30</v>
      </c>
      <c r="K21" s="156" t="s">
        <v>1896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>
        <v>30</v>
      </c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7"/>
      <c r="AY21" s="157"/>
    </row>
    <row r="22" spans="1:51" s="99" customFormat="1" ht="14.25" customHeight="1">
      <c r="A22" s="156">
        <v>19</v>
      </c>
      <c r="B22" s="81"/>
      <c r="C22" s="94" t="s">
        <v>1711</v>
      </c>
      <c r="D22" s="69" t="s">
        <v>916</v>
      </c>
      <c r="E22" s="69" t="s">
        <v>58</v>
      </c>
      <c r="F22" s="69" t="s">
        <v>93</v>
      </c>
      <c r="G22" s="69" t="s">
        <v>1600</v>
      </c>
      <c r="H22" s="165">
        <v>1</v>
      </c>
      <c r="I22" s="69" t="s">
        <v>1323</v>
      </c>
      <c r="J22" s="176">
        <v>30</v>
      </c>
      <c r="K22" s="156" t="s">
        <v>1892</v>
      </c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>
        <v>30</v>
      </c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7"/>
      <c r="AY22" s="157"/>
    </row>
    <row r="23" spans="1:51" s="99" customFormat="1" ht="14.25" customHeight="1">
      <c r="A23" s="156">
        <v>20</v>
      </c>
      <c r="B23" s="81"/>
      <c r="C23" s="94" t="s">
        <v>1711</v>
      </c>
      <c r="D23" s="69" t="s">
        <v>368</v>
      </c>
      <c r="E23" s="69" t="s">
        <v>58</v>
      </c>
      <c r="F23" s="69" t="s">
        <v>93</v>
      </c>
      <c r="G23" s="69" t="s">
        <v>1601</v>
      </c>
      <c r="H23" s="165">
        <v>2</v>
      </c>
      <c r="I23" s="69" t="s">
        <v>1677</v>
      </c>
      <c r="J23" s="176">
        <v>40</v>
      </c>
      <c r="K23" s="156" t="s">
        <v>1889</v>
      </c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>
        <v>40</v>
      </c>
      <c r="Y23" s="156"/>
      <c r="Z23" s="156">
        <v>40</v>
      </c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7"/>
      <c r="AY23" s="157"/>
    </row>
    <row r="24" spans="1:51" ht="14.25" customHeight="1">
      <c r="A24" s="156">
        <v>21</v>
      </c>
      <c r="B24" s="79"/>
      <c r="C24" s="113" t="s">
        <v>1046</v>
      </c>
      <c r="D24" s="78" t="s">
        <v>945</v>
      </c>
      <c r="E24" s="78" t="s">
        <v>58</v>
      </c>
      <c r="F24" s="78" t="s">
        <v>954</v>
      </c>
      <c r="G24" s="78" t="s">
        <v>956</v>
      </c>
      <c r="H24" s="164">
        <v>1</v>
      </c>
      <c r="I24" s="78" t="s">
        <v>973</v>
      </c>
      <c r="J24" s="164">
        <v>36</v>
      </c>
      <c r="K24" s="156" t="s">
        <v>1889</v>
      </c>
      <c r="L24" s="156"/>
      <c r="M24" s="156"/>
      <c r="N24" s="156"/>
      <c r="O24" s="157"/>
      <c r="P24" s="156"/>
      <c r="Q24" s="157"/>
      <c r="R24" s="156"/>
      <c r="S24" s="157"/>
      <c r="T24" s="156"/>
      <c r="U24" s="157"/>
      <c r="V24" s="156"/>
      <c r="W24" s="157"/>
      <c r="X24" s="156">
        <v>43.2</v>
      </c>
      <c r="Y24" s="157"/>
      <c r="Z24" s="156"/>
      <c r="AA24" s="157"/>
      <c r="AB24" s="156"/>
      <c r="AC24" s="157"/>
      <c r="AD24" s="156"/>
      <c r="AE24" s="157"/>
      <c r="AF24" s="156"/>
      <c r="AG24" s="157"/>
      <c r="AH24" s="156"/>
      <c r="AI24" s="157"/>
      <c r="AJ24" s="156"/>
      <c r="AK24" s="157"/>
      <c r="AL24" s="156"/>
      <c r="AM24" s="157"/>
      <c r="AN24" s="156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</row>
    <row r="25" spans="1:51" ht="14.25" customHeight="1">
      <c r="A25" s="156">
        <v>22</v>
      </c>
      <c r="B25" s="81"/>
      <c r="C25" s="94" t="s">
        <v>1711</v>
      </c>
      <c r="D25" s="69" t="s">
        <v>369</v>
      </c>
      <c r="E25" s="69" t="s">
        <v>58</v>
      </c>
      <c r="F25" s="69" t="s">
        <v>93</v>
      </c>
      <c r="G25" s="69" t="s">
        <v>1601</v>
      </c>
      <c r="H25" s="165">
        <v>2</v>
      </c>
      <c r="I25" s="69" t="s">
        <v>1342</v>
      </c>
      <c r="J25" s="176">
        <v>40</v>
      </c>
      <c r="K25" s="156" t="s">
        <v>1891</v>
      </c>
      <c r="L25" s="156"/>
      <c r="M25" s="156"/>
      <c r="N25" s="156"/>
      <c r="O25" s="157"/>
      <c r="P25" s="156"/>
      <c r="Q25" s="157"/>
      <c r="R25" s="156"/>
      <c r="S25" s="157"/>
      <c r="T25" s="156"/>
      <c r="U25" s="157"/>
      <c r="V25" s="156"/>
      <c r="W25" s="157"/>
      <c r="X25" s="156"/>
      <c r="Y25" s="157">
        <v>40</v>
      </c>
      <c r="Z25" s="156"/>
      <c r="AA25" s="157">
        <v>40</v>
      </c>
      <c r="AB25" s="156"/>
      <c r="AC25" s="157"/>
      <c r="AD25" s="156"/>
      <c r="AE25" s="157"/>
      <c r="AF25" s="156"/>
      <c r="AG25" s="157"/>
      <c r="AH25" s="156"/>
      <c r="AI25" s="157"/>
      <c r="AJ25" s="156"/>
      <c r="AK25" s="157"/>
      <c r="AL25" s="156"/>
      <c r="AM25" s="157"/>
      <c r="AN25" s="156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</row>
    <row r="26" spans="1:51" ht="14.25" customHeight="1">
      <c r="A26" s="156">
        <v>23</v>
      </c>
      <c r="B26" s="79"/>
      <c r="C26" s="113" t="s">
        <v>1046</v>
      </c>
      <c r="D26" s="78" t="s">
        <v>947</v>
      </c>
      <c r="E26" s="78" t="s">
        <v>58</v>
      </c>
      <c r="F26" s="78" t="s">
        <v>954</v>
      </c>
      <c r="G26" s="78" t="s">
        <v>956</v>
      </c>
      <c r="H26" s="164">
        <v>1</v>
      </c>
      <c r="I26" s="78" t="s">
        <v>1938</v>
      </c>
      <c r="J26" s="164">
        <v>36</v>
      </c>
      <c r="K26" s="156" t="s">
        <v>1891</v>
      </c>
      <c r="L26" s="156"/>
      <c r="M26" s="156"/>
      <c r="N26" s="156"/>
      <c r="O26" s="157"/>
      <c r="P26" s="156"/>
      <c r="Q26" s="157"/>
      <c r="R26" s="156"/>
      <c r="S26" s="157"/>
      <c r="T26" s="156"/>
      <c r="U26" s="157"/>
      <c r="V26" s="156"/>
      <c r="W26" s="157"/>
      <c r="X26" s="156"/>
      <c r="Y26" s="157">
        <v>36</v>
      </c>
      <c r="Z26" s="156"/>
      <c r="AA26" s="157"/>
      <c r="AB26" s="156"/>
      <c r="AC26" s="157"/>
      <c r="AD26" s="156"/>
      <c r="AE26" s="157"/>
      <c r="AF26" s="156"/>
      <c r="AG26" s="157"/>
      <c r="AH26" s="156"/>
      <c r="AI26" s="157"/>
      <c r="AJ26" s="156"/>
      <c r="AK26" s="157"/>
      <c r="AL26" s="156"/>
      <c r="AM26" s="157"/>
      <c r="AN26" s="156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</row>
    <row r="27" spans="1:51" ht="14.25" customHeight="1">
      <c r="A27" s="156">
        <v>24</v>
      </c>
      <c r="B27" s="79"/>
      <c r="C27" s="94" t="s">
        <v>1711</v>
      </c>
      <c r="D27" s="69" t="s">
        <v>907</v>
      </c>
      <c r="E27" s="69" t="s">
        <v>58</v>
      </c>
      <c r="F27" s="69" t="s">
        <v>59</v>
      </c>
      <c r="G27" s="69" t="s">
        <v>1604</v>
      </c>
      <c r="H27" s="165">
        <v>2</v>
      </c>
      <c r="I27" s="69" t="s">
        <v>1467</v>
      </c>
      <c r="J27" s="176">
        <v>27</v>
      </c>
      <c r="K27" s="156" t="s">
        <v>1883</v>
      </c>
      <c r="L27" s="156"/>
      <c r="M27" s="156"/>
      <c r="N27" s="156"/>
      <c r="O27" s="157"/>
      <c r="P27" s="156"/>
      <c r="Q27" s="157"/>
      <c r="R27" s="156"/>
      <c r="S27" s="157"/>
      <c r="T27" s="156"/>
      <c r="U27" s="157"/>
      <c r="V27" s="156"/>
      <c r="W27" s="157"/>
      <c r="X27" s="156"/>
      <c r="Y27" s="157"/>
      <c r="Z27" s="156">
        <v>27</v>
      </c>
      <c r="AA27" s="157"/>
      <c r="AB27" s="156">
        <v>27</v>
      </c>
      <c r="AC27" s="157"/>
      <c r="AD27" s="156"/>
      <c r="AE27" s="157"/>
      <c r="AF27" s="156"/>
      <c r="AG27" s="157"/>
      <c r="AH27" s="156"/>
      <c r="AI27" s="157"/>
      <c r="AJ27" s="156"/>
      <c r="AK27" s="157"/>
      <c r="AL27" s="156"/>
      <c r="AM27" s="157"/>
      <c r="AN27" s="156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</row>
    <row r="28" spans="1:51" ht="14.25" customHeight="1">
      <c r="A28" s="156">
        <v>25</v>
      </c>
      <c r="B28" s="79"/>
      <c r="C28" s="94" t="s">
        <v>1711</v>
      </c>
      <c r="D28" s="69" t="s">
        <v>907</v>
      </c>
      <c r="E28" s="69" t="s">
        <v>58</v>
      </c>
      <c r="F28" s="69" t="s">
        <v>60</v>
      </c>
      <c r="G28" s="69" t="s">
        <v>1605</v>
      </c>
      <c r="H28" s="165">
        <v>2</v>
      </c>
      <c r="I28" s="69" t="s">
        <v>1467</v>
      </c>
      <c r="J28" s="176">
        <v>13</v>
      </c>
      <c r="K28" s="156" t="s">
        <v>1883</v>
      </c>
      <c r="L28" s="156"/>
      <c r="M28" s="156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>
        <v>13</v>
      </c>
      <c r="AA28" s="157"/>
      <c r="AB28" s="157">
        <v>13</v>
      </c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6"/>
      <c r="AQ28" s="157"/>
      <c r="AR28" s="157"/>
      <c r="AS28" s="157"/>
      <c r="AT28" s="157"/>
      <c r="AU28" s="157"/>
      <c r="AV28" s="157"/>
      <c r="AW28" s="157"/>
      <c r="AX28" s="157"/>
      <c r="AY28" s="157"/>
    </row>
    <row r="29" spans="1:51" s="99" customFormat="1" ht="14.25" customHeight="1">
      <c r="A29" s="156">
        <v>26</v>
      </c>
      <c r="B29" s="79"/>
      <c r="C29" s="113" t="s">
        <v>1046</v>
      </c>
      <c r="D29" s="78" t="s">
        <v>312</v>
      </c>
      <c r="E29" s="78" t="s">
        <v>58</v>
      </c>
      <c r="F29" s="78" t="s">
        <v>954</v>
      </c>
      <c r="G29" s="78" t="s">
        <v>955</v>
      </c>
      <c r="H29" s="164">
        <v>2</v>
      </c>
      <c r="I29" s="78" t="s">
        <v>968</v>
      </c>
      <c r="J29" s="164">
        <v>48</v>
      </c>
      <c r="K29" s="156" t="s">
        <v>1883</v>
      </c>
      <c r="L29" s="156"/>
      <c r="M29" s="156"/>
      <c r="N29" s="157"/>
      <c r="O29" s="157"/>
      <c r="P29" s="157"/>
      <c r="Q29" s="157"/>
      <c r="R29" s="157"/>
      <c r="S29" s="157"/>
      <c r="T29" s="157"/>
      <c r="U29" s="157"/>
      <c r="V29" s="156"/>
      <c r="W29" s="157"/>
      <c r="X29" s="156"/>
      <c r="Y29" s="157"/>
      <c r="Z29" s="157">
        <v>57.6</v>
      </c>
      <c r="AA29" s="157"/>
      <c r="AB29" s="157">
        <v>57.6</v>
      </c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</row>
    <row r="30" spans="1:51" ht="14.25" customHeight="1">
      <c r="A30" s="156">
        <v>27</v>
      </c>
      <c r="B30" s="79"/>
      <c r="C30" s="94" t="s">
        <v>1711</v>
      </c>
      <c r="D30" s="69" t="s">
        <v>910</v>
      </c>
      <c r="E30" s="69" t="s">
        <v>58</v>
      </c>
      <c r="F30" s="69" t="s">
        <v>59</v>
      </c>
      <c r="G30" s="69" t="s">
        <v>1604</v>
      </c>
      <c r="H30" s="165">
        <v>2</v>
      </c>
      <c r="I30" s="69" t="s">
        <v>1336</v>
      </c>
      <c r="J30" s="176">
        <v>26</v>
      </c>
      <c r="K30" s="191" t="s">
        <v>1884</v>
      </c>
      <c r="L30" s="191"/>
      <c r="M30" s="191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1"/>
      <c r="AA30" s="192">
        <v>26</v>
      </c>
      <c r="AB30" s="191"/>
      <c r="AC30" s="192">
        <v>26</v>
      </c>
      <c r="AD30" s="191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</row>
    <row r="31" spans="1:51" ht="14.25" customHeight="1">
      <c r="A31" s="156">
        <v>28</v>
      </c>
      <c r="B31" s="79"/>
      <c r="C31" s="94" t="s">
        <v>1711</v>
      </c>
      <c r="D31" s="69" t="s">
        <v>910</v>
      </c>
      <c r="E31" s="69" t="s">
        <v>58</v>
      </c>
      <c r="F31" s="69" t="s">
        <v>60</v>
      </c>
      <c r="G31" s="69" t="s">
        <v>1605</v>
      </c>
      <c r="H31" s="165">
        <v>2</v>
      </c>
      <c r="I31" s="69" t="s">
        <v>1336</v>
      </c>
      <c r="J31" s="176">
        <v>13</v>
      </c>
      <c r="K31" s="156" t="s">
        <v>1884</v>
      </c>
      <c r="L31" s="156"/>
      <c r="M31" s="156"/>
      <c r="N31" s="157"/>
      <c r="O31" s="156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>
        <v>13</v>
      </c>
      <c r="AB31" s="157"/>
      <c r="AC31" s="157">
        <v>13</v>
      </c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</row>
    <row r="32" spans="1:51" ht="14.25" customHeight="1">
      <c r="A32" s="156">
        <v>29</v>
      </c>
      <c r="B32" s="79"/>
      <c r="C32" s="113" t="s">
        <v>1046</v>
      </c>
      <c r="D32" s="78" t="s">
        <v>938</v>
      </c>
      <c r="E32" s="78" t="s">
        <v>58</v>
      </c>
      <c r="F32" s="78" t="s">
        <v>954</v>
      </c>
      <c r="G32" s="78" t="s">
        <v>955</v>
      </c>
      <c r="H32" s="164">
        <v>2</v>
      </c>
      <c r="I32" s="78" t="s">
        <v>1939</v>
      </c>
      <c r="J32" s="164">
        <v>44</v>
      </c>
      <c r="K32" s="156" t="s">
        <v>1884</v>
      </c>
      <c r="L32" s="156"/>
      <c r="M32" s="156"/>
      <c r="N32" s="157"/>
      <c r="O32" s="156"/>
      <c r="P32" s="157"/>
      <c r="Q32" s="156"/>
      <c r="R32" s="157"/>
      <c r="S32" s="157"/>
      <c r="T32" s="157"/>
      <c r="U32" s="157"/>
      <c r="V32" s="157"/>
      <c r="W32" s="156"/>
      <c r="X32" s="157"/>
      <c r="Y32" s="156"/>
      <c r="Z32" s="157"/>
      <c r="AA32" s="156">
        <v>44</v>
      </c>
      <c r="AB32" s="157"/>
      <c r="AC32" s="157">
        <v>44</v>
      </c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  <c r="AU32" s="157"/>
      <c r="AV32" s="157"/>
      <c r="AW32" s="156"/>
      <c r="AX32" s="157"/>
      <c r="AY32" s="157"/>
    </row>
    <row r="33" spans="1:51" ht="14.25" customHeight="1">
      <c r="A33" s="156">
        <v>30</v>
      </c>
      <c r="B33" s="81"/>
      <c r="C33" s="94" t="s">
        <v>1711</v>
      </c>
      <c r="D33" s="69" t="s">
        <v>912</v>
      </c>
      <c r="E33" s="69" t="s">
        <v>58</v>
      </c>
      <c r="F33" s="69" t="s">
        <v>93</v>
      </c>
      <c r="G33" s="69" t="s">
        <v>1602</v>
      </c>
      <c r="H33" s="165">
        <v>2</v>
      </c>
      <c r="I33" s="69" t="s">
        <v>1678</v>
      </c>
      <c r="J33" s="176">
        <v>34</v>
      </c>
      <c r="K33" s="156" t="s">
        <v>1898</v>
      </c>
      <c r="L33" s="156"/>
      <c r="M33" s="156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>
        <v>34</v>
      </c>
      <c r="AC33" s="157"/>
      <c r="AD33" s="157">
        <v>34</v>
      </c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</row>
    <row r="34" spans="1:51" ht="14.25" customHeight="1">
      <c r="A34" s="156">
        <v>31</v>
      </c>
      <c r="B34" s="81"/>
      <c r="C34" s="94" t="s">
        <v>1711</v>
      </c>
      <c r="D34" s="69" t="s">
        <v>913</v>
      </c>
      <c r="E34" s="69" t="s">
        <v>58</v>
      </c>
      <c r="F34" s="69" t="s">
        <v>93</v>
      </c>
      <c r="G34" s="69" t="s">
        <v>1603</v>
      </c>
      <c r="H34" s="165">
        <v>2</v>
      </c>
      <c r="I34" s="69" t="s">
        <v>1679</v>
      </c>
      <c r="J34" s="176">
        <v>31</v>
      </c>
      <c r="K34" s="156" t="s">
        <v>1900</v>
      </c>
      <c r="L34" s="156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6"/>
      <c r="X34" s="157"/>
      <c r="Y34" s="156"/>
      <c r="Z34" s="157"/>
      <c r="AA34" s="156"/>
      <c r="AB34" s="157"/>
      <c r="AC34" s="157">
        <v>31</v>
      </c>
      <c r="AD34" s="157"/>
      <c r="AE34" s="156">
        <v>31</v>
      </c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7"/>
      <c r="AT34" s="157"/>
      <c r="AU34" s="157"/>
      <c r="AV34" s="157"/>
      <c r="AW34" s="157"/>
      <c r="AX34" s="157"/>
      <c r="AY34" s="157"/>
    </row>
    <row r="35" spans="1:51" ht="14.25" customHeight="1">
      <c r="A35" s="156">
        <v>32</v>
      </c>
      <c r="B35" s="79"/>
      <c r="C35" s="113" t="s">
        <v>1046</v>
      </c>
      <c r="D35" s="78" t="s">
        <v>939</v>
      </c>
      <c r="E35" s="78" t="s">
        <v>58</v>
      </c>
      <c r="F35" s="78" t="s">
        <v>954</v>
      </c>
      <c r="G35" s="78" t="s">
        <v>955</v>
      </c>
      <c r="H35" s="164">
        <v>2</v>
      </c>
      <c r="I35" s="78" t="s">
        <v>969</v>
      </c>
      <c r="J35" s="164">
        <v>47</v>
      </c>
      <c r="K35" s="156" t="s">
        <v>1885</v>
      </c>
      <c r="L35" s="156"/>
      <c r="M35" s="156"/>
      <c r="N35" s="157"/>
      <c r="O35" s="157"/>
      <c r="P35" s="157"/>
      <c r="Q35" s="157"/>
      <c r="R35" s="157"/>
      <c r="S35" s="157"/>
      <c r="T35" s="157"/>
      <c r="U35" s="157"/>
      <c r="V35" s="156"/>
      <c r="W35" s="156"/>
      <c r="X35" s="156"/>
      <c r="Y35" s="157"/>
      <c r="Z35" s="156"/>
      <c r="AA35" s="157"/>
      <c r="AB35" s="156"/>
      <c r="AC35" s="157"/>
      <c r="AD35" s="156"/>
      <c r="AE35" s="157"/>
      <c r="AF35" s="156">
        <v>56.4</v>
      </c>
      <c r="AG35" s="157"/>
      <c r="AH35" s="156">
        <v>56.4</v>
      </c>
      <c r="AI35" s="157"/>
      <c r="AJ35" s="156"/>
      <c r="AK35" s="157"/>
      <c r="AL35" s="156"/>
      <c r="AM35" s="157"/>
      <c r="AN35" s="156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</row>
    <row r="36" spans="1:51" ht="14.25" customHeight="1">
      <c r="A36" s="156">
        <v>33</v>
      </c>
      <c r="B36" s="79"/>
      <c r="C36" s="113" t="s">
        <v>1046</v>
      </c>
      <c r="D36" s="78" t="s">
        <v>940</v>
      </c>
      <c r="E36" s="78" t="s">
        <v>58</v>
      </c>
      <c r="F36" s="78" t="s">
        <v>954</v>
      </c>
      <c r="G36" s="78" t="s">
        <v>955</v>
      </c>
      <c r="H36" s="164">
        <v>2</v>
      </c>
      <c r="I36" s="78" t="s">
        <v>1940</v>
      </c>
      <c r="J36" s="164">
        <v>47</v>
      </c>
      <c r="K36" s="156" t="s">
        <v>1886</v>
      </c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>
        <v>47</v>
      </c>
      <c r="AH36" s="157"/>
      <c r="AI36" s="157">
        <v>47</v>
      </c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</row>
    <row r="37" spans="1:51" ht="14.25" customHeight="1">
      <c r="A37" s="156">
        <v>34</v>
      </c>
      <c r="B37" s="79"/>
      <c r="C37" s="113" t="s">
        <v>1046</v>
      </c>
      <c r="D37" s="78" t="s">
        <v>944</v>
      </c>
      <c r="E37" s="78" t="s">
        <v>58</v>
      </c>
      <c r="F37" s="78" t="s">
        <v>954</v>
      </c>
      <c r="G37" s="78" t="s">
        <v>956</v>
      </c>
      <c r="H37" s="164">
        <v>1</v>
      </c>
      <c r="I37" s="78" t="s">
        <v>972</v>
      </c>
      <c r="J37" s="164">
        <v>37</v>
      </c>
      <c r="K37" s="156" t="s">
        <v>1890</v>
      </c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>
        <v>37</v>
      </c>
      <c r="AK37" s="157">
        <v>7.4</v>
      </c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</row>
    <row r="38" spans="1:51" ht="14.25" customHeight="1">
      <c r="A38" s="156">
        <v>35</v>
      </c>
      <c r="B38" s="81"/>
      <c r="C38" s="94" t="s">
        <v>1711</v>
      </c>
      <c r="D38" s="69" t="s">
        <v>909</v>
      </c>
      <c r="E38" s="69" t="s">
        <v>58</v>
      </c>
      <c r="F38" s="69" t="s">
        <v>59</v>
      </c>
      <c r="G38" s="69" t="s">
        <v>1604</v>
      </c>
      <c r="H38" s="165">
        <v>2</v>
      </c>
      <c r="I38" s="69" t="s">
        <v>1326</v>
      </c>
      <c r="J38" s="176">
        <v>28</v>
      </c>
      <c r="K38" s="157" t="s">
        <v>1887</v>
      </c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>
        <v>28</v>
      </c>
      <c r="AM38" s="157"/>
      <c r="AN38" s="157">
        <v>28</v>
      </c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</row>
    <row r="39" spans="1:51" ht="14.25" customHeight="1">
      <c r="A39" s="156">
        <v>36</v>
      </c>
      <c r="B39" s="81"/>
      <c r="C39" s="94" t="s">
        <v>1711</v>
      </c>
      <c r="D39" s="69" t="s">
        <v>909</v>
      </c>
      <c r="E39" s="69" t="s">
        <v>58</v>
      </c>
      <c r="F39" s="69" t="s">
        <v>60</v>
      </c>
      <c r="G39" s="69" t="s">
        <v>1605</v>
      </c>
      <c r="H39" s="165">
        <v>2</v>
      </c>
      <c r="I39" s="69" t="s">
        <v>1326</v>
      </c>
      <c r="J39" s="176">
        <v>14</v>
      </c>
      <c r="K39" s="157" t="s">
        <v>1887</v>
      </c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>
        <v>14</v>
      </c>
      <c r="AM39" s="157"/>
      <c r="AN39" s="157">
        <v>14</v>
      </c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</row>
    <row r="40" spans="1:51" ht="14.25" customHeight="1">
      <c r="A40" s="156">
        <v>37</v>
      </c>
      <c r="B40" s="79"/>
      <c r="C40" s="113" t="s">
        <v>1046</v>
      </c>
      <c r="D40" s="78" t="s">
        <v>941</v>
      </c>
      <c r="E40" s="78" t="s">
        <v>58</v>
      </c>
      <c r="F40" s="78" t="s">
        <v>954</v>
      </c>
      <c r="G40" s="78" t="s">
        <v>955</v>
      </c>
      <c r="H40" s="164">
        <v>2</v>
      </c>
      <c r="I40" s="78" t="s">
        <v>970</v>
      </c>
      <c r="J40" s="164">
        <v>48</v>
      </c>
      <c r="K40" s="156" t="s">
        <v>1887</v>
      </c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>
        <v>48</v>
      </c>
      <c r="AM40" s="157">
        <v>9.6</v>
      </c>
      <c r="AN40" s="157">
        <v>48</v>
      </c>
      <c r="AO40" s="157">
        <v>9.6</v>
      </c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</row>
    <row r="41" spans="1:51" ht="14.25" customHeight="1">
      <c r="A41" s="156">
        <v>38</v>
      </c>
      <c r="B41" s="81"/>
      <c r="C41" s="94" t="s">
        <v>1711</v>
      </c>
      <c r="D41" s="69" t="s">
        <v>911</v>
      </c>
      <c r="E41" s="69" t="s">
        <v>58</v>
      </c>
      <c r="F41" s="69" t="s">
        <v>59</v>
      </c>
      <c r="G41" s="69" t="s">
        <v>1604</v>
      </c>
      <c r="H41" s="165">
        <v>2</v>
      </c>
      <c r="I41" s="69" t="s">
        <v>1325</v>
      </c>
      <c r="J41" s="176">
        <v>27</v>
      </c>
      <c r="K41" s="156" t="s">
        <v>1902</v>
      </c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>
        <v>27</v>
      </c>
      <c r="AN41" s="157"/>
      <c r="AO41" s="157">
        <v>27</v>
      </c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</row>
    <row r="42" spans="1:51" ht="14.25" customHeight="1">
      <c r="A42" s="156">
        <v>39</v>
      </c>
      <c r="B42" s="81"/>
      <c r="C42" s="94" t="s">
        <v>1711</v>
      </c>
      <c r="D42" s="69" t="s">
        <v>911</v>
      </c>
      <c r="E42" s="69" t="s">
        <v>58</v>
      </c>
      <c r="F42" s="69" t="s">
        <v>60</v>
      </c>
      <c r="G42" s="69" t="s">
        <v>1605</v>
      </c>
      <c r="H42" s="165">
        <v>2</v>
      </c>
      <c r="I42" s="69" t="s">
        <v>1325</v>
      </c>
      <c r="J42" s="176">
        <v>13</v>
      </c>
      <c r="K42" s="157" t="s">
        <v>1902</v>
      </c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>
        <v>13</v>
      </c>
      <c r="AN42" s="157"/>
      <c r="AO42" s="157">
        <v>13</v>
      </c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</row>
    <row r="43" spans="1:51" ht="14.25" customHeight="1">
      <c r="A43" s="156">
        <v>40</v>
      </c>
      <c r="B43" s="79"/>
      <c r="C43" s="113" t="s">
        <v>1046</v>
      </c>
      <c r="D43" s="78" t="s">
        <v>942</v>
      </c>
      <c r="E43" s="78" t="s">
        <v>58</v>
      </c>
      <c r="F43" s="78" t="s">
        <v>954</v>
      </c>
      <c r="G43" s="78" t="s">
        <v>956</v>
      </c>
      <c r="H43" s="164">
        <v>2</v>
      </c>
      <c r="I43" s="78" t="s">
        <v>971</v>
      </c>
      <c r="J43" s="164">
        <v>28</v>
      </c>
      <c r="K43" s="157" t="s">
        <v>1888</v>
      </c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>
        <v>28</v>
      </c>
      <c r="AQ43" s="157">
        <v>5.6</v>
      </c>
      <c r="AR43" s="157">
        <v>28</v>
      </c>
      <c r="AS43" s="157">
        <v>5.6</v>
      </c>
      <c r="AT43" s="157"/>
      <c r="AU43" s="157"/>
      <c r="AV43" s="157"/>
      <c r="AW43" s="157"/>
      <c r="AX43" s="157"/>
      <c r="AY43" s="157"/>
    </row>
    <row r="44" spans="1:51" ht="14.25" customHeight="1">
      <c r="A44" s="156">
        <v>41</v>
      </c>
      <c r="B44" s="81"/>
      <c r="C44" s="94" t="s">
        <v>1711</v>
      </c>
      <c r="D44" s="69" t="s">
        <v>905</v>
      </c>
      <c r="E44" s="69" t="s">
        <v>58</v>
      </c>
      <c r="F44" s="69" t="s">
        <v>59</v>
      </c>
      <c r="G44" s="69" t="s">
        <v>1604</v>
      </c>
      <c r="H44" s="165">
        <v>2</v>
      </c>
      <c r="I44" s="69" t="s">
        <v>1315</v>
      </c>
      <c r="J44" s="176">
        <v>28</v>
      </c>
      <c r="K44" s="156" t="s">
        <v>1915</v>
      </c>
      <c r="L44" s="157"/>
      <c r="M44" s="156"/>
      <c r="N44" s="157"/>
      <c r="O44" s="156"/>
      <c r="P44" s="157"/>
      <c r="Q44" s="156"/>
      <c r="R44" s="157"/>
      <c r="S44" s="156"/>
      <c r="T44" s="157"/>
      <c r="U44" s="156"/>
      <c r="V44" s="157"/>
      <c r="W44" s="156"/>
      <c r="X44" s="157"/>
      <c r="Y44" s="156"/>
      <c r="Z44" s="157"/>
      <c r="AA44" s="156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>
        <v>28</v>
      </c>
      <c r="AU44" s="157"/>
      <c r="AV44" s="157">
        <v>28</v>
      </c>
      <c r="AW44" s="157"/>
      <c r="AX44" s="157"/>
      <c r="AY44" s="157"/>
    </row>
    <row r="45" spans="1:51" ht="14.25" customHeight="1">
      <c r="A45" s="156">
        <v>42</v>
      </c>
      <c r="B45" s="117"/>
      <c r="C45" s="94" t="s">
        <v>1711</v>
      </c>
      <c r="D45" s="69" t="s">
        <v>905</v>
      </c>
      <c r="E45" s="69" t="s">
        <v>58</v>
      </c>
      <c r="F45" s="69" t="s">
        <v>60</v>
      </c>
      <c r="G45" s="69" t="s">
        <v>1605</v>
      </c>
      <c r="H45" s="165">
        <v>2</v>
      </c>
      <c r="I45" s="69" t="s">
        <v>1315</v>
      </c>
      <c r="J45" s="176">
        <v>13</v>
      </c>
      <c r="K45" s="192" t="s">
        <v>1907</v>
      </c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>
        <v>13</v>
      </c>
      <c r="AU45" s="192"/>
      <c r="AV45" s="192">
        <v>13</v>
      </c>
      <c r="AW45" s="192"/>
      <c r="AX45" s="192"/>
      <c r="AY45" s="192"/>
    </row>
    <row r="46" spans="1:51" ht="14.25" customHeight="1">
      <c r="A46" s="156">
        <v>43</v>
      </c>
      <c r="B46" s="81"/>
      <c r="C46" s="94" t="s">
        <v>1711</v>
      </c>
      <c r="D46" s="69" t="s">
        <v>906</v>
      </c>
      <c r="E46" s="69" t="s">
        <v>58</v>
      </c>
      <c r="F46" s="69" t="s">
        <v>59</v>
      </c>
      <c r="G46" s="69" t="s">
        <v>1604</v>
      </c>
      <c r="H46" s="165">
        <v>2</v>
      </c>
      <c r="I46" s="69" t="s">
        <v>1316</v>
      </c>
      <c r="J46" s="176">
        <v>28</v>
      </c>
      <c r="K46" s="156" t="s">
        <v>1908</v>
      </c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7"/>
      <c r="AT46" s="157"/>
      <c r="AU46" s="157">
        <v>28</v>
      </c>
      <c r="AV46" s="157"/>
      <c r="AW46" s="157">
        <v>28</v>
      </c>
      <c r="AX46" s="157"/>
      <c r="AY46" s="157"/>
    </row>
    <row r="47" spans="1:51" ht="14.25" customHeight="1">
      <c r="A47" s="156">
        <v>44</v>
      </c>
      <c r="B47" s="79"/>
      <c r="C47" s="94" t="s">
        <v>1711</v>
      </c>
      <c r="D47" s="69" t="s">
        <v>906</v>
      </c>
      <c r="E47" s="69" t="s">
        <v>58</v>
      </c>
      <c r="F47" s="69" t="s">
        <v>60</v>
      </c>
      <c r="G47" s="69" t="s">
        <v>1605</v>
      </c>
      <c r="H47" s="165">
        <v>2</v>
      </c>
      <c r="I47" s="69" t="s">
        <v>1316</v>
      </c>
      <c r="J47" s="176">
        <v>14</v>
      </c>
      <c r="K47" s="157" t="s">
        <v>1908</v>
      </c>
      <c r="L47" s="156"/>
      <c r="M47" s="193"/>
      <c r="N47" s="156"/>
      <c r="O47" s="193"/>
      <c r="P47" s="156"/>
      <c r="Q47" s="193"/>
      <c r="R47" s="156"/>
      <c r="S47" s="193"/>
      <c r="T47" s="156"/>
      <c r="U47" s="193"/>
      <c r="V47" s="156"/>
      <c r="W47" s="193"/>
      <c r="X47" s="156"/>
      <c r="Y47" s="193"/>
      <c r="Z47" s="156"/>
      <c r="AA47" s="193"/>
      <c r="AB47" s="156"/>
      <c r="AC47" s="193"/>
      <c r="AD47" s="156"/>
      <c r="AE47" s="193"/>
      <c r="AF47" s="156"/>
      <c r="AG47" s="193"/>
      <c r="AH47" s="156"/>
      <c r="AI47" s="193"/>
      <c r="AJ47" s="156"/>
      <c r="AK47" s="193"/>
      <c r="AL47" s="156"/>
      <c r="AM47" s="193"/>
      <c r="AN47" s="156"/>
      <c r="AO47" s="193"/>
      <c r="AP47" s="156"/>
      <c r="AQ47" s="193"/>
      <c r="AR47" s="193"/>
      <c r="AS47" s="157"/>
      <c r="AT47" s="157"/>
      <c r="AU47" s="157">
        <v>14</v>
      </c>
      <c r="AV47" s="157"/>
      <c r="AW47" s="157">
        <v>14</v>
      </c>
      <c r="AX47" s="157"/>
      <c r="AY47" s="157"/>
    </row>
    <row r="48" spans="1:51" ht="14.25" customHeight="1">
      <c r="A48" s="156">
        <v>45</v>
      </c>
      <c r="B48" s="81"/>
      <c r="C48" s="94" t="s">
        <v>1711</v>
      </c>
      <c r="D48" s="69" t="s">
        <v>912</v>
      </c>
      <c r="E48" s="69" t="s">
        <v>32</v>
      </c>
      <c r="F48" s="78" t="s">
        <v>35</v>
      </c>
      <c r="G48" s="69" t="s">
        <v>1612</v>
      </c>
      <c r="H48" s="165">
        <v>2</v>
      </c>
      <c r="I48" s="69" t="s">
        <v>1646</v>
      </c>
      <c r="J48" s="176">
        <v>30</v>
      </c>
      <c r="K48" s="156" t="s">
        <v>1872</v>
      </c>
      <c r="L48" s="193">
        <v>30</v>
      </c>
      <c r="M48" s="156"/>
      <c r="N48" s="193">
        <v>30</v>
      </c>
      <c r="O48" s="156"/>
      <c r="P48" s="193"/>
      <c r="Q48" s="156"/>
      <c r="R48" s="193"/>
      <c r="S48" s="156"/>
      <c r="T48" s="193"/>
      <c r="U48" s="156"/>
      <c r="V48" s="193"/>
      <c r="W48" s="156"/>
      <c r="X48" s="193"/>
      <c r="Y48" s="156"/>
      <c r="Z48" s="193"/>
      <c r="AA48" s="156"/>
      <c r="AB48" s="193"/>
      <c r="AC48" s="156"/>
      <c r="AD48" s="193"/>
      <c r="AE48" s="156"/>
      <c r="AF48" s="193"/>
      <c r="AG48" s="156"/>
      <c r="AH48" s="193"/>
      <c r="AI48" s="156"/>
      <c r="AJ48" s="193"/>
      <c r="AK48" s="156"/>
      <c r="AL48" s="193"/>
      <c r="AM48" s="156"/>
      <c r="AN48" s="193"/>
      <c r="AO48" s="157"/>
      <c r="AP48" s="193"/>
      <c r="AQ48" s="157"/>
      <c r="AR48" s="193"/>
      <c r="AS48" s="157"/>
      <c r="AT48" s="157"/>
      <c r="AU48" s="157"/>
      <c r="AV48" s="157"/>
      <c r="AW48" s="157"/>
      <c r="AX48" s="157"/>
      <c r="AY48" s="157"/>
    </row>
    <row r="49" spans="1:51" ht="14.25" customHeight="1">
      <c r="A49" s="156">
        <v>46</v>
      </c>
      <c r="B49" s="81"/>
      <c r="C49" s="113" t="s">
        <v>1245</v>
      </c>
      <c r="D49" s="78" t="s">
        <v>183</v>
      </c>
      <c r="E49" s="78" t="s">
        <v>32</v>
      </c>
      <c r="F49" s="78" t="s">
        <v>34</v>
      </c>
      <c r="G49" s="78" t="s">
        <v>1255</v>
      </c>
      <c r="H49" s="164">
        <v>3</v>
      </c>
      <c r="I49" s="78" t="s">
        <v>1337</v>
      </c>
      <c r="J49" s="175">
        <v>47</v>
      </c>
      <c r="K49" s="157" t="s">
        <v>1873</v>
      </c>
      <c r="L49" s="157"/>
      <c r="M49" s="193">
        <v>47</v>
      </c>
      <c r="N49" s="157"/>
      <c r="O49" s="193">
        <v>47</v>
      </c>
      <c r="P49" s="157"/>
      <c r="Q49" s="193">
        <v>47</v>
      </c>
      <c r="R49" s="157"/>
      <c r="S49" s="193"/>
      <c r="T49" s="157"/>
      <c r="U49" s="193"/>
      <c r="V49" s="157"/>
      <c r="W49" s="193"/>
      <c r="X49" s="157"/>
      <c r="Y49" s="193"/>
      <c r="Z49" s="157"/>
      <c r="AA49" s="193"/>
      <c r="AB49" s="157"/>
      <c r="AC49" s="193"/>
      <c r="AD49" s="157"/>
      <c r="AE49" s="193"/>
      <c r="AF49" s="157"/>
      <c r="AG49" s="193"/>
      <c r="AH49" s="157"/>
      <c r="AI49" s="193"/>
      <c r="AJ49" s="157"/>
      <c r="AK49" s="193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</row>
    <row r="50" spans="1:51" ht="14.25" customHeight="1">
      <c r="A50" s="156">
        <v>47</v>
      </c>
      <c r="B50" s="79"/>
      <c r="C50" s="94" t="s">
        <v>1711</v>
      </c>
      <c r="D50" s="69" t="s">
        <v>913</v>
      </c>
      <c r="E50" s="69" t="s">
        <v>32</v>
      </c>
      <c r="F50" s="78" t="s">
        <v>35</v>
      </c>
      <c r="G50" s="69" t="s">
        <v>1612</v>
      </c>
      <c r="H50" s="165">
        <v>2</v>
      </c>
      <c r="I50" s="69" t="s">
        <v>1647</v>
      </c>
      <c r="J50" s="176">
        <v>30</v>
      </c>
      <c r="K50" s="156" t="s">
        <v>1873</v>
      </c>
      <c r="L50" s="157"/>
      <c r="M50" s="157">
        <v>30</v>
      </c>
      <c r="N50" s="157"/>
      <c r="O50" s="157">
        <v>30</v>
      </c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</row>
    <row r="51" spans="1:51" ht="14.25" customHeight="1">
      <c r="A51" s="156">
        <v>48</v>
      </c>
      <c r="B51" s="81"/>
      <c r="C51" s="113" t="s">
        <v>1245</v>
      </c>
      <c r="D51" s="78" t="s">
        <v>183</v>
      </c>
      <c r="E51" s="78" t="s">
        <v>32</v>
      </c>
      <c r="F51" s="78" t="s">
        <v>12</v>
      </c>
      <c r="G51" s="78" t="s">
        <v>1256</v>
      </c>
      <c r="H51" s="164">
        <v>2</v>
      </c>
      <c r="I51" s="78" t="s">
        <v>1338</v>
      </c>
      <c r="J51" s="175">
        <v>47</v>
      </c>
      <c r="K51" s="157" t="s">
        <v>1882</v>
      </c>
      <c r="L51" s="157"/>
      <c r="M51" s="157"/>
      <c r="N51" s="157"/>
      <c r="O51" s="157">
        <v>47</v>
      </c>
      <c r="P51" s="157"/>
      <c r="Q51" s="157">
        <v>47</v>
      </c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</row>
    <row r="52" spans="1:51" ht="14.25" customHeight="1">
      <c r="A52" s="156">
        <v>49</v>
      </c>
      <c r="B52" s="81"/>
      <c r="C52" s="94" t="s">
        <v>1711</v>
      </c>
      <c r="D52" s="69" t="s">
        <v>906</v>
      </c>
      <c r="E52" s="116" t="s">
        <v>32</v>
      </c>
      <c r="F52" s="116" t="s">
        <v>34</v>
      </c>
      <c r="G52" s="69" t="s">
        <v>355</v>
      </c>
      <c r="H52" s="165">
        <v>1</v>
      </c>
      <c r="I52" s="69" t="s">
        <v>1642</v>
      </c>
      <c r="J52" s="178">
        <v>42</v>
      </c>
      <c r="K52" s="156" t="s">
        <v>1870</v>
      </c>
      <c r="L52" s="157"/>
      <c r="M52" s="157"/>
      <c r="N52" s="157"/>
      <c r="O52" s="157"/>
      <c r="P52" s="157">
        <v>42</v>
      </c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</row>
    <row r="53" spans="1:51" ht="14.25" customHeight="1">
      <c r="A53" s="156">
        <v>50</v>
      </c>
      <c r="B53" s="81"/>
      <c r="C53" s="94" t="s">
        <v>1711</v>
      </c>
      <c r="D53" s="69" t="s">
        <v>912</v>
      </c>
      <c r="E53" s="69" t="s">
        <v>32</v>
      </c>
      <c r="F53" s="78" t="s">
        <v>35</v>
      </c>
      <c r="G53" s="69" t="s">
        <v>1613</v>
      </c>
      <c r="H53" s="165">
        <v>2</v>
      </c>
      <c r="I53" s="69" t="s">
        <v>1645</v>
      </c>
      <c r="J53" s="176">
        <v>30</v>
      </c>
      <c r="K53" s="157" t="s">
        <v>1870</v>
      </c>
      <c r="L53" s="157"/>
      <c r="M53" s="157"/>
      <c r="N53" s="157"/>
      <c r="O53" s="157"/>
      <c r="P53" s="157">
        <v>30</v>
      </c>
      <c r="Q53" s="157"/>
      <c r="R53" s="157">
        <v>30</v>
      </c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</row>
    <row r="54" spans="1:51" ht="14.25" customHeight="1">
      <c r="A54" s="156">
        <v>51</v>
      </c>
      <c r="B54" s="81"/>
      <c r="C54" s="94" t="s">
        <v>1225</v>
      </c>
      <c r="D54" s="78" t="s">
        <v>1072</v>
      </c>
      <c r="E54" s="78" t="s">
        <v>32</v>
      </c>
      <c r="F54" s="78" t="s">
        <v>12</v>
      </c>
      <c r="G54" s="78" t="s">
        <v>1131</v>
      </c>
      <c r="H54" s="164">
        <v>4</v>
      </c>
      <c r="I54" s="78" t="s">
        <v>1162</v>
      </c>
      <c r="J54" s="175">
        <v>42</v>
      </c>
      <c r="K54" s="157" t="s">
        <v>1870</v>
      </c>
      <c r="L54" s="157"/>
      <c r="M54" s="157"/>
      <c r="N54" s="157"/>
      <c r="O54" s="157"/>
      <c r="P54" s="157">
        <v>42</v>
      </c>
      <c r="Q54" s="157"/>
      <c r="R54" s="157">
        <v>42</v>
      </c>
      <c r="S54" s="157"/>
      <c r="T54" s="157">
        <v>42</v>
      </c>
      <c r="U54" s="157"/>
      <c r="V54" s="157">
        <v>42</v>
      </c>
      <c r="W54" s="157"/>
      <c r="X54" s="157">
        <v>42</v>
      </c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</row>
    <row r="55" spans="1:51" ht="14.25" customHeight="1">
      <c r="A55" s="156">
        <v>52</v>
      </c>
      <c r="B55" s="81"/>
      <c r="C55" s="94" t="s">
        <v>1225</v>
      </c>
      <c r="D55" s="78" t="s">
        <v>1073</v>
      </c>
      <c r="E55" s="78" t="s">
        <v>32</v>
      </c>
      <c r="F55" s="78" t="s">
        <v>12</v>
      </c>
      <c r="G55" s="78" t="s">
        <v>1131</v>
      </c>
      <c r="H55" s="164">
        <v>4</v>
      </c>
      <c r="I55" s="78" t="s">
        <v>1162</v>
      </c>
      <c r="J55" s="175">
        <v>37</v>
      </c>
      <c r="K55" s="156" t="s">
        <v>1870</v>
      </c>
      <c r="L55" s="156"/>
      <c r="M55" s="156"/>
      <c r="N55" s="157"/>
      <c r="O55" s="157"/>
      <c r="P55" s="157">
        <v>37</v>
      </c>
      <c r="Q55" s="157"/>
      <c r="R55" s="157">
        <v>37</v>
      </c>
      <c r="S55" s="157"/>
      <c r="T55" s="157">
        <v>37</v>
      </c>
      <c r="U55" s="157"/>
      <c r="V55" s="157">
        <v>37</v>
      </c>
      <c r="W55" s="157"/>
      <c r="X55" s="157">
        <v>37</v>
      </c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</row>
    <row r="56" spans="1:51" ht="14.25" customHeight="1">
      <c r="A56" s="156">
        <v>53</v>
      </c>
      <c r="B56" s="81"/>
      <c r="C56" s="94" t="s">
        <v>1711</v>
      </c>
      <c r="D56" s="69" t="s">
        <v>913</v>
      </c>
      <c r="E56" s="109" t="s">
        <v>32</v>
      </c>
      <c r="F56" s="78" t="s">
        <v>35</v>
      </c>
      <c r="G56" s="69" t="s">
        <v>1613</v>
      </c>
      <c r="H56" s="165">
        <v>2</v>
      </c>
      <c r="I56" s="69" t="s">
        <v>1644</v>
      </c>
      <c r="J56" s="176">
        <v>30</v>
      </c>
      <c r="K56" s="156" t="s">
        <v>1871</v>
      </c>
      <c r="L56" s="157"/>
      <c r="M56" s="157"/>
      <c r="N56" s="157"/>
      <c r="O56" s="157"/>
      <c r="P56" s="157"/>
      <c r="Q56" s="157">
        <v>30</v>
      </c>
      <c r="R56" s="157"/>
      <c r="S56" s="157">
        <v>30</v>
      </c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</row>
    <row r="57" spans="1:51" ht="14.25" customHeight="1">
      <c r="A57" s="156">
        <v>54</v>
      </c>
      <c r="B57" s="79"/>
      <c r="C57" s="94" t="s">
        <v>1714</v>
      </c>
      <c r="D57" s="114" t="s">
        <v>1712</v>
      </c>
      <c r="E57" s="114" t="s">
        <v>32</v>
      </c>
      <c r="F57" s="114" t="s">
        <v>12</v>
      </c>
      <c r="G57" s="114" t="s">
        <v>1716</v>
      </c>
      <c r="H57" s="164">
        <v>6</v>
      </c>
      <c r="I57" s="114" t="s">
        <v>1718</v>
      </c>
      <c r="J57" s="164">
        <v>32</v>
      </c>
      <c r="K57" s="156" t="s">
        <v>1910</v>
      </c>
      <c r="L57" s="156"/>
      <c r="M57" s="156"/>
      <c r="N57" s="157"/>
      <c r="O57" s="157"/>
      <c r="P57" s="157"/>
      <c r="Q57" s="157"/>
      <c r="R57" s="157"/>
      <c r="S57" s="157"/>
      <c r="T57" s="157"/>
      <c r="U57" s="157"/>
      <c r="V57" s="157">
        <v>32</v>
      </c>
      <c r="W57" s="157">
        <v>32</v>
      </c>
      <c r="X57" s="157">
        <v>32</v>
      </c>
      <c r="Y57" s="157">
        <v>32</v>
      </c>
      <c r="Z57" s="157">
        <v>32</v>
      </c>
      <c r="AA57" s="157">
        <v>32</v>
      </c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</row>
    <row r="58" spans="1:51" ht="14.25" customHeight="1">
      <c r="A58" s="156">
        <v>55</v>
      </c>
      <c r="B58" s="79"/>
      <c r="C58" s="94" t="s">
        <v>1715</v>
      </c>
      <c r="D58" s="114" t="s">
        <v>1713</v>
      </c>
      <c r="E58" s="114" t="s">
        <v>32</v>
      </c>
      <c r="F58" s="114" t="s">
        <v>12</v>
      </c>
      <c r="G58" s="114" t="s">
        <v>1716</v>
      </c>
      <c r="H58" s="164">
        <v>6</v>
      </c>
      <c r="I58" s="114" t="s">
        <v>1718</v>
      </c>
      <c r="J58" s="164">
        <v>32</v>
      </c>
      <c r="K58" s="156" t="s">
        <v>1910</v>
      </c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>
        <v>32</v>
      </c>
      <c r="W58" s="157">
        <v>32</v>
      </c>
      <c r="X58" s="157">
        <v>32</v>
      </c>
      <c r="Y58" s="157">
        <v>32</v>
      </c>
      <c r="Z58" s="157">
        <v>32</v>
      </c>
      <c r="AA58" s="157">
        <v>32</v>
      </c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</row>
    <row r="59" spans="1:51" ht="14.25" customHeight="1">
      <c r="A59" s="156">
        <v>56</v>
      </c>
      <c r="B59" s="79"/>
      <c r="C59" s="94" t="s">
        <v>1711</v>
      </c>
      <c r="D59" s="69" t="s">
        <v>367</v>
      </c>
      <c r="E59" s="69" t="s">
        <v>32</v>
      </c>
      <c r="F59" s="69" t="s">
        <v>12</v>
      </c>
      <c r="G59" s="69" t="s">
        <v>1608</v>
      </c>
      <c r="H59" s="165">
        <v>4</v>
      </c>
      <c r="I59" s="69" t="s">
        <v>1680</v>
      </c>
      <c r="J59" s="179">
        <v>36</v>
      </c>
      <c r="K59" s="191" t="s">
        <v>1896</v>
      </c>
      <c r="L59" s="191"/>
      <c r="M59" s="191"/>
      <c r="N59" s="192"/>
      <c r="O59" s="192"/>
      <c r="P59" s="192"/>
      <c r="Q59" s="192"/>
      <c r="R59" s="192"/>
      <c r="S59" s="192"/>
      <c r="T59" s="192"/>
      <c r="U59" s="192"/>
      <c r="V59" s="192">
        <v>36</v>
      </c>
      <c r="W59" s="192">
        <v>36</v>
      </c>
      <c r="X59" s="192">
        <v>36</v>
      </c>
      <c r="Y59" s="192">
        <v>36</v>
      </c>
      <c r="Z59" s="192">
        <v>36</v>
      </c>
      <c r="AA59" s="192">
        <v>36</v>
      </c>
      <c r="AB59" s="192">
        <v>36</v>
      </c>
      <c r="AC59" s="192">
        <v>36</v>
      </c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</row>
    <row r="60" spans="1:51" ht="14.25" customHeight="1">
      <c r="A60" s="156">
        <v>57</v>
      </c>
      <c r="B60" s="81"/>
      <c r="C60" s="94" t="s">
        <v>1711</v>
      </c>
      <c r="D60" s="69" t="s">
        <v>370</v>
      </c>
      <c r="E60" s="69" t="s">
        <v>32</v>
      </c>
      <c r="F60" s="69" t="s">
        <v>34</v>
      </c>
      <c r="G60" s="69" t="s">
        <v>1618</v>
      </c>
      <c r="H60" s="165">
        <v>3</v>
      </c>
      <c r="I60" s="69" t="s">
        <v>1689</v>
      </c>
      <c r="J60" s="176">
        <v>32</v>
      </c>
      <c r="K60" s="156" t="s">
        <v>1896</v>
      </c>
      <c r="L60" s="156"/>
      <c r="M60" s="156"/>
      <c r="N60" s="157"/>
      <c r="O60" s="157"/>
      <c r="P60" s="157"/>
      <c r="Q60" s="157"/>
      <c r="R60" s="157"/>
      <c r="S60" s="157"/>
      <c r="T60" s="157"/>
      <c r="U60" s="157"/>
      <c r="V60" s="157">
        <v>32</v>
      </c>
      <c r="W60" s="157"/>
      <c r="X60" s="157">
        <v>32</v>
      </c>
      <c r="Y60" s="157"/>
      <c r="Z60" s="157">
        <v>32</v>
      </c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</row>
    <row r="61" spans="1:51" ht="14.25" customHeight="1">
      <c r="A61" s="156">
        <v>58</v>
      </c>
      <c r="B61" s="55"/>
      <c r="C61" s="94" t="s">
        <v>1711</v>
      </c>
      <c r="D61" s="69" t="s">
        <v>372</v>
      </c>
      <c r="E61" s="69" t="s">
        <v>32</v>
      </c>
      <c r="F61" s="69" t="s">
        <v>35</v>
      </c>
      <c r="G61" s="69" t="s">
        <v>1618</v>
      </c>
      <c r="H61" s="165">
        <v>3</v>
      </c>
      <c r="I61" s="69" t="s">
        <v>1689</v>
      </c>
      <c r="J61" s="176">
        <v>36</v>
      </c>
      <c r="K61" s="156" t="s">
        <v>1896</v>
      </c>
      <c r="L61" s="156"/>
      <c r="M61" s="156"/>
      <c r="N61" s="157"/>
      <c r="O61" s="156"/>
      <c r="P61" s="157"/>
      <c r="Q61" s="156"/>
      <c r="R61" s="157"/>
      <c r="S61" s="156"/>
      <c r="T61" s="157"/>
      <c r="U61" s="156"/>
      <c r="V61" s="157">
        <v>36</v>
      </c>
      <c r="W61" s="156"/>
      <c r="X61" s="157">
        <v>36</v>
      </c>
      <c r="Y61" s="156"/>
      <c r="Z61" s="157">
        <v>36</v>
      </c>
      <c r="AA61" s="156"/>
      <c r="AB61" s="157"/>
      <c r="AC61" s="156"/>
      <c r="AD61" s="157"/>
      <c r="AE61" s="156"/>
      <c r="AF61" s="157"/>
      <c r="AG61" s="156"/>
      <c r="AH61" s="157"/>
      <c r="AI61" s="156"/>
      <c r="AJ61" s="157"/>
      <c r="AK61" s="156"/>
      <c r="AL61" s="157"/>
      <c r="AM61" s="156"/>
      <c r="AN61" s="157"/>
      <c r="AO61" s="156"/>
      <c r="AP61" s="157"/>
      <c r="AQ61" s="156"/>
      <c r="AR61" s="157"/>
      <c r="AS61" s="156"/>
      <c r="AT61" s="157"/>
      <c r="AU61" s="156"/>
      <c r="AV61" s="157"/>
      <c r="AW61" s="156"/>
      <c r="AX61" s="157"/>
      <c r="AY61" s="157"/>
    </row>
    <row r="62" spans="1:51" ht="14.25" customHeight="1">
      <c r="A62" s="156">
        <v>59</v>
      </c>
      <c r="B62" s="81"/>
      <c r="C62" s="106" t="s">
        <v>1536</v>
      </c>
      <c r="D62" s="114" t="s">
        <v>1382</v>
      </c>
      <c r="E62" s="114" t="s">
        <v>32</v>
      </c>
      <c r="F62" s="114" t="s">
        <v>12</v>
      </c>
      <c r="G62" s="114" t="s">
        <v>1420</v>
      </c>
      <c r="H62" s="164">
        <v>3</v>
      </c>
      <c r="I62" s="78" t="s">
        <v>1817</v>
      </c>
      <c r="J62" s="180">
        <v>45</v>
      </c>
      <c r="K62" s="156" t="s">
        <v>1892</v>
      </c>
      <c r="L62" s="156"/>
      <c r="M62" s="156"/>
      <c r="N62" s="157"/>
      <c r="O62" s="157"/>
      <c r="P62" s="157"/>
      <c r="Q62" s="157"/>
      <c r="R62" s="157"/>
      <c r="S62" s="157"/>
      <c r="T62" s="157"/>
      <c r="U62" s="157"/>
      <c r="V62" s="157"/>
      <c r="W62" s="157">
        <v>45</v>
      </c>
      <c r="X62" s="157"/>
      <c r="Y62" s="157">
        <v>45</v>
      </c>
      <c r="Z62" s="157"/>
      <c r="AA62" s="157">
        <v>45</v>
      </c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</row>
    <row r="63" spans="1:51" ht="14.25" customHeight="1">
      <c r="A63" s="156">
        <v>60</v>
      </c>
      <c r="B63" s="81"/>
      <c r="C63" s="113" t="s">
        <v>1245</v>
      </c>
      <c r="D63" s="78" t="s">
        <v>1241</v>
      </c>
      <c r="E63" s="78" t="s">
        <v>32</v>
      </c>
      <c r="F63" s="78" t="s">
        <v>34</v>
      </c>
      <c r="G63" s="78" t="s">
        <v>1255</v>
      </c>
      <c r="H63" s="164">
        <v>3</v>
      </c>
      <c r="I63" s="78" t="s">
        <v>1335</v>
      </c>
      <c r="J63" s="175">
        <v>47</v>
      </c>
      <c r="K63" s="156" t="s">
        <v>1891</v>
      </c>
      <c r="L63" s="156"/>
      <c r="M63" s="156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>
        <v>47</v>
      </c>
      <c r="Z63" s="157"/>
      <c r="AA63" s="157">
        <v>47</v>
      </c>
      <c r="AB63" s="157"/>
      <c r="AC63" s="157">
        <v>47</v>
      </c>
      <c r="AD63" s="157"/>
      <c r="AE63" s="157"/>
      <c r="AF63" s="157"/>
      <c r="AG63" s="157"/>
      <c r="AH63" s="190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</row>
    <row r="64" spans="1:51" ht="14.25" customHeight="1">
      <c r="A64" s="156">
        <v>61</v>
      </c>
      <c r="B64" s="81"/>
      <c r="C64" s="94" t="s">
        <v>1225</v>
      </c>
      <c r="D64" s="78" t="s">
        <v>1074</v>
      </c>
      <c r="E64" s="78" t="s">
        <v>32</v>
      </c>
      <c r="F64" s="78" t="s">
        <v>12</v>
      </c>
      <c r="G64" s="78" t="s">
        <v>1131</v>
      </c>
      <c r="H64" s="164">
        <v>4</v>
      </c>
      <c r="I64" s="78" t="s">
        <v>1163</v>
      </c>
      <c r="J64" s="175">
        <v>36</v>
      </c>
      <c r="K64" s="156" t="s">
        <v>1883</v>
      </c>
      <c r="L64" s="156"/>
      <c r="M64" s="156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>
        <v>36</v>
      </c>
      <c r="AA64" s="157"/>
      <c r="AB64" s="157">
        <v>36</v>
      </c>
      <c r="AC64" s="157"/>
      <c r="AD64" s="157">
        <v>36</v>
      </c>
      <c r="AE64" s="157"/>
      <c r="AF64" s="157">
        <v>36</v>
      </c>
      <c r="AG64" s="157"/>
      <c r="AH64" s="190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</row>
    <row r="65" spans="1:51">
      <c r="A65" s="156">
        <v>62</v>
      </c>
      <c r="B65" s="81"/>
      <c r="C65" s="94" t="s">
        <v>1225</v>
      </c>
      <c r="D65" s="69" t="s">
        <v>1081</v>
      </c>
      <c r="E65" s="78" t="s">
        <v>32</v>
      </c>
      <c r="F65" s="78" t="s">
        <v>12</v>
      </c>
      <c r="G65" s="69" t="s">
        <v>1137</v>
      </c>
      <c r="H65" s="165">
        <v>3</v>
      </c>
      <c r="I65" s="78" t="s">
        <v>1180</v>
      </c>
      <c r="J65" s="181">
        <v>43</v>
      </c>
      <c r="K65" s="157" t="s">
        <v>1883</v>
      </c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>
        <v>43</v>
      </c>
      <c r="AA65" s="157"/>
      <c r="AB65" s="157">
        <v>43</v>
      </c>
      <c r="AC65" s="157"/>
      <c r="AD65" s="157">
        <v>43</v>
      </c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</row>
    <row r="66" spans="1:51" s="62" customFormat="1">
      <c r="A66" s="156">
        <v>63</v>
      </c>
      <c r="B66" s="81"/>
      <c r="C66" s="94" t="s">
        <v>1225</v>
      </c>
      <c r="D66" s="78" t="s">
        <v>1071</v>
      </c>
      <c r="E66" s="78" t="s">
        <v>32</v>
      </c>
      <c r="F66" s="78" t="s">
        <v>12</v>
      </c>
      <c r="G66" s="78" t="s">
        <v>1131</v>
      </c>
      <c r="H66" s="164">
        <v>4</v>
      </c>
      <c r="I66" s="78" t="s">
        <v>1161</v>
      </c>
      <c r="J66" s="175">
        <v>38</v>
      </c>
      <c r="K66" s="157" t="s">
        <v>1884</v>
      </c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>
        <v>38</v>
      </c>
      <c r="AB66" s="157"/>
      <c r="AC66" s="157">
        <v>38</v>
      </c>
      <c r="AD66" s="157"/>
      <c r="AE66" s="157">
        <v>38</v>
      </c>
      <c r="AF66" s="157"/>
      <c r="AG66" s="157">
        <v>38</v>
      </c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</row>
    <row r="67" spans="1:51">
      <c r="A67" s="156">
        <v>64</v>
      </c>
      <c r="B67" s="81"/>
      <c r="C67" s="94" t="s">
        <v>1225</v>
      </c>
      <c r="D67" s="69" t="s">
        <v>1081</v>
      </c>
      <c r="E67" s="69" t="s">
        <v>32</v>
      </c>
      <c r="F67" s="78" t="s">
        <v>35</v>
      </c>
      <c r="G67" s="69" t="s">
        <v>1136</v>
      </c>
      <c r="H67" s="165">
        <v>3</v>
      </c>
      <c r="I67" s="78" t="s">
        <v>1178</v>
      </c>
      <c r="J67" s="181">
        <v>43</v>
      </c>
      <c r="K67" s="157" t="s">
        <v>1884</v>
      </c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>
        <v>43</v>
      </c>
      <c r="AB67" s="157"/>
      <c r="AC67" s="157">
        <v>43</v>
      </c>
      <c r="AD67" s="157"/>
      <c r="AE67" s="157">
        <v>43</v>
      </c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</row>
    <row r="68" spans="1:51" s="62" customFormat="1">
      <c r="A68" s="156">
        <v>65</v>
      </c>
      <c r="B68" s="79"/>
      <c r="C68" s="94" t="s">
        <v>1715</v>
      </c>
      <c r="D68" s="114" t="s">
        <v>1712</v>
      </c>
      <c r="E68" s="114" t="s">
        <v>32</v>
      </c>
      <c r="F68" s="114" t="s">
        <v>84</v>
      </c>
      <c r="G68" s="114" t="s">
        <v>1717</v>
      </c>
      <c r="H68" s="164">
        <v>2</v>
      </c>
      <c r="I68" s="114" t="s">
        <v>1719</v>
      </c>
      <c r="J68" s="164">
        <v>32</v>
      </c>
      <c r="K68" s="157" t="s">
        <v>1909</v>
      </c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>
        <v>32</v>
      </c>
      <c r="AC68" s="157">
        <v>32</v>
      </c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</row>
    <row r="69" spans="1:51">
      <c r="A69" s="156">
        <v>66</v>
      </c>
      <c r="B69" s="79"/>
      <c r="C69" s="94" t="s">
        <v>1715</v>
      </c>
      <c r="D69" s="114" t="s">
        <v>1713</v>
      </c>
      <c r="E69" s="114" t="s">
        <v>32</v>
      </c>
      <c r="F69" s="114" t="s">
        <v>84</v>
      </c>
      <c r="G69" s="114" t="s">
        <v>1717</v>
      </c>
      <c r="H69" s="164">
        <v>2</v>
      </c>
      <c r="I69" s="114" t="s">
        <v>1719</v>
      </c>
      <c r="J69" s="164">
        <v>32</v>
      </c>
      <c r="K69" s="157" t="s">
        <v>1909</v>
      </c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>
        <v>32</v>
      </c>
      <c r="AC69" s="157">
        <v>32</v>
      </c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</row>
    <row r="70" spans="1:51">
      <c r="A70" s="156">
        <v>67</v>
      </c>
      <c r="B70" s="81"/>
      <c r="C70" s="106" t="s">
        <v>1536</v>
      </c>
      <c r="D70" s="114" t="s">
        <v>1383</v>
      </c>
      <c r="E70" s="114" t="s">
        <v>32</v>
      </c>
      <c r="F70" s="114" t="s">
        <v>12</v>
      </c>
      <c r="G70" s="114" t="s">
        <v>1420</v>
      </c>
      <c r="H70" s="164">
        <v>3</v>
      </c>
      <c r="I70" s="78" t="s">
        <v>1483</v>
      </c>
      <c r="J70" s="180">
        <v>46</v>
      </c>
      <c r="K70" s="157" t="s">
        <v>1898</v>
      </c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>
        <v>46</v>
      </c>
      <c r="AC70" s="157"/>
      <c r="AD70" s="157">
        <v>46</v>
      </c>
      <c r="AE70" s="157"/>
      <c r="AF70" s="157">
        <v>46</v>
      </c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</row>
    <row r="71" spans="1:51">
      <c r="A71" s="156">
        <v>68</v>
      </c>
      <c r="B71" s="81"/>
      <c r="C71" s="94" t="s">
        <v>1711</v>
      </c>
      <c r="D71" s="69" t="s">
        <v>910</v>
      </c>
      <c r="E71" s="116" t="s">
        <v>32</v>
      </c>
      <c r="F71" s="116" t="s">
        <v>34</v>
      </c>
      <c r="G71" s="69" t="s">
        <v>355</v>
      </c>
      <c r="H71" s="165">
        <v>1</v>
      </c>
      <c r="I71" s="69" t="s">
        <v>1933</v>
      </c>
      <c r="J71" s="178">
        <v>39</v>
      </c>
      <c r="K71" s="157" t="s">
        <v>1897</v>
      </c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>
        <v>39</v>
      </c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</row>
    <row r="72" spans="1:51">
      <c r="A72" s="156">
        <v>69</v>
      </c>
      <c r="B72" s="81"/>
      <c r="C72" s="94" t="s">
        <v>1225</v>
      </c>
      <c r="D72" s="69" t="s">
        <v>214</v>
      </c>
      <c r="E72" s="69" t="s">
        <v>32</v>
      </c>
      <c r="F72" s="69" t="s">
        <v>12</v>
      </c>
      <c r="G72" s="69" t="s">
        <v>1133</v>
      </c>
      <c r="H72" s="165">
        <v>2</v>
      </c>
      <c r="I72" s="69" t="s">
        <v>1170</v>
      </c>
      <c r="J72" s="165">
        <v>36</v>
      </c>
      <c r="K72" s="157" t="s">
        <v>1897</v>
      </c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94">
        <v>36</v>
      </c>
      <c r="AE72" s="157"/>
      <c r="AF72" s="157">
        <v>36</v>
      </c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</row>
    <row r="73" spans="1:51">
      <c r="A73" s="156">
        <v>70</v>
      </c>
      <c r="B73" s="81"/>
      <c r="C73" s="94" t="s">
        <v>1711</v>
      </c>
      <c r="D73" s="69" t="s">
        <v>907</v>
      </c>
      <c r="E73" s="116" t="s">
        <v>32</v>
      </c>
      <c r="F73" s="116" t="s">
        <v>34</v>
      </c>
      <c r="G73" s="69" t="s">
        <v>355</v>
      </c>
      <c r="H73" s="165">
        <v>1</v>
      </c>
      <c r="I73" s="69" t="s">
        <v>1284</v>
      </c>
      <c r="J73" s="178">
        <v>40</v>
      </c>
      <c r="K73" s="157" t="s">
        <v>1903</v>
      </c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>
        <v>40</v>
      </c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</row>
    <row r="74" spans="1:51">
      <c r="A74" s="156">
        <v>71</v>
      </c>
      <c r="B74" s="81"/>
      <c r="C74" s="94" t="s">
        <v>1711</v>
      </c>
      <c r="D74" s="69" t="s">
        <v>372</v>
      </c>
      <c r="E74" s="69" t="s">
        <v>32</v>
      </c>
      <c r="F74" s="69" t="s">
        <v>35</v>
      </c>
      <c r="G74" s="69" t="s">
        <v>1619</v>
      </c>
      <c r="H74" s="165">
        <v>3</v>
      </c>
      <c r="I74" s="69" t="s">
        <v>1653</v>
      </c>
      <c r="J74" s="176">
        <v>36</v>
      </c>
      <c r="K74" s="157" t="s">
        <v>1885</v>
      </c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>
        <v>36</v>
      </c>
      <c r="AG74" s="157"/>
      <c r="AH74" s="157">
        <v>36</v>
      </c>
      <c r="AI74" s="157"/>
      <c r="AJ74" s="157">
        <v>36</v>
      </c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</row>
    <row r="75" spans="1:51">
      <c r="A75" s="156">
        <v>72</v>
      </c>
      <c r="B75" s="81"/>
      <c r="C75" s="106" t="s">
        <v>1536</v>
      </c>
      <c r="D75" s="114" t="s">
        <v>1384</v>
      </c>
      <c r="E75" s="114" t="s">
        <v>32</v>
      </c>
      <c r="F75" s="114" t="s">
        <v>12</v>
      </c>
      <c r="G75" s="114" t="s">
        <v>1420</v>
      </c>
      <c r="H75" s="164">
        <v>3</v>
      </c>
      <c r="I75" s="78" t="s">
        <v>1484</v>
      </c>
      <c r="J75" s="180">
        <v>50</v>
      </c>
      <c r="K75" s="157" t="s">
        <v>1899</v>
      </c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>
        <v>50</v>
      </c>
      <c r="AI75" s="157"/>
      <c r="AJ75" s="157">
        <v>50</v>
      </c>
      <c r="AK75" s="157"/>
      <c r="AL75" s="157">
        <v>50</v>
      </c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</row>
    <row r="76" spans="1:51">
      <c r="A76" s="156">
        <v>73</v>
      </c>
      <c r="B76" s="81"/>
      <c r="C76" s="94" t="s">
        <v>1225</v>
      </c>
      <c r="D76" s="69" t="s">
        <v>1080</v>
      </c>
      <c r="E76" s="78" t="s">
        <v>32</v>
      </c>
      <c r="F76" s="78" t="s">
        <v>12</v>
      </c>
      <c r="G76" s="69" t="s">
        <v>1137</v>
      </c>
      <c r="H76" s="165">
        <v>3</v>
      </c>
      <c r="I76" s="69" t="s">
        <v>1179</v>
      </c>
      <c r="J76" s="181">
        <v>44</v>
      </c>
      <c r="K76" s="157" t="s">
        <v>1899</v>
      </c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>
        <v>44</v>
      </c>
      <c r="AI76" s="157"/>
      <c r="AJ76" s="157">
        <v>44</v>
      </c>
      <c r="AK76" s="157"/>
      <c r="AL76" s="157">
        <v>44</v>
      </c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</row>
    <row r="77" spans="1:51">
      <c r="A77" s="156">
        <v>74</v>
      </c>
      <c r="B77" s="79"/>
      <c r="C77" s="94" t="s">
        <v>1711</v>
      </c>
      <c r="D77" s="69" t="s">
        <v>376</v>
      </c>
      <c r="E77" s="69" t="s">
        <v>32</v>
      </c>
      <c r="F77" s="69" t="s">
        <v>34</v>
      </c>
      <c r="G77" s="69" t="s">
        <v>1594</v>
      </c>
      <c r="H77" s="165">
        <v>3</v>
      </c>
      <c r="I77" s="69" t="s">
        <v>1672</v>
      </c>
      <c r="J77" s="176">
        <v>38</v>
      </c>
      <c r="K77" s="157" t="s">
        <v>1890</v>
      </c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>
        <v>38</v>
      </c>
      <c r="AK77" s="157"/>
      <c r="AL77" s="157">
        <v>38</v>
      </c>
      <c r="AM77" s="157"/>
      <c r="AN77" s="157">
        <v>38</v>
      </c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</row>
    <row r="78" spans="1:51">
      <c r="A78" s="156">
        <v>75</v>
      </c>
      <c r="B78" s="79"/>
      <c r="C78" s="94" t="s">
        <v>1711</v>
      </c>
      <c r="D78" s="69" t="s">
        <v>373</v>
      </c>
      <c r="E78" s="69" t="s">
        <v>32</v>
      </c>
      <c r="F78" s="69" t="s">
        <v>34</v>
      </c>
      <c r="G78" s="69" t="s">
        <v>1594</v>
      </c>
      <c r="H78" s="165">
        <v>3</v>
      </c>
      <c r="I78" s="69" t="s">
        <v>1334</v>
      </c>
      <c r="J78" s="176">
        <v>38</v>
      </c>
      <c r="K78" s="157" t="s">
        <v>1904</v>
      </c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>
        <v>38</v>
      </c>
      <c r="AL78" s="192"/>
      <c r="AM78" s="192">
        <v>38</v>
      </c>
      <c r="AN78" s="192"/>
      <c r="AO78" s="192">
        <v>38</v>
      </c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</row>
    <row r="79" spans="1:51" s="62" customFormat="1">
      <c r="A79" s="156">
        <v>76</v>
      </c>
      <c r="B79" s="81"/>
      <c r="C79" s="94" t="s">
        <v>1711</v>
      </c>
      <c r="D79" s="69" t="s">
        <v>902</v>
      </c>
      <c r="E79" s="69" t="s">
        <v>32</v>
      </c>
      <c r="F79" s="69" t="s">
        <v>35</v>
      </c>
      <c r="G79" s="69" t="s">
        <v>1594</v>
      </c>
      <c r="H79" s="165">
        <v>3</v>
      </c>
      <c r="I79" s="69" t="s">
        <v>1673</v>
      </c>
      <c r="J79" s="176">
        <v>30</v>
      </c>
      <c r="K79" s="157" t="s">
        <v>1887</v>
      </c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>
        <v>30</v>
      </c>
      <c r="AM79" s="157"/>
      <c r="AN79" s="157">
        <v>30</v>
      </c>
      <c r="AO79" s="157"/>
      <c r="AP79" s="157">
        <v>30</v>
      </c>
      <c r="AQ79" s="157"/>
      <c r="AR79" s="157"/>
      <c r="AS79" s="157"/>
      <c r="AT79" s="157"/>
      <c r="AU79" s="157"/>
      <c r="AV79" s="157"/>
      <c r="AW79" s="157"/>
      <c r="AX79" s="157"/>
      <c r="AY79" s="157"/>
    </row>
    <row r="80" spans="1:51" s="62" customFormat="1">
      <c r="A80" s="156">
        <v>77</v>
      </c>
      <c r="B80" s="81"/>
      <c r="C80" s="94" t="s">
        <v>1711</v>
      </c>
      <c r="D80" s="69" t="s">
        <v>370</v>
      </c>
      <c r="E80" s="69" t="s">
        <v>32</v>
      </c>
      <c r="F80" s="69" t="s">
        <v>84</v>
      </c>
      <c r="G80" s="69" t="s">
        <v>1620</v>
      </c>
      <c r="H80" s="165">
        <v>2</v>
      </c>
      <c r="I80" s="69" t="s">
        <v>1326</v>
      </c>
      <c r="J80" s="176">
        <v>32</v>
      </c>
      <c r="K80" s="157" t="s">
        <v>1887</v>
      </c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>
        <v>32</v>
      </c>
      <c r="AM80" s="157"/>
      <c r="AN80" s="157">
        <v>32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</row>
    <row r="81" spans="1:51">
      <c r="A81" s="156">
        <v>78</v>
      </c>
      <c r="B81" s="79"/>
      <c r="C81" s="113" t="s">
        <v>1245</v>
      </c>
      <c r="D81" s="78" t="s">
        <v>182</v>
      </c>
      <c r="E81" s="78" t="s">
        <v>32</v>
      </c>
      <c r="F81" s="78" t="s">
        <v>12</v>
      </c>
      <c r="G81" s="78" t="s">
        <v>1256</v>
      </c>
      <c r="H81" s="164">
        <v>2</v>
      </c>
      <c r="I81" s="78" t="s">
        <v>1325</v>
      </c>
      <c r="J81" s="175">
        <v>47</v>
      </c>
      <c r="K81" s="157" t="s">
        <v>1902</v>
      </c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>
        <v>47</v>
      </c>
      <c r="AN81" s="157"/>
      <c r="AO81" s="157">
        <v>47</v>
      </c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</row>
    <row r="82" spans="1:51" ht="14.25" customHeight="1">
      <c r="A82" s="156">
        <v>79</v>
      </c>
      <c r="B82" s="79"/>
      <c r="C82" s="94" t="s">
        <v>1711</v>
      </c>
      <c r="D82" s="69" t="s">
        <v>901</v>
      </c>
      <c r="E82" s="69" t="s">
        <v>32</v>
      </c>
      <c r="F82" s="69" t="s">
        <v>35</v>
      </c>
      <c r="G82" s="69" t="s">
        <v>1594</v>
      </c>
      <c r="H82" s="165">
        <v>3</v>
      </c>
      <c r="I82" s="69" t="s">
        <v>1654</v>
      </c>
      <c r="J82" s="176">
        <v>31</v>
      </c>
      <c r="K82" s="156" t="s">
        <v>1902</v>
      </c>
      <c r="L82" s="156"/>
      <c r="M82" s="156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>
        <v>31</v>
      </c>
      <c r="AN82" s="157"/>
      <c r="AO82" s="157">
        <v>31</v>
      </c>
      <c r="AP82" s="157"/>
      <c r="AQ82" s="157">
        <v>31</v>
      </c>
      <c r="AR82" s="157"/>
      <c r="AS82" s="157"/>
      <c r="AT82" s="157"/>
      <c r="AU82" s="157"/>
      <c r="AV82" s="157"/>
      <c r="AW82" s="157"/>
      <c r="AX82" s="157"/>
      <c r="AY82" s="157"/>
    </row>
    <row r="83" spans="1:51" ht="14.25" customHeight="1">
      <c r="A83" s="156">
        <v>80</v>
      </c>
      <c r="B83" s="81"/>
      <c r="C83" s="94" t="s">
        <v>1711</v>
      </c>
      <c r="D83" s="69" t="s">
        <v>371</v>
      </c>
      <c r="E83" s="69" t="s">
        <v>32</v>
      </c>
      <c r="F83" s="69" t="s">
        <v>84</v>
      </c>
      <c r="G83" s="69" t="s">
        <v>1620</v>
      </c>
      <c r="H83" s="165">
        <v>2</v>
      </c>
      <c r="I83" s="69" t="s">
        <v>1690</v>
      </c>
      <c r="J83" s="176">
        <v>31</v>
      </c>
      <c r="K83" s="156" t="s">
        <v>1902</v>
      </c>
      <c r="L83" s="156"/>
      <c r="M83" s="156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>
        <v>31</v>
      </c>
      <c r="AN83" s="157"/>
      <c r="AO83" s="157">
        <v>31</v>
      </c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</row>
    <row r="84" spans="1:51" ht="14.25" customHeight="1">
      <c r="A84" s="156">
        <v>81</v>
      </c>
      <c r="B84" s="79"/>
      <c r="C84" s="114" t="s">
        <v>1046</v>
      </c>
      <c r="D84" s="69" t="s">
        <v>1945</v>
      </c>
      <c r="E84" s="78" t="s">
        <v>32</v>
      </c>
      <c r="F84" s="78" t="s">
        <v>12</v>
      </c>
      <c r="G84" s="78" t="s">
        <v>959</v>
      </c>
      <c r="H84" s="164">
        <v>2</v>
      </c>
      <c r="I84" s="78" t="s">
        <v>980</v>
      </c>
      <c r="J84" s="164">
        <v>40</v>
      </c>
      <c r="K84" s="156" t="s">
        <v>1894</v>
      </c>
      <c r="L84" s="156"/>
      <c r="M84" s="156"/>
      <c r="N84" s="157"/>
      <c r="O84" s="195"/>
      <c r="P84" s="195"/>
      <c r="Q84" s="195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>
        <v>48</v>
      </c>
      <c r="AO84" s="157"/>
      <c r="AP84" s="157">
        <v>48</v>
      </c>
      <c r="AQ84" s="157"/>
      <c r="AR84" s="157"/>
      <c r="AS84" s="157"/>
      <c r="AT84" s="157"/>
      <c r="AU84" s="157"/>
      <c r="AV84" s="157"/>
      <c r="AW84" s="157"/>
      <c r="AX84" s="157"/>
      <c r="AY84" s="157"/>
    </row>
    <row r="85" spans="1:51" ht="14.25" customHeight="1">
      <c r="A85" s="156">
        <v>82</v>
      </c>
      <c r="B85" s="79"/>
      <c r="C85" s="114" t="s">
        <v>1046</v>
      </c>
      <c r="D85" s="78" t="s">
        <v>950</v>
      </c>
      <c r="E85" s="78" t="s">
        <v>32</v>
      </c>
      <c r="F85" s="78" t="s">
        <v>12</v>
      </c>
      <c r="G85" s="78" t="s">
        <v>959</v>
      </c>
      <c r="H85" s="164">
        <v>2</v>
      </c>
      <c r="I85" s="78" t="s">
        <v>981</v>
      </c>
      <c r="J85" s="164">
        <v>41</v>
      </c>
      <c r="K85" s="156" t="s">
        <v>1895</v>
      </c>
      <c r="L85" s="156"/>
      <c r="M85" s="156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>
        <v>41</v>
      </c>
      <c r="AP85" s="157"/>
      <c r="AQ85" s="157">
        <v>41</v>
      </c>
      <c r="AR85" s="157"/>
      <c r="AS85" s="157"/>
      <c r="AT85" s="157"/>
      <c r="AU85" s="157"/>
      <c r="AV85" s="157"/>
      <c r="AW85" s="157"/>
      <c r="AX85" s="157"/>
      <c r="AY85" s="157"/>
    </row>
    <row r="86" spans="1:51" ht="14.25" customHeight="1">
      <c r="A86" s="156">
        <v>83</v>
      </c>
      <c r="B86" s="81"/>
      <c r="C86" s="69" t="s">
        <v>1711</v>
      </c>
      <c r="D86" s="69" t="s">
        <v>909</v>
      </c>
      <c r="E86" s="116" t="s">
        <v>32</v>
      </c>
      <c r="F86" s="116" t="s">
        <v>34</v>
      </c>
      <c r="G86" s="69" t="s">
        <v>355</v>
      </c>
      <c r="H86" s="165">
        <v>1</v>
      </c>
      <c r="I86" s="69" t="s">
        <v>1638</v>
      </c>
      <c r="J86" s="178">
        <v>42</v>
      </c>
      <c r="K86" s="156" t="s">
        <v>1888</v>
      </c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>
        <v>42</v>
      </c>
      <c r="AQ86" s="156"/>
      <c r="AR86" s="157"/>
      <c r="AS86" s="157"/>
      <c r="AT86" s="157"/>
      <c r="AU86" s="157"/>
      <c r="AV86" s="157"/>
      <c r="AW86" s="157"/>
      <c r="AX86" s="157"/>
      <c r="AY86" s="157"/>
    </row>
    <row r="87" spans="1:51" ht="14.25" customHeight="1">
      <c r="A87" s="156">
        <v>84</v>
      </c>
      <c r="B87" s="81"/>
      <c r="C87" s="69" t="s">
        <v>1711</v>
      </c>
      <c r="D87" s="69" t="s">
        <v>372</v>
      </c>
      <c r="E87" s="69" t="s">
        <v>32</v>
      </c>
      <c r="F87" s="69" t="s">
        <v>84</v>
      </c>
      <c r="G87" s="69" t="s">
        <v>1620</v>
      </c>
      <c r="H87" s="165">
        <v>2</v>
      </c>
      <c r="I87" s="69" t="s">
        <v>1327</v>
      </c>
      <c r="J87" s="176">
        <v>36</v>
      </c>
      <c r="K87" s="156" t="s">
        <v>1888</v>
      </c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>
        <v>36</v>
      </c>
      <c r="AQ87" s="156"/>
      <c r="AR87" s="157">
        <v>36</v>
      </c>
      <c r="AS87" s="157"/>
      <c r="AT87" s="157"/>
      <c r="AU87" s="157"/>
      <c r="AV87" s="157"/>
      <c r="AW87" s="157"/>
      <c r="AX87" s="157"/>
      <c r="AY87" s="157"/>
    </row>
    <row r="88" spans="1:51" ht="14.25" customHeight="1">
      <c r="A88" s="156">
        <v>85</v>
      </c>
      <c r="B88" s="81"/>
      <c r="C88" s="69" t="s">
        <v>1711</v>
      </c>
      <c r="D88" s="69" t="s">
        <v>911</v>
      </c>
      <c r="E88" s="116" t="s">
        <v>32</v>
      </c>
      <c r="F88" s="116" t="s">
        <v>34</v>
      </c>
      <c r="G88" s="69" t="s">
        <v>355</v>
      </c>
      <c r="H88" s="165">
        <v>1</v>
      </c>
      <c r="I88" s="69" t="s">
        <v>1292</v>
      </c>
      <c r="J88" s="178">
        <v>40</v>
      </c>
      <c r="K88" s="156" t="s">
        <v>1905</v>
      </c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>
        <v>40</v>
      </c>
      <c r="AR88" s="156"/>
      <c r="AS88" s="156"/>
      <c r="AT88" s="156"/>
      <c r="AU88" s="156"/>
      <c r="AV88" s="156"/>
      <c r="AW88" s="156"/>
      <c r="AX88" s="157"/>
      <c r="AY88" s="157"/>
    </row>
    <row r="89" spans="1:51" ht="14.25" customHeight="1">
      <c r="A89" s="156">
        <v>86</v>
      </c>
      <c r="B89" s="81"/>
      <c r="C89" s="69" t="s">
        <v>1711</v>
      </c>
      <c r="D89" s="69" t="s">
        <v>903</v>
      </c>
      <c r="E89" s="116" t="s">
        <v>32</v>
      </c>
      <c r="F89" s="116" t="s">
        <v>34</v>
      </c>
      <c r="G89" s="69" t="s">
        <v>355</v>
      </c>
      <c r="H89" s="165">
        <v>1</v>
      </c>
      <c r="I89" s="69" t="s">
        <v>1639</v>
      </c>
      <c r="J89" s="178">
        <v>37</v>
      </c>
      <c r="K89" s="156" t="s">
        <v>1917</v>
      </c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>
        <v>37</v>
      </c>
      <c r="AS89" s="156"/>
      <c r="AT89" s="156"/>
      <c r="AU89" s="156"/>
      <c r="AV89" s="156"/>
      <c r="AW89" s="156"/>
      <c r="AX89" s="157"/>
      <c r="AY89" s="157"/>
    </row>
    <row r="90" spans="1:51" ht="14.25" customHeight="1">
      <c r="A90" s="156">
        <v>87</v>
      </c>
      <c r="B90" s="79"/>
      <c r="C90" s="69" t="s">
        <v>1711</v>
      </c>
      <c r="D90" s="69" t="s">
        <v>902</v>
      </c>
      <c r="E90" s="69" t="s">
        <v>32</v>
      </c>
      <c r="F90" s="69" t="s">
        <v>35</v>
      </c>
      <c r="G90" s="69" t="s">
        <v>1595</v>
      </c>
      <c r="H90" s="165">
        <v>2</v>
      </c>
      <c r="I90" s="69" t="s">
        <v>1305</v>
      </c>
      <c r="J90" s="176">
        <v>30</v>
      </c>
      <c r="K90" s="156" t="s">
        <v>1893</v>
      </c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>
        <v>30</v>
      </c>
      <c r="AS90" s="157"/>
      <c r="AT90" s="157">
        <v>30</v>
      </c>
      <c r="AU90" s="157"/>
      <c r="AV90" s="157"/>
      <c r="AW90" s="157"/>
      <c r="AX90" s="157"/>
      <c r="AY90" s="157"/>
    </row>
    <row r="91" spans="1:51" ht="14.25" customHeight="1">
      <c r="A91" s="156">
        <v>88</v>
      </c>
      <c r="B91" s="79"/>
      <c r="C91" s="114" t="s">
        <v>1046</v>
      </c>
      <c r="D91" s="69" t="s">
        <v>1946</v>
      </c>
      <c r="E91" s="78" t="s">
        <v>32</v>
      </c>
      <c r="F91" s="78" t="s">
        <v>12</v>
      </c>
      <c r="G91" s="78" t="s">
        <v>958</v>
      </c>
      <c r="H91" s="164">
        <v>1</v>
      </c>
      <c r="I91" s="78" t="s">
        <v>979</v>
      </c>
      <c r="J91" s="164">
        <v>45</v>
      </c>
      <c r="K91" s="157" t="s">
        <v>1893</v>
      </c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>
        <v>54</v>
      </c>
      <c r="AS91" s="157">
        <v>45</v>
      </c>
      <c r="AT91" s="157"/>
      <c r="AU91" s="157"/>
      <c r="AV91" s="157"/>
      <c r="AW91" s="157"/>
      <c r="AX91" s="157"/>
      <c r="AY91" s="157"/>
    </row>
    <row r="92" spans="1:51" ht="14.25" customHeight="1">
      <c r="A92" s="156">
        <v>89</v>
      </c>
      <c r="B92" s="81"/>
      <c r="C92" s="69" t="s">
        <v>1711</v>
      </c>
      <c r="D92" s="69" t="s">
        <v>908</v>
      </c>
      <c r="E92" s="116" t="s">
        <v>32</v>
      </c>
      <c r="F92" s="116" t="s">
        <v>34</v>
      </c>
      <c r="G92" s="69" t="s">
        <v>355</v>
      </c>
      <c r="H92" s="165">
        <v>1</v>
      </c>
      <c r="I92" s="69" t="s">
        <v>1293</v>
      </c>
      <c r="J92" s="178">
        <v>41</v>
      </c>
      <c r="K92" s="156" t="s">
        <v>1906</v>
      </c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>
        <v>41</v>
      </c>
      <c r="AT92" s="157"/>
      <c r="AU92" s="157"/>
      <c r="AV92" s="157"/>
      <c r="AW92" s="157"/>
      <c r="AX92" s="157"/>
      <c r="AY92" s="157"/>
    </row>
    <row r="93" spans="1:51" ht="14.25" customHeight="1">
      <c r="A93" s="156">
        <v>90</v>
      </c>
      <c r="B93" s="81"/>
      <c r="C93" s="69" t="s">
        <v>1711</v>
      </c>
      <c r="D93" s="69" t="s">
        <v>901</v>
      </c>
      <c r="E93" s="69" t="s">
        <v>32</v>
      </c>
      <c r="F93" s="69" t="s">
        <v>35</v>
      </c>
      <c r="G93" s="69" t="s">
        <v>1595</v>
      </c>
      <c r="H93" s="165">
        <v>2</v>
      </c>
      <c r="I93" s="69" t="s">
        <v>1674</v>
      </c>
      <c r="J93" s="176">
        <v>31</v>
      </c>
      <c r="K93" s="156" t="s">
        <v>1906</v>
      </c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>
        <v>31</v>
      </c>
      <c r="AT93" s="157"/>
      <c r="AU93" s="157">
        <v>31</v>
      </c>
      <c r="AV93" s="157"/>
      <c r="AW93" s="157"/>
      <c r="AX93" s="157"/>
      <c r="AY93" s="157"/>
    </row>
    <row r="94" spans="1:51" ht="14.25" customHeight="1">
      <c r="A94" s="156">
        <v>91</v>
      </c>
      <c r="B94" s="81"/>
      <c r="C94" s="69" t="s">
        <v>1711</v>
      </c>
      <c r="D94" s="69" t="s">
        <v>1947</v>
      </c>
      <c r="E94" s="116" t="s">
        <v>32</v>
      </c>
      <c r="F94" s="116" t="s">
        <v>34</v>
      </c>
      <c r="G94" s="69" t="s">
        <v>1574</v>
      </c>
      <c r="H94" s="165">
        <v>2</v>
      </c>
      <c r="I94" s="69" t="s">
        <v>1640</v>
      </c>
      <c r="J94" s="178">
        <v>45</v>
      </c>
      <c r="K94" s="157" t="s">
        <v>1907</v>
      </c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>
        <v>45</v>
      </c>
      <c r="AU94" s="157"/>
      <c r="AV94" s="157">
        <v>45</v>
      </c>
      <c r="AW94" s="157"/>
      <c r="AX94" s="157"/>
      <c r="AY94" s="157"/>
    </row>
    <row r="95" spans="1:51" ht="14.25" customHeight="1">
      <c r="A95" s="156">
        <v>92</v>
      </c>
      <c r="B95" s="81"/>
      <c r="C95" s="69" t="s">
        <v>1711</v>
      </c>
      <c r="D95" s="69" t="s">
        <v>1948</v>
      </c>
      <c r="E95" s="116" t="s">
        <v>32</v>
      </c>
      <c r="F95" s="116" t="s">
        <v>34</v>
      </c>
      <c r="G95" s="69" t="s">
        <v>1574</v>
      </c>
      <c r="H95" s="165">
        <v>2</v>
      </c>
      <c r="I95" s="69" t="s">
        <v>1641</v>
      </c>
      <c r="J95" s="178">
        <v>45</v>
      </c>
      <c r="K95" s="157" t="s">
        <v>1908</v>
      </c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>
        <v>45</v>
      </c>
      <c r="AV95" s="157"/>
      <c r="AW95" s="157">
        <v>45</v>
      </c>
      <c r="AX95" s="157"/>
      <c r="AY95" s="157"/>
    </row>
    <row r="96" spans="1:51" ht="14.25" customHeight="1">
      <c r="A96" s="156">
        <v>93</v>
      </c>
      <c r="B96" s="81"/>
      <c r="C96" s="69" t="s">
        <v>1711</v>
      </c>
      <c r="D96" s="69" t="s">
        <v>371</v>
      </c>
      <c r="E96" s="69" t="s">
        <v>46</v>
      </c>
      <c r="F96" s="69" t="s">
        <v>138</v>
      </c>
      <c r="G96" s="69" t="s">
        <v>1618</v>
      </c>
      <c r="H96" s="165">
        <v>3</v>
      </c>
      <c r="I96" s="69" t="s">
        <v>1689</v>
      </c>
      <c r="J96" s="176">
        <v>31</v>
      </c>
      <c r="K96" s="157" t="s">
        <v>1896</v>
      </c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>
        <v>31</v>
      </c>
      <c r="W96" s="157"/>
      <c r="X96" s="157">
        <v>31</v>
      </c>
      <c r="Y96" s="157"/>
      <c r="Z96" s="157">
        <v>31</v>
      </c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</row>
    <row r="97" spans="1:51" ht="14.25" customHeight="1">
      <c r="A97" s="156">
        <v>94</v>
      </c>
      <c r="B97" s="119"/>
      <c r="C97" s="69" t="s">
        <v>1711</v>
      </c>
      <c r="D97" s="69" t="s">
        <v>377</v>
      </c>
      <c r="E97" s="116" t="s">
        <v>46</v>
      </c>
      <c r="F97" s="69" t="s">
        <v>138</v>
      </c>
      <c r="G97" s="69" t="s">
        <v>1611</v>
      </c>
      <c r="H97" s="165" t="s">
        <v>1427</v>
      </c>
      <c r="I97" s="69" t="s">
        <v>1684</v>
      </c>
      <c r="J97" s="179">
        <v>31</v>
      </c>
      <c r="K97" s="192" t="s">
        <v>1892</v>
      </c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>
        <v>31</v>
      </c>
      <c r="X97" s="192"/>
      <c r="Y97" s="192">
        <v>31</v>
      </c>
      <c r="Z97" s="192"/>
      <c r="AA97" s="192">
        <v>31</v>
      </c>
      <c r="AB97" s="192"/>
      <c r="AC97" s="192">
        <v>31</v>
      </c>
      <c r="AD97" s="192"/>
      <c r="AE97" s="192">
        <v>31</v>
      </c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6"/>
      <c r="AQ97" s="192"/>
      <c r="AR97" s="192"/>
      <c r="AS97" s="192"/>
      <c r="AT97" s="192"/>
      <c r="AU97" s="192"/>
      <c r="AV97" s="192"/>
      <c r="AW97" s="192"/>
      <c r="AX97" s="192"/>
      <c r="AY97" s="192"/>
    </row>
    <row r="98" spans="1:51" ht="14.25" customHeight="1">
      <c r="A98" s="156">
        <v>95</v>
      </c>
      <c r="B98" s="81"/>
      <c r="C98" s="69" t="s">
        <v>1711</v>
      </c>
      <c r="D98" s="69" t="s">
        <v>1949</v>
      </c>
      <c r="E98" s="69" t="s">
        <v>46</v>
      </c>
      <c r="F98" s="69" t="s">
        <v>1571</v>
      </c>
      <c r="G98" s="69" t="s">
        <v>1572</v>
      </c>
      <c r="H98" s="165">
        <v>2</v>
      </c>
      <c r="I98" s="69" t="s">
        <v>1467</v>
      </c>
      <c r="J98" s="178">
        <v>31</v>
      </c>
      <c r="K98" s="157" t="s">
        <v>1883</v>
      </c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>
        <v>31</v>
      </c>
      <c r="AA98" s="157"/>
      <c r="AB98" s="157">
        <v>31</v>
      </c>
      <c r="AC98" s="157"/>
      <c r="AD98" s="192"/>
      <c r="AE98" s="192"/>
      <c r="AF98" s="192"/>
      <c r="AG98" s="192"/>
      <c r="AH98" s="192"/>
      <c r="AI98" s="192"/>
      <c r="AJ98" s="192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</row>
    <row r="99" spans="1:51" ht="14.25" customHeight="1">
      <c r="A99" s="156">
        <v>96</v>
      </c>
      <c r="B99" s="81"/>
      <c r="C99" s="69" t="s">
        <v>1711</v>
      </c>
      <c r="D99" s="69" t="s">
        <v>1950</v>
      </c>
      <c r="E99" s="116" t="s">
        <v>46</v>
      </c>
      <c r="F99" s="116" t="s">
        <v>94</v>
      </c>
      <c r="G99" s="69" t="s">
        <v>1951</v>
      </c>
      <c r="H99" s="165">
        <v>2</v>
      </c>
      <c r="I99" s="69" t="s">
        <v>1467</v>
      </c>
      <c r="J99" s="178">
        <v>26</v>
      </c>
      <c r="K99" s="157" t="s">
        <v>1883</v>
      </c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>
        <v>26</v>
      </c>
      <c r="AA99" s="156"/>
      <c r="AB99" s="156">
        <v>26</v>
      </c>
      <c r="AC99" s="156"/>
      <c r="AD99" s="156"/>
      <c r="AE99" s="156"/>
      <c r="AF99" s="156"/>
      <c r="AG99" s="157"/>
      <c r="AH99" s="156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</row>
    <row r="100" spans="1:51" ht="14.25" customHeight="1">
      <c r="A100" s="156">
        <v>97</v>
      </c>
      <c r="B100" s="81"/>
      <c r="C100" s="69" t="s">
        <v>1711</v>
      </c>
      <c r="D100" s="69" t="s">
        <v>1952</v>
      </c>
      <c r="E100" s="69" t="s">
        <v>46</v>
      </c>
      <c r="F100" s="69" t="s">
        <v>1571</v>
      </c>
      <c r="G100" s="69" t="s">
        <v>1572</v>
      </c>
      <c r="H100" s="165">
        <v>2</v>
      </c>
      <c r="I100" s="69" t="s">
        <v>1317</v>
      </c>
      <c r="J100" s="178">
        <v>35</v>
      </c>
      <c r="K100" s="156" t="s">
        <v>1903</v>
      </c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>
        <v>35</v>
      </c>
      <c r="AF100" s="157"/>
      <c r="AG100" s="157">
        <v>35</v>
      </c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</row>
    <row r="101" spans="1:51" ht="14.25" customHeight="1">
      <c r="A101" s="156">
        <v>98</v>
      </c>
      <c r="B101" s="81"/>
      <c r="C101" s="69" t="s">
        <v>1711</v>
      </c>
      <c r="D101" s="69" t="s">
        <v>371</v>
      </c>
      <c r="E101" s="69" t="s">
        <v>46</v>
      </c>
      <c r="F101" s="69" t="s">
        <v>138</v>
      </c>
      <c r="G101" s="69" t="s">
        <v>1619</v>
      </c>
      <c r="H101" s="165">
        <v>3</v>
      </c>
      <c r="I101" s="69" t="s">
        <v>1653</v>
      </c>
      <c r="J101" s="176">
        <v>31</v>
      </c>
      <c r="K101" s="156" t="s">
        <v>1885</v>
      </c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>
        <v>31</v>
      </c>
      <c r="AG101" s="157"/>
      <c r="AH101" s="157">
        <v>31</v>
      </c>
      <c r="AI101" s="157"/>
      <c r="AJ101" s="157">
        <v>31</v>
      </c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</row>
    <row r="102" spans="1:51" ht="14.25" customHeight="1">
      <c r="A102" s="156">
        <v>99</v>
      </c>
      <c r="B102" s="81"/>
      <c r="C102" s="69" t="s">
        <v>1711</v>
      </c>
      <c r="D102" s="69" t="s">
        <v>1953</v>
      </c>
      <c r="E102" s="69" t="s">
        <v>442</v>
      </c>
      <c r="F102" s="69" t="s">
        <v>818</v>
      </c>
      <c r="G102" s="69" t="s">
        <v>1570</v>
      </c>
      <c r="H102" s="165">
        <v>4</v>
      </c>
      <c r="I102" s="69" t="s">
        <v>1332</v>
      </c>
      <c r="J102" s="178">
        <v>43</v>
      </c>
      <c r="K102" s="156" t="s">
        <v>1872</v>
      </c>
      <c r="L102" s="156">
        <v>43</v>
      </c>
      <c r="M102" s="157"/>
      <c r="N102" s="156">
        <v>43</v>
      </c>
      <c r="O102" s="157"/>
      <c r="P102" s="156">
        <v>43</v>
      </c>
      <c r="Q102" s="157"/>
      <c r="R102" s="156">
        <v>43</v>
      </c>
      <c r="S102" s="157"/>
      <c r="T102" s="156"/>
      <c r="U102" s="157"/>
      <c r="V102" s="156"/>
      <c r="W102" s="157"/>
      <c r="X102" s="156"/>
      <c r="Y102" s="157"/>
      <c r="Z102" s="156"/>
      <c r="AA102" s="157"/>
      <c r="AB102" s="156"/>
      <c r="AC102" s="157"/>
      <c r="AD102" s="191"/>
      <c r="AE102" s="192"/>
      <c r="AF102" s="192"/>
      <c r="AG102" s="192"/>
      <c r="AH102" s="192"/>
      <c r="AI102" s="192"/>
      <c r="AJ102" s="192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</row>
    <row r="103" spans="1:51" ht="14.25" customHeight="1">
      <c r="A103" s="156">
        <v>100</v>
      </c>
      <c r="B103" s="81"/>
      <c r="C103" s="69" t="s">
        <v>1711</v>
      </c>
      <c r="D103" s="69" t="s">
        <v>1954</v>
      </c>
      <c r="E103" s="69" t="s">
        <v>442</v>
      </c>
      <c r="F103" s="69" t="s">
        <v>818</v>
      </c>
      <c r="G103" s="69" t="s">
        <v>1570</v>
      </c>
      <c r="H103" s="165">
        <v>4</v>
      </c>
      <c r="I103" s="69" t="s">
        <v>1333</v>
      </c>
      <c r="J103" s="178">
        <v>42</v>
      </c>
      <c r="K103" s="156" t="s">
        <v>1873</v>
      </c>
      <c r="L103" s="156"/>
      <c r="M103" s="157">
        <v>42</v>
      </c>
      <c r="N103" s="156"/>
      <c r="O103" s="157">
        <v>42</v>
      </c>
      <c r="P103" s="156"/>
      <c r="Q103" s="157">
        <v>42</v>
      </c>
      <c r="R103" s="156"/>
      <c r="S103" s="157">
        <v>42</v>
      </c>
      <c r="T103" s="156"/>
      <c r="U103" s="157"/>
      <c r="V103" s="156"/>
      <c r="W103" s="157"/>
      <c r="X103" s="156"/>
      <c r="Y103" s="157"/>
      <c r="Z103" s="156"/>
      <c r="AA103" s="157"/>
      <c r="AB103" s="156"/>
      <c r="AC103" s="157"/>
      <c r="AD103" s="191"/>
      <c r="AE103" s="192"/>
      <c r="AF103" s="191"/>
      <c r="AG103" s="192"/>
      <c r="AH103" s="191"/>
      <c r="AI103" s="192"/>
      <c r="AJ103" s="191"/>
      <c r="AK103" s="157"/>
      <c r="AL103" s="156"/>
      <c r="AM103" s="157"/>
      <c r="AN103" s="156"/>
      <c r="AO103" s="157"/>
      <c r="AP103" s="156"/>
      <c r="AQ103" s="157"/>
      <c r="AR103" s="156"/>
      <c r="AS103" s="157"/>
      <c r="AT103" s="156"/>
      <c r="AU103" s="157"/>
      <c r="AV103" s="156"/>
      <c r="AW103" s="157"/>
      <c r="AX103" s="157"/>
      <c r="AY103" s="157"/>
    </row>
    <row r="104" spans="1:51" ht="14.25" customHeight="1">
      <c r="A104" s="156">
        <v>101</v>
      </c>
      <c r="B104" s="81"/>
      <c r="C104" s="69" t="s">
        <v>1225</v>
      </c>
      <c r="D104" s="78" t="s">
        <v>1110</v>
      </c>
      <c r="E104" s="69" t="s">
        <v>442</v>
      </c>
      <c r="F104" s="78" t="s">
        <v>349</v>
      </c>
      <c r="G104" s="78" t="s">
        <v>1155</v>
      </c>
      <c r="H104" s="164">
        <v>2</v>
      </c>
      <c r="I104" s="78" t="s">
        <v>1198</v>
      </c>
      <c r="J104" s="175">
        <v>37</v>
      </c>
      <c r="K104" s="156" t="s">
        <v>1870</v>
      </c>
      <c r="L104" s="156"/>
      <c r="M104" s="156"/>
      <c r="N104" s="156"/>
      <c r="O104" s="156"/>
      <c r="P104" s="156">
        <v>37</v>
      </c>
      <c r="Q104" s="156"/>
      <c r="R104" s="156">
        <v>37</v>
      </c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7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7"/>
      <c r="AX104" s="157"/>
      <c r="AY104" s="157"/>
    </row>
    <row r="105" spans="1:51" ht="14.25" customHeight="1">
      <c r="A105" s="156">
        <v>102</v>
      </c>
      <c r="B105" s="81"/>
      <c r="C105" s="69" t="s">
        <v>1225</v>
      </c>
      <c r="D105" s="78" t="s">
        <v>1111</v>
      </c>
      <c r="E105" s="69" t="s">
        <v>442</v>
      </c>
      <c r="F105" s="78" t="s">
        <v>348</v>
      </c>
      <c r="G105" s="78" t="s">
        <v>1155</v>
      </c>
      <c r="H105" s="164">
        <v>2</v>
      </c>
      <c r="I105" s="78" t="s">
        <v>1198</v>
      </c>
      <c r="J105" s="175">
        <v>37</v>
      </c>
      <c r="K105" s="156" t="s">
        <v>1870</v>
      </c>
      <c r="L105" s="157"/>
      <c r="M105" s="157"/>
      <c r="N105" s="157"/>
      <c r="O105" s="157"/>
      <c r="P105" s="157">
        <v>37</v>
      </c>
      <c r="Q105" s="157"/>
      <c r="R105" s="157">
        <v>37</v>
      </c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6"/>
      <c r="AG105" s="157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7"/>
      <c r="AX105" s="157"/>
      <c r="AY105" s="157"/>
    </row>
    <row r="106" spans="1:51" ht="14.25" customHeight="1">
      <c r="A106" s="156">
        <v>103</v>
      </c>
      <c r="B106" s="81"/>
      <c r="C106" s="69" t="s">
        <v>1225</v>
      </c>
      <c r="D106" s="78" t="s">
        <v>1112</v>
      </c>
      <c r="E106" s="69" t="s">
        <v>442</v>
      </c>
      <c r="F106" s="116" t="s">
        <v>344</v>
      </c>
      <c r="G106" s="78" t="s">
        <v>346</v>
      </c>
      <c r="H106" s="164">
        <v>2</v>
      </c>
      <c r="I106" s="78" t="s">
        <v>1198</v>
      </c>
      <c r="J106" s="175">
        <v>38</v>
      </c>
      <c r="K106" s="156" t="s">
        <v>1870</v>
      </c>
      <c r="L106" s="157"/>
      <c r="M106" s="156"/>
      <c r="N106" s="157"/>
      <c r="O106" s="156"/>
      <c r="P106" s="157">
        <v>38</v>
      </c>
      <c r="Q106" s="156"/>
      <c r="R106" s="157">
        <v>38</v>
      </c>
      <c r="S106" s="156"/>
      <c r="T106" s="157"/>
      <c r="U106" s="156"/>
      <c r="V106" s="157"/>
      <c r="W106" s="156"/>
      <c r="X106" s="157"/>
      <c r="Y106" s="156"/>
      <c r="Z106" s="157"/>
      <c r="AA106" s="156"/>
      <c r="AB106" s="157"/>
      <c r="AC106" s="156"/>
      <c r="AD106" s="157"/>
      <c r="AE106" s="156"/>
      <c r="AF106" s="157"/>
      <c r="AG106" s="156"/>
      <c r="AH106" s="157"/>
      <c r="AI106" s="156"/>
      <c r="AJ106" s="157"/>
      <c r="AK106" s="156"/>
      <c r="AL106" s="157"/>
      <c r="AM106" s="156"/>
      <c r="AN106" s="157"/>
      <c r="AO106" s="156"/>
      <c r="AP106" s="157"/>
      <c r="AQ106" s="156"/>
      <c r="AR106" s="157"/>
      <c r="AS106" s="156"/>
      <c r="AT106" s="157"/>
      <c r="AU106" s="156"/>
      <c r="AV106" s="156"/>
      <c r="AW106" s="156"/>
      <c r="AX106" s="157"/>
      <c r="AY106" s="157"/>
    </row>
    <row r="107" spans="1:51" ht="14.25" customHeight="1">
      <c r="A107" s="156">
        <v>104</v>
      </c>
      <c r="B107" s="81"/>
      <c r="C107" s="69" t="s">
        <v>1225</v>
      </c>
      <c r="D107" s="78" t="s">
        <v>1113</v>
      </c>
      <c r="E107" s="69" t="s">
        <v>442</v>
      </c>
      <c r="F107" s="116" t="s">
        <v>345</v>
      </c>
      <c r="G107" s="78" t="s">
        <v>346</v>
      </c>
      <c r="H107" s="164">
        <v>2</v>
      </c>
      <c r="I107" s="78" t="s">
        <v>1198</v>
      </c>
      <c r="J107" s="175">
        <v>37</v>
      </c>
      <c r="K107" s="156" t="s">
        <v>1870</v>
      </c>
      <c r="L107" s="157"/>
      <c r="M107" s="157"/>
      <c r="N107" s="157"/>
      <c r="O107" s="157"/>
      <c r="P107" s="157">
        <v>37</v>
      </c>
      <c r="Q107" s="157"/>
      <c r="R107" s="157">
        <v>37</v>
      </c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</row>
    <row r="108" spans="1:51" ht="14.25" customHeight="1">
      <c r="A108" s="156">
        <v>105</v>
      </c>
      <c r="B108" s="81"/>
      <c r="C108" s="69" t="s">
        <v>1225</v>
      </c>
      <c r="D108" s="78" t="s">
        <v>1125</v>
      </c>
      <c r="E108" s="69" t="s">
        <v>442</v>
      </c>
      <c r="F108" s="78" t="s">
        <v>813</v>
      </c>
      <c r="G108" s="78" t="s">
        <v>346</v>
      </c>
      <c r="H108" s="164">
        <v>2</v>
      </c>
      <c r="I108" s="78" t="s">
        <v>1198</v>
      </c>
      <c r="J108" s="175">
        <v>37</v>
      </c>
      <c r="K108" s="157" t="s">
        <v>1870</v>
      </c>
      <c r="L108" s="157"/>
      <c r="M108" s="157"/>
      <c r="N108" s="157"/>
      <c r="O108" s="157"/>
      <c r="P108" s="157">
        <v>37</v>
      </c>
      <c r="Q108" s="157"/>
      <c r="R108" s="157">
        <v>37</v>
      </c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</row>
    <row r="109" spans="1:51" ht="14.25" customHeight="1">
      <c r="A109" s="156">
        <v>106</v>
      </c>
      <c r="B109" s="81"/>
      <c r="C109" s="69" t="s">
        <v>1225</v>
      </c>
      <c r="D109" s="78" t="s">
        <v>1114</v>
      </c>
      <c r="E109" s="69" t="s">
        <v>442</v>
      </c>
      <c r="F109" s="116" t="s">
        <v>344</v>
      </c>
      <c r="G109" s="78" t="s">
        <v>346</v>
      </c>
      <c r="H109" s="164">
        <v>2</v>
      </c>
      <c r="I109" s="78" t="s">
        <v>1201</v>
      </c>
      <c r="J109" s="175">
        <v>32</v>
      </c>
      <c r="K109" s="157" t="s">
        <v>1871</v>
      </c>
      <c r="L109" s="157"/>
      <c r="M109" s="157"/>
      <c r="N109" s="157"/>
      <c r="O109" s="157"/>
      <c r="P109" s="157"/>
      <c r="Q109" s="157">
        <v>32</v>
      </c>
      <c r="R109" s="157"/>
      <c r="S109" s="157">
        <v>32</v>
      </c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</row>
    <row r="110" spans="1:51" ht="14.25" customHeight="1">
      <c r="A110" s="156">
        <v>107</v>
      </c>
      <c r="B110" s="81"/>
      <c r="C110" s="69" t="s">
        <v>1711</v>
      </c>
      <c r="D110" s="69" t="s">
        <v>1954</v>
      </c>
      <c r="E110" s="109" t="s">
        <v>442</v>
      </c>
      <c r="F110" s="69" t="s">
        <v>343</v>
      </c>
      <c r="G110" s="69" t="s">
        <v>1567</v>
      </c>
      <c r="H110" s="165">
        <v>2</v>
      </c>
      <c r="I110" s="69" t="s">
        <v>1313</v>
      </c>
      <c r="J110" s="178">
        <v>42</v>
      </c>
      <c r="K110" s="157" t="s">
        <v>1896</v>
      </c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>
        <v>42</v>
      </c>
      <c r="W110" s="157"/>
      <c r="X110" s="157">
        <v>42</v>
      </c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</row>
    <row r="111" spans="1:51" ht="14.25" customHeight="1">
      <c r="A111" s="156">
        <v>108</v>
      </c>
      <c r="B111" s="81"/>
      <c r="C111" s="69" t="s">
        <v>1225</v>
      </c>
      <c r="D111" s="78" t="s">
        <v>1112</v>
      </c>
      <c r="E111" s="69" t="s">
        <v>442</v>
      </c>
      <c r="F111" s="78" t="s">
        <v>349</v>
      </c>
      <c r="G111" s="78" t="s">
        <v>1155</v>
      </c>
      <c r="H111" s="164">
        <v>2</v>
      </c>
      <c r="I111" s="78" t="s">
        <v>1200</v>
      </c>
      <c r="J111" s="175">
        <v>38</v>
      </c>
      <c r="K111" s="157" t="s">
        <v>1896</v>
      </c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>
        <v>38</v>
      </c>
      <c r="W111" s="157"/>
      <c r="X111" s="157">
        <v>38</v>
      </c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</row>
    <row r="112" spans="1:51" ht="14.25" customHeight="1">
      <c r="A112" s="156">
        <v>109</v>
      </c>
      <c r="B112" s="81"/>
      <c r="C112" s="69" t="s">
        <v>1225</v>
      </c>
      <c r="D112" s="78" t="s">
        <v>1113</v>
      </c>
      <c r="E112" s="69" t="s">
        <v>442</v>
      </c>
      <c r="F112" s="78" t="s">
        <v>348</v>
      </c>
      <c r="G112" s="78" t="s">
        <v>1155</v>
      </c>
      <c r="H112" s="164">
        <v>2</v>
      </c>
      <c r="I112" s="78" t="s">
        <v>1200</v>
      </c>
      <c r="J112" s="175">
        <v>37</v>
      </c>
      <c r="K112" s="157" t="s">
        <v>1896</v>
      </c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>
        <v>37</v>
      </c>
      <c r="W112" s="157"/>
      <c r="X112" s="157">
        <v>37</v>
      </c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</row>
    <row r="113" spans="1:51" ht="14.25" customHeight="1">
      <c r="A113" s="156">
        <v>110</v>
      </c>
      <c r="B113" s="81"/>
      <c r="C113" s="69" t="s">
        <v>1225</v>
      </c>
      <c r="D113" s="78" t="s">
        <v>1115</v>
      </c>
      <c r="E113" s="69" t="s">
        <v>442</v>
      </c>
      <c r="F113" s="116" t="s">
        <v>345</v>
      </c>
      <c r="G113" s="78" t="s">
        <v>346</v>
      </c>
      <c r="H113" s="164">
        <v>2</v>
      </c>
      <c r="I113" s="78" t="s">
        <v>1200</v>
      </c>
      <c r="J113" s="175">
        <v>33</v>
      </c>
      <c r="K113" s="157" t="s">
        <v>1896</v>
      </c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>
        <v>33</v>
      </c>
      <c r="W113" s="157"/>
      <c r="X113" s="157">
        <v>33</v>
      </c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</row>
    <row r="114" spans="1:51" ht="14.25" customHeight="1">
      <c r="A114" s="156">
        <v>111</v>
      </c>
      <c r="B114" s="79"/>
      <c r="C114" s="69" t="s">
        <v>1225</v>
      </c>
      <c r="D114" s="78" t="s">
        <v>1123</v>
      </c>
      <c r="E114" s="69" t="s">
        <v>442</v>
      </c>
      <c r="F114" s="78" t="s">
        <v>813</v>
      </c>
      <c r="G114" s="78" t="s">
        <v>346</v>
      </c>
      <c r="H114" s="164">
        <v>2</v>
      </c>
      <c r="I114" s="78" t="s">
        <v>1200</v>
      </c>
      <c r="J114" s="175">
        <v>44</v>
      </c>
      <c r="K114" s="157" t="s">
        <v>1896</v>
      </c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>
        <v>44</v>
      </c>
      <c r="W114" s="157"/>
      <c r="X114" s="157">
        <v>44</v>
      </c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</row>
    <row r="115" spans="1:51" ht="14.25" customHeight="1">
      <c r="A115" s="156">
        <v>112</v>
      </c>
      <c r="B115" s="81"/>
      <c r="C115" s="69" t="s">
        <v>1711</v>
      </c>
      <c r="D115" s="69" t="s">
        <v>1953</v>
      </c>
      <c r="E115" s="69" t="s">
        <v>442</v>
      </c>
      <c r="F115" s="69" t="s">
        <v>343</v>
      </c>
      <c r="G115" s="69" t="s">
        <v>1567</v>
      </c>
      <c r="H115" s="165">
        <v>2</v>
      </c>
      <c r="I115" s="69" t="s">
        <v>1314</v>
      </c>
      <c r="J115" s="178">
        <v>43</v>
      </c>
      <c r="K115" s="157" t="s">
        <v>1892</v>
      </c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>
        <v>43</v>
      </c>
      <c r="X115" s="157"/>
      <c r="Y115" s="157">
        <v>43</v>
      </c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</row>
    <row r="116" spans="1:51" s="62" customFormat="1" ht="14.25" customHeight="1">
      <c r="A116" s="156">
        <v>113</v>
      </c>
      <c r="B116" s="79"/>
      <c r="C116" s="69" t="s">
        <v>1225</v>
      </c>
      <c r="D116" s="78" t="s">
        <v>1122</v>
      </c>
      <c r="E116" s="69" t="s">
        <v>442</v>
      </c>
      <c r="F116" s="78" t="s">
        <v>349</v>
      </c>
      <c r="G116" s="78" t="s">
        <v>1155</v>
      </c>
      <c r="H116" s="164">
        <v>2</v>
      </c>
      <c r="I116" s="78" t="s">
        <v>1207</v>
      </c>
      <c r="J116" s="175">
        <v>45</v>
      </c>
      <c r="K116" s="157" t="s">
        <v>1892</v>
      </c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>
        <v>45</v>
      </c>
      <c r="X116" s="157"/>
      <c r="Y116" s="157">
        <v>45</v>
      </c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</row>
    <row r="117" spans="1:51" s="62" customFormat="1" ht="14.25" customHeight="1">
      <c r="A117" s="156">
        <v>114</v>
      </c>
      <c r="B117" s="81"/>
      <c r="C117" s="69" t="s">
        <v>1225</v>
      </c>
      <c r="D117" s="78" t="s">
        <v>1110</v>
      </c>
      <c r="E117" s="69" t="s">
        <v>442</v>
      </c>
      <c r="F117" s="116" t="s">
        <v>344</v>
      </c>
      <c r="G117" s="78" t="s">
        <v>346</v>
      </c>
      <c r="H117" s="164">
        <v>2</v>
      </c>
      <c r="I117" s="78" t="s">
        <v>1197</v>
      </c>
      <c r="J117" s="175">
        <v>37</v>
      </c>
      <c r="K117" s="157" t="s">
        <v>1889</v>
      </c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>
        <v>37</v>
      </c>
      <c r="Y117" s="157"/>
      <c r="Z117" s="157">
        <v>37</v>
      </c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</row>
    <row r="118" spans="1:51" ht="14.25" customHeight="1">
      <c r="A118" s="156">
        <v>115</v>
      </c>
      <c r="B118" s="81"/>
      <c r="C118" s="69" t="s">
        <v>1225</v>
      </c>
      <c r="D118" s="78" t="s">
        <v>1111</v>
      </c>
      <c r="E118" s="69" t="s">
        <v>442</v>
      </c>
      <c r="F118" s="116" t="s">
        <v>344</v>
      </c>
      <c r="G118" s="78" t="s">
        <v>346</v>
      </c>
      <c r="H118" s="164">
        <v>2</v>
      </c>
      <c r="I118" s="78" t="s">
        <v>1199</v>
      </c>
      <c r="J118" s="175">
        <v>37</v>
      </c>
      <c r="K118" s="157" t="s">
        <v>1891</v>
      </c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>
        <v>37</v>
      </c>
      <c r="Z118" s="157"/>
      <c r="AA118" s="157">
        <v>37</v>
      </c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</row>
    <row r="119" spans="1:51" ht="14.25" customHeight="1">
      <c r="A119" s="156">
        <v>116</v>
      </c>
      <c r="B119" s="81"/>
      <c r="C119" s="69" t="s">
        <v>1711</v>
      </c>
      <c r="D119" s="69" t="s">
        <v>1952</v>
      </c>
      <c r="E119" s="69" t="s">
        <v>442</v>
      </c>
      <c r="F119" s="116" t="s">
        <v>345</v>
      </c>
      <c r="G119" s="69" t="s">
        <v>1568</v>
      </c>
      <c r="H119" s="165">
        <v>2</v>
      </c>
      <c r="I119" s="69" t="s">
        <v>1467</v>
      </c>
      <c r="J119" s="178">
        <v>35</v>
      </c>
      <c r="K119" s="157" t="s">
        <v>1883</v>
      </c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>
        <v>35</v>
      </c>
      <c r="AA119" s="157"/>
      <c r="AB119" s="157">
        <v>35</v>
      </c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</row>
    <row r="120" spans="1:51" ht="14.25" customHeight="1">
      <c r="A120" s="156">
        <v>117</v>
      </c>
      <c r="B120" s="81"/>
      <c r="C120" s="69" t="s">
        <v>1711</v>
      </c>
      <c r="D120" s="69" t="s">
        <v>1953</v>
      </c>
      <c r="E120" s="69" t="s">
        <v>442</v>
      </c>
      <c r="F120" s="69" t="s">
        <v>818</v>
      </c>
      <c r="G120" s="69" t="s">
        <v>1569</v>
      </c>
      <c r="H120" s="165">
        <v>2</v>
      </c>
      <c r="I120" s="69" t="s">
        <v>1467</v>
      </c>
      <c r="J120" s="178">
        <v>43</v>
      </c>
      <c r="K120" s="157" t="s">
        <v>1883</v>
      </c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>
        <v>43</v>
      </c>
      <c r="AA120" s="157"/>
      <c r="AB120" s="157">
        <v>43</v>
      </c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</row>
    <row r="121" spans="1:51" ht="14.25" customHeight="1">
      <c r="A121" s="156">
        <v>118</v>
      </c>
      <c r="B121" s="81"/>
      <c r="C121" s="69" t="s">
        <v>1225</v>
      </c>
      <c r="D121" s="78" t="s">
        <v>1114</v>
      </c>
      <c r="E121" s="69" t="s">
        <v>442</v>
      </c>
      <c r="F121" s="78" t="s">
        <v>349</v>
      </c>
      <c r="G121" s="78" t="s">
        <v>1155</v>
      </c>
      <c r="H121" s="164">
        <v>2</v>
      </c>
      <c r="I121" s="78" t="s">
        <v>1202</v>
      </c>
      <c r="J121" s="175">
        <v>32</v>
      </c>
      <c r="K121" s="157" t="s">
        <v>1883</v>
      </c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>
        <v>32</v>
      </c>
      <c r="AA121" s="157"/>
      <c r="AB121" s="157">
        <v>32</v>
      </c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</row>
    <row r="122" spans="1:51" ht="21.75" customHeight="1">
      <c r="A122" s="156">
        <v>119</v>
      </c>
      <c r="B122" s="81"/>
      <c r="C122" s="69" t="s">
        <v>1225</v>
      </c>
      <c r="D122" s="78" t="s">
        <v>1115</v>
      </c>
      <c r="E122" s="69" t="s">
        <v>442</v>
      </c>
      <c r="F122" s="78" t="s">
        <v>348</v>
      </c>
      <c r="G122" s="78" t="s">
        <v>1155</v>
      </c>
      <c r="H122" s="164">
        <v>2</v>
      </c>
      <c r="I122" s="78" t="s">
        <v>1202</v>
      </c>
      <c r="J122" s="175">
        <v>33</v>
      </c>
      <c r="K122" s="157" t="s">
        <v>1883</v>
      </c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>
        <v>33</v>
      </c>
      <c r="AA122" s="157"/>
      <c r="AB122" s="157">
        <v>33</v>
      </c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</row>
    <row r="123" spans="1:51" ht="19.5" customHeight="1">
      <c r="A123" s="156">
        <v>120</v>
      </c>
      <c r="B123" s="81"/>
      <c r="C123" s="69" t="s">
        <v>1711</v>
      </c>
      <c r="D123" s="69" t="s">
        <v>1954</v>
      </c>
      <c r="E123" s="69" t="s">
        <v>442</v>
      </c>
      <c r="F123" s="69" t="s">
        <v>818</v>
      </c>
      <c r="G123" s="69" t="s">
        <v>1569</v>
      </c>
      <c r="H123" s="165">
        <v>2</v>
      </c>
      <c r="I123" s="69" t="s">
        <v>1336</v>
      </c>
      <c r="J123" s="178">
        <v>42</v>
      </c>
      <c r="K123" s="157" t="s">
        <v>1884</v>
      </c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>
        <v>42</v>
      </c>
      <c r="AB123" s="157"/>
      <c r="AC123" s="157">
        <v>42</v>
      </c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</row>
    <row r="124" spans="1:51" ht="24" customHeight="1">
      <c r="A124" s="156">
        <v>121</v>
      </c>
      <c r="B124" s="79"/>
      <c r="C124" s="69" t="s">
        <v>1225</v>
      </c>
      <c r="D124" s="78" t="s">
        <v>1122</v>
      </c>
      <c r="E124" s="69" t="s">
        <v>442</v>
      </c>
      <c r="F124" s="116" t="s">
        <v>345</v>
      </c>
      <c r="G124" s="78" t="s">
        <v>346</v>
      </c>
      <c r="H124" s="164">
        <v>2</v>
      </c>
      <c r="I124" s="78" t="s">
        <v>1206</v>
      </c>
      <c r="J124" s="175">
        <v>45</v>
      </c>
      <c r="K124" s="157" t="s">
        <v>1884</v>
      </c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>
        <v>45</v>
      </c>
      <c r="AB124" s="195"/>
      <c r="AC124" s="157">
        <v>45</v>
      </c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</row>
    <row r="125" spans="1:51" ht="21.75" customHeight="1">
      <c r="A125" s="156">
        <v>122</v>
      </c>
      <c r="B125" s="79"/>
      <c r="C125" s="69" t="s">
        <v>1225</v>
      </c>
      <c r="D125" s="78" t="s">
        <v>1123</v>
      </c>
      <c r="E125" s="69" t="s">
        <v>442</v>
      </c>
      <c r="F125" s="78" t="s">
        <v>349</v>
      </c>
      <c r="G125" s="78" t="s">
        <v>1155</v>
      </c>
      <c r="H125" s="164">
        <v>2</v>
      </c>
      <c r="I125" s="78" t="s">
        <v>1206</v>
      </c>
      <c r="J125" s="175">
        <v>44</v>
      </c>
      <c r="K125" s="157" t="s">
        <v>1884</v>
      </c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>
        <v>44</v>
      </c>
      <c r="AB125" s="157"/>
      <c r="AC125" s="157">
        <v>44</v>
      </c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</row>
    <row r="126" spans="1:51" ht="24" customHeight="1">
      <c r="A126" s="156">
        <v>123</v>
      </c>
      <c r="B126" s="81"/>
      <c r="C126" s="69" t="s">
        <v>1711</v>
      </c>
      <c r="D126" s="69" t="s">
        <v>1954</v>
      </c>
      <c r="E126" s="69" t="s">
        <v>442</v>
      </c>
      <c r="F126" s="69" t="s">
        <v>350</v>
      </c>
      <c r="G126" s="69" t="s">
        <v>351</v>
      </c>
      <c r="H126" s="165">
        <v>2</v>
      </c>
      <c r="I126" s="69" t="s">
        <v>1318</v>
      </c>
      <c r="J126" s="178">
        <v>42</v>
      </c>
      <c r="K126" s="157" t="s">
        <v>1897</v>
      </c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>
        <v>42</v>
      </c>
      <c r="AE126" s="157"/>
      <c r="AF126" s="157">
        <v>42</v>
      </c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</row>
    <row r="127" spans="1:51" ht="27.75" customHeight="1">
      <c r="A127" s="156">
        <v>124</v>
      </c>
      <c r="B127" s="81"/>
      <c r="C127" s="69" t="s">
        <v>1225</v>
      </c>
      <c r="D127" s="78" t="s">
        <v>1116</v>
      </c>
      <c r="E127" s="69" t="s">
        <v>442</v>
      </c>
      <c r="F127" s="78" t="s">
        <v>349</v>
      </c>
      <c r="G127" s="78" t="s">
        <v>1155</v>
      </c>
      <c r="H127" s="164">
        <v>2</v>
      </c>
      <c r="I127" s="78" t="s">
        <v>1203</v>
      </c>
      <c r="J127" s="175">
        <v>36</v>
      </c>
      <c r="K127" s="157" t="s">
        <v>1897</v>
      </c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>
        <v>36</v>
      </c>
      <c r="AE127" s="157"/>
      <c r="AF127" s="157">
        <v>36</v>
      </c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</row>
    <row r="128" spans="1:51" ht="20.25" customHeight="1">
      <c r="A128" s="156">
        <v>125</v>
      </c>
      <c r="B128" s="81"/>
      <c r="C128" s="69" t="s">
        <v>1225</v>
      </c>
      <c r="D128" s="78" t="s">
        <v>1117</v>
      </c>
      <c r="E128" s="69" t="s">
        <v>442</v>
      </c>
      <c r="F128" s="78" t="s">
        <v>348</v>
      </c>
      <c r="G128" s="78" t="s">
        <v>1155</v>
      </c>
      <c r="H128" s="164">
        <v>2</v>
      </c>
      <c r="I128" s="78" t="s">
        <v>1203</v>
      </c>
      <c r="J128" s="175">
        <v>37</v>
      </c>
      <c r="K128" s="157" t="s">
        <v>1897</v>
      </c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>
        <v>37</v>
      </c>
      <c r="AE128" s="157"/>
      <c r="AF128" s="157">
        <v>37</v>
      </c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</row>
    <row r="129" spans="1:51" ht="22.5" customHeight="1">
      <c r="A129" s="156">
        <v>126</v>
      </c>
      <c r="B129" s="81"/>
      <c r="C129" s="69" t="s">
        <v>1711</v>
      </c>
      <c r="D129" s="69" t="s">
        <v>1949</v>
      </c>
      <c r="E129" s="69" t="s">
        <v>442</v>
      </c>
      <c r="F129" s="69" t="s">
        <v>345</v>
      </c>
      <c r="G129" s="69" t="s">
        <v>1568</v>
      </c>
      <c r="H129" s="165">
        <v>2</v>
      </c>
      <c r="I129" s="69" t="s">
        <v>1317</v>
      </c>
      <c r="J129" s="178">
        <v>31</v>
      </c>
      <c r="K129" s="157" t="s">
        <v>1903</v>
      </c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>
        <v>31</v>
      </c>
      <c r="AF129" s="157"/>
      <c r="AG129" s="157">
        <v>31</v>
      </c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</row>
    <row r="130" spans="1:51" ht="21.75" customHeight="1">
      <c r="A130" s="156">
        <v>127</v>
      </c>
      <c r="B130" s="81"/>
      <c r="C130" s="69" t="s">
        <v>1711</v>
      </c>
      <c r="D130" s="69" t="s">
        <v>1953</v>
      </c>
      <c r="E130" s="69" t="s">
        <v>442</v>
      </c>
      <c r="F130" s="69" t="s">
        <v>350</v>
      </c>
      <c r="G130" s="69" t="s">
        <v>351</v>
      </c>
      <c r="H130" s="165">
        <v>2</v>
      </c>
      <c r="I130" s="69" t="s">
        <v>1317</v>
      </c>
      <c r="J130" s="178">
        <v>43</v>
      </c>
      <c r="K130" s="157" t="s">
        <v>1918</v>
      </c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>
        <v>43</v>
      </c>
      <c r="AF130" s="157"/>
      <c r="AG130" s="157">
        <v>43</v>
      </c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</row>
    <row r="131" spans="1:51" ht="25.5" customHeight="1">
      <c r="A131" s="156">
        <v>128</v>
      </c>
      <c r="B131" s="81"/>
      <c r="C131" s="69" t="s">
        <v>1225</v>
      </c>
      <c r="D131" s="78" t="s">
        <v>1126</v>
      </c>
      <c r="E131" s="69" t="s">
        <v>442</v>
      </c>
      <c r="F131" s="78" t="s">
        <v>349</v>
      </c>
      <c r="G131" s="78" t="s">
        <v>1155</v>
      </c>
      <c r="H131" s="164">
        <v>2</v>
      </c>
      <c r="I131" s="78" t="s">
        <v>1210</v>
      </c>
      <c r="J131" s="175">
        <v>35</v>
      </c>
      <c r="K131" s="157" t="s">
        <v>1903</v>
      </c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>
        <v>35</v>
      </c>
      <c r="AF131" s="157"/>
      <c r="AG131" s="157">
        <v>35</v>
      </c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</row>
    <row r="132" spans="1:51" s="62" customFormat="1" ht="26.25" customHeight="1">
      <c r="A132" s="156">
        <v>129</v>
      </c>
      <c r="B132" s="81"/>
      <c r="C132" s="69" t="s">
        <v>1711</v>
      </c>
      <c r="D132" s="69" t="s">
        <v>370</v>
      </c>
      <c r="E132" s="69" t="s">
        <v>442</v>
      </c>
      <c r="F132" s="69" t="s">
        <v>818</v>
      </c>
      <c r="G132" s="69" t="s">
        <v>1619</v>
      </c>
      <c r="H132" s="165">
        <v>3</v>
      </c>
      <c r="I132" s="69" t="s">
        <v>1653</v>
      </c>
      <c r="J132" s="176">
        <v>32</v>
      </c>
      <c r="K132" s="157" t="s">
        <v>1885</v>
      </c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>
        <v>32</v>
      </c>
      <c r="AG132" s="157"/>
      <c r="AH132" s="157">
        <v>32</v>
      </c>
      <c r="AI132" s="157"/>
      <c r="AJ132" s="157">
        <v>32</v>
      </c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</row>
    <row r="133" spans="1:51" s="62" customFormat="1" ht="20.25" customHeight="1">
      <c r="A133" s="156">
        <v>130</v>
      </c>
      <c r="B133" s="81"/>
      <c r="C133" s="69" t="s">
        <v>1711</v>
      </c>
      <c r="D133" s="69" t="s">
        <v>1955</v>
      </c>
      <c r="E133" s="69" t="s">
        <v>442</v>
      </c>
      <c r="F133" s="116" t="s">
        <v>345</v>
      </c>
      <c r="G133" s="69" t="s">
        <v>342</v>
      </c>
      <c r="H133" s="165">
        <v>2</v>
      </c>
      <c r="I133" s="69" t="s">
        <v>1636</v>
      </c>
      <c r="J133" s="178">
        <v>22</v>
      </c>
      <c r="K133" s="157" t="s">
        <v>1899</v>
      </c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>
        <v>22</v>
      </c>
      <c r="AI133" s="157"/>
      <c r="AJ133" s="157">
        <v>22</v>
      </c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</row>
    <row r="134" spans="1:51" ht="22.5" customHeight="1">
      <c r="A134" s="156">
        <v>131</v>
      </c>
      <c r="B134" s="81"/>
      <c r="C134" s="69" t="s">
        <v>1711</v>
      </c>
      <c r="D134" s="69" t="s">
        <v>1956</v>
      </c>
      <c r="E134" s="69" t="s">
        <v>442</v>
      </c>
      <c r="F134" s="116" t="s">
        <v>344</v>
      </c>
      <c r="G134" s="69" t="s">
        <v>1574</v>
      </c>
      <c r="H134" s="165">
        <v>2</v>
      </c>
      <c r="I134" s="69" t="s">
        <v>1636</v>
      </c>
      <c r="J134" s="178">
        <v>39</v>
      </c>
      <c r="K134" s="157" t="s">
        <v>1899</v>
      </c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>
        <v>39</v>
      </c>
      <c r="AI134" s="157"/>
      <c r="AJ134" s="157">
        <v>39</v>
      </c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</row>
    <row r="135" spans="1:51" s="70" customFormat="1" ht="28.5" customHeight="1">
      <c r="A135" s="156">
        <v>132</v>
      </c>
      <c r="B135" s="81"/>
      <c r="C135" s="69" t="s">
        <v>1225</v>
      </c>
      <c r="D135" s="78" t="s">
        <v>1118</v>
      </c>
      <c r="E135" s="69" t="s">
        <v>442</v>
      </c>
      <c r="F135" s="78" t="s">
        <v>349</v>
      </c>
      <c r="G135" s="78" t="s">
        <v>1155</v>
      </c>
      <c r="H135" s="164">
        <v>2</v>
      </c>
      <c r="I135" s="82" t="s">
        <v>1204</v>
      </c>
      <c r="J135" s="175">
        <v>35</v>
      </c>
      <c r="K135" s="157" t="s">
        <v>1899</v>
      </c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>
        <v>35</v>
      </c>
      <c r="AI135" s="157"/>
      <c r="AJ135" s="157">
        <v>35</v>
      </c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</row>
    <row r="136" spans="1:51" s="72" customFormat="1" ht="17.25" customHeight="1">
      <c r="A136" s="156">
        <v>133</v>
      </c>
      <c r="B136" s="81"/>
      <c r="C136" s="69" t="s">
        <v>1225</v>
      </c>
      <c r="D136" s="78" t="s">
        <v>1119</v>
      </c>
      <c r="E136" s="69" t="s">
        <v>442</v>
      </c>
      <c r="F136" s="78" t="s">
        <v>348</v>
      </c>
      <c r="G136" s="78" t="s">
        <v>1155</v>
      </c>
      <c r="H136" s="164">
        <v>2</v>
      </c>
      <c r="I136" s="78" t="s">
        <v>1204</v>
      </c>
      <c r="J136" s="175">
        <v>34</v>
      </c>
      <c r="K136" s="157" t="s">
        <v>1899</v>
      </c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>
        <v>34</v>
      </c>
      <c r="AI136" s="157"/>
      <c r="AJ136" s="157">
        <v>34</v>
      </c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</row>
    <row r="137" spans="1:51" s="72" customFormat="1" ht="21.75" customHeight="1">
      <c r="A137" s="156">
        <v>134</v>
      </c>
      <c r="B137" s="81"/>
      <c r="C137" s="69" t="s">
        <v>1711</v>
      </c>
      <c r="D137" s="69" t="s">
        <v>1957</v>
      </c>
      <c r="E137" s="69" t="s">
        <v>442</v>
      </c>
      <c r="F137" s="116" t="s">
        <v>344</v>
      </c>
      <c r="G137" s="69" t="s">
        <v>1574</v>
      </c>
      <c r="H137" s="165">
        <v>2</v>
      </c>
      <c r="I137" s="69" t="s">
        <v>1319</v>
      </c>
      <c r="J137" s="178">
        <v>47</v>
      </c>
      <c r="K137" s="157" t="s">
        <v>1901</v>
      </c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>
        <v>47</v>
      </c>
      <c r="AJ137" s="157"/>
      <c r="AK137" s="157">
        <v>47</v>
      </c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</row>
    <row r="138" spans="1:51" s="72" customFormat="1" ht="19.5" customHeight="1">
      <c r="A138" s="156">
        <v>135</v>
      </c>
      <c r="B138" s="79"/>
      <c r="C138" s="69" t="s">
        <v>1225</v>
      </c>
      <c r="D138" s="78" t="s">
        <v>1127</v>
      </c>
      <c r="E138" s="69" t="s">
        <v>442</v>
      </c>
      <c r="F138" s="78" t="s">
        <v>349</v>
      </c>
      <c r="G138" s="78" t="s">
        <v>1155</v>
      </c>
      <c r="H138" s="164">
        <v>2</v>
      </c>
      <c r="I138" s="78" t="s">
        <v>1211</v>
      </c>
      <c r="J138" s="175">
        <v>30</v>
      </c>
      <c r="K138" s="157" t="s">
        <v>1901</v>
      </c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90"/>
      <c r="AG138" s="157"/>
      <c r="AH138" s="157"/>
      <c r="AI138" s="157">
        <v>30</v>
      </c>
      <c r="AJ138" s="157"/>
      <c r="AK138" s="157">
        <v>30</v>
      </c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</row>
    <row r="139" spans="1:51" s="72" customFormat="1" ht="18" customHeight="1">
      <c r="A139" s="156">
        <v>136</v>
      </c>
      <c r="B139" s="81"/>
      <c r="C139" s="114" t="s">
        <v>1245</v>
      </c>
      <c r="D139" s="78" t="s">
        <v>182</v>
      </c>
      <c r="E139" s="69" t="s">
        <v>442</v>
      </c>
      <c r="F139" s="116" t="s">
        <v>345</v>
      </c>
      <c r="G139" s="78" t="s">
        <v>1255</v>
      </c>
      <c r="H139" s="164">
        <v>3</v>
      </c>
      <c r="I139" s="78" t="s">
        <v>1334</v>
      </c>
      <c r="J139" s="175">
        <v>47</v>
      </c>
      <c r="K139" s="157" t="s">
        <v>1904</v>
      </c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>
        <v>47</v>
      </c>
      <c r="AL139" s="157"/>
      <c r="AM139" s="157">
        <v>47</v>
      </c>
      <c r="AN139" s="157"/>
      <c r="AO139" s="157">
        <v>47</v>
      </c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</row>
    <row r="140" spans="1:51" s="72" customFormat="1" ht="21" customHeight="1">
      <c r="A140" s="156">
        <v>137</v>
      </c>
      <c r="B140" s="79"/>
      <c r="C140" s="69" t="s">
        <v>1225</v>
      </c>
      <c r="D140" s="78" t="s">
        <v>1120</v>
      </c>
      <c r="E140" s="69" t="s">
        <v>442</v>
      </c>
      <c r="F140" s="96" t="s">
        <v>349</v>
      </c>
      <c r="G140" s="78" t="s">
        <v>1155</v>
      </c>
      <c r="H140" s="164">
        <v>2</v>
      </c>
      <c r="I140" s="78" t="s">
        <v>1205</v>
      </c>
      <c r="J140" s="175">
        <v>34</v>
      </c>
      <c r="K140" s="157" t="s">
        <v>1887</v>
      </c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>
        <v>34</v>
      </c>
      <c r="AM140" s="157"/>
      <c r="AN140" s="157">
        <v>34</v>
      </c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</row>
    <row r="141" spans="1:51" s="72" customFormat="1" ht="20.25" customHeight="1">
      <c r="A141" s="156">
        <v>138</v>
      </c>
      <c r="B141" s="79"/>
      <c r="C141" s="69" t="s">
        <v>1225</v>
      </c>
      <c r="D141" s="78" t="s">
        <v>1121</v>
      </c>
      <c r="E141" s="69" t="s">
        <v>442</v>
      </c>
      <c r="F141" s="96" t="s">
        <v>348</v>
      </c>
      <c r="G141" s="78" t="s">
        <v>1155</v>
      </c>
      <c r="H141" s="164">
        <v>2</v>
      </c>
      <c r="I141" s="78" t="s">
        <v>1205</v>
      </c>
      <c r="J141" s="175">
        <v>37</v>
      </c>
      <c r="K141" s="157" t="s">
        <v>1887</v>
      </c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>
        <v>37</v>
      </c>
      <c r="AM141" s="157"/>
      <c r="AN141" s="157">
        <v>37</v>
      </c>
      <c r="AO141" s="157"/>
      <c r="AP141" s="157"/>
      <c r="AQ141" s="157"/>
      <c r="AR141" s="157"/>
      <c r="AS141" s="157"/>
      <c r="AT141" s="157"/>
      <c r="AU141" s="195"/>
      <c r="AV141" s="157"/>
      <c r="AW141" s="195"/>
      <c r="AX141" s="157"/>
      <c r="AY141" s="157"/>
    </row>
    <row r="142" spans="1:51" s="72" customFormat="1" ht="21" customHeight="1">
      <c r="A142" s="156">
        <v>139</v>
      </c>
      <c r="B142" s="79"/>
      <c r="C142" s="69" t="s">
        <v>1711</v>
      </c>
      <c r="D142" s="69" t="s">
        <v>376</v>
      </c>
      <c r="E142" s="69" t="s">
        <v>442</v>
      </c>
      <c r="F142" s="116" t="s">
        <v>345</v>
      </c>
      <c r="G142" s="69" t="s">
        <v>1595</v>
      </c>
      <c r="H142" s="165">
        <v>2</v>
      </c>
      <c r="I142" s="69" t="s">
        <v>1327</v>
      </c>
      <c r="J142" s="176">
        <v>38</v>
      </c>
      <c r="K142" s="157" t="s">
        <v>1888</v>
      </c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>
        <v>38</v>
      </c>
      <c r="AQ142" s="157"/>
      <c r="AR142" s="157">
        <v>38</v>
      </c>
      <c r="AS142" s="157"/>
      <c r="AT142" s="157"/>
      <c r="AU142" s="157"/>
      <c r="AV142" s="157"/>
      <c r="AW142" s="157"/>
      <c r="AX142" s="157"/>
      <c r="AY142" s="157"/>
    </row>
    <row r="143" spans="1:51" s="72" customFormat="1" ht="21" customHeight="1">
      <c r="A143" s="156">
        <v>140</v>
      </c>
      <c r="B143" s="79"/>
      <c r="C143" s="69" t="s">
        <v>1225</v>
      </c>
      <c r="D143" s="78" t="s">
        <v>1124</v>
      </c>
      <c r="E143" s="69" t="s">
        <v>442</v>
      </c>
      <c r="F143" s="78" t="s">
        <v>349</v>
      </c>
      <c r="G143" s="78" t="s">
        <v>1155</v>
      </c>
      <c r="H143" s="164">
        <v>2</v>
      </c>
      <c r="I143" s="78" t="s">
        <v>1208</v>
      </c>
      <c r="J143" s="175">
        <v>48</v>
      </c>
      <c r="K143" s="157" t="s">
        <v>1888</v>
      </c>
      <c r="L143" s="157"/>
      <c r="M143" s="157"/>
      <c r="N143" s="157"/>
      <c r="O143" s="157"/>
      <c r="P143" s="157"/>
      <c r="Q143" s="157"/>
      <c r="R143" s="192"/>
      <c r="S143" s="192"/>
      <c r="T143" s="192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65"/>
      <c r="AI143" s="165"/>
      <c r="AJ143" s="165"/>
      <c r="AK143" s="165"/>
      <c r="AL143" s="165"/>
      <c r="AM143" s="165"/>
      <c r="AN143" s="165"/>
      <c r="AO143" s="165"/>
      <c r="AP143" s="192">
        <v>48</v>
      </c>
      <c r="AQ143" s="192"/>
      <c r="AR143" s="192">
        <v>48</v>
      </c>
      <c r="AS143" s="165"/>
      <c r="AT143" s="165"/>
      <c r="AU143" s="157"/>
      <c r="AV143" s="157"/>
      <c r="AW143" s="157"/>
      <c r="AX143" s="157"/>
      <c r="AY143" s="157"/>
    </row>
    <row r="144" spans="1:51" s="72" customFormat="1" ht="17.25" customHeight="1">
      <c r="A144" s="156">
        <v>141</v>
      </c>
      <c r="B144" s="79"/>
      <c r="C144" s="69" t="s">
        <v>1711</v>
      </c>
      <c r="D144" s="69" t="s">
        <v>373</v>
      </c>
      <c r="E144" s="107" t="s">
        <v>442</v>
      </c>
      <c r="F144" s="120" t="s">
        <v>345</v>
      </c>
      <c r="G144" s="69" t="s">
        <v>1595</v>
      </c>
      <c r="H144" s="165">
        <v>2</v>
      </c>
      <c r="I144" s="69" t="s">
        <v>1328</v>
      </c>
      <c r="J144" s="176">
        <v>38</v>
      </c>
      <c r="K144" s="192" t="s">
        <v>1905</v>
      </c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>
        <v>38</v>
      </c>
      <c r="AR144" s="192"/>
      <c r="AS144" s="192">
        <v>38</v>
      </c>
      <c r="AT144" s="192"/>
      <c r="AU144" s="192"/>
      <c r="AV144" s="192"/>
      <c r="AW144" s="192"/>
      <c r="AX144" s="192"/>
      <c r="AY144" s="192"/>
    </row>
    <row r="145" spans="1:51" s="72" customFormat="1" ht="23.25" customHeight="1">
      <c r="A145" s="156">
        <v>142</v>
      </c>
      <c r="B145" s="79"/>
      <c r="C145" s="69" t="s">
        <v>1225</v>
      </c>
      <c r="D145" s="78" t="s">
        <v>1125</v>
      </c>
      <c r="E145" s="69" t="s">
        <v>442</v>
      </c>
      <c r="F145" s="96" t="s">
        <v>349</v>
      </c>
      <c r="G145" s="78" t="s">
        <v>1155</v>
      </c>
      <c r="H145" s="164">
        <v>2</v>
      </c>
      <c r="I145" s="78" t="s">
        <v>1209</v>
      </c>
      <c r="J145" s="175">
        <v>37</v>
      </c>
      <c r="K145" s="157" t="s">
        <v>1905</v>
      </c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>
        <v>37</v>
      </c>
      <c r="AR145" s="157"/>
      <c r="AS145" s="157">
        <v>37</v>
      </c>
      <c r="AT145" s="157"/>
      <c r="AU145" s="157"/>
      <c r="AV145" s="157"/>
      <c r="AW145" s="157"/>
      <c r="AX145" s="157"/>
      <c r="AY145" s="157"/>
    </row>
    <row r="146" spans="1:51" s="72" customFormat="1" ht="24.75" customHeight="1">
      <c r="A146" s="156">
        <v>143</v>
      </c>
      <c r="B146" s="79"/>
      <c r="C146" s="114" t="s">
        <v>1046</v>
      </c>
      <c r="D146" s="69" t="s">
        <v>1047</v>
      </c>
      <c r="E146" s="69" t="s">
        <v>13</v>
      </c>
      <c r="F146" s="109" t="s">
        <v>45</v>
      </c>
      <c r="G146" s="69" t="s">
        <v>1054</v>
      </c>
      <c r="H146" s="165">
        <v>2</v>
      </c>
      <c r="I146" s="69" t="s">
        <v>1064</v>
      </c>
      <c r="J146" s="181">
        <v>47</v>
      </c>
      <c r="K146" s="157" t="s">
        <v>1872</v>
      </c>
      <c r="L146" s="157">
        <v>28.2</v>
      </c>
      <c r="M146" s="157">
        <v>28.2</v>
      </c>
      <c r="N146" s="157">
        <v>28.2</v>
      </c>
      <c r="O146" s="157">
        <v>28.2</v>
      </c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</row>
    <row r="147" spans="1:51" s="62" customFormat="1" ht="14.25" customHeight="1">
      <c r="A147" s="156">
        <v>144</v>
      </c>
      <c r="B147" s="79"/>
      <c r="C147" s="114" t="s">
        <v>1046</v>
      </c>
      <c r="D147" s="69" t="s">
        <v>1047</v>
      </c>
      <c r="E147" s="69" t="s">
        <v>13</v>
      </c>
      <c r="F147" s="69" t="s">
        <v>1055</v>
      </c>
      <c r="G147" s="69" t="s">
        <v>1054</v>
      </c>
      <c r="H147" s="165">
        <v>2</v>
      </c>
      <c r="I147" s="69" t="s">
        <v>1064</v>
      </c>
      <c r="J147" s="181">
        <v>47</v>
      </c>
      <c r="K147" s="157" t="s">
        <v>1872</v>
      </c>
      <c r="L147" s="157">
        <v>28.2</v>
      </c>
      <c r="M147" s="157">
        <v>28.2</v>
      </c>
      <c r="N147" s="157">
        <v>28.2</v>
      </c>
      <c r="O147" s="157">
        <v>28.2</v>
      </c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</row>
    <row r="148" spans="1:51" s="62" customFormat="1" ht="14.25" customHeight="1">
      <c r="A148" s="156">
        <v>145</v>
      </c>
      <c r="B148" s="81"/>
      <c r="C148" s="114" t="s">
        <v>1046</v>
      </c>
      <c r="D148" s="69" t="s">
        <v>1048</v>
      </c>
      <c r="E148" s="69" t="s">
        <v>13</v>
      </c>
      <c r="F148" s="69" t="s">
        <v>45</v>
      </c>
      <c r="G148" s="69" t="s">
        <v>1054</v>
      </c>
      <c r="H148" s="165">
        <v>2</v>
      </c>
      <c r="I148" s="69" t="s">
        <v>1065</v>
      </c>
      <c r="J148" s="181">
        <v>41</v>
      </c>
      <c r="K148" s="157" t="s">
        <v>1870</v>
      </c>
      <c r="L148" s="157"/>
      <c r="M148" s="157"/>
      <c r="N148" s="157"/>
      <c r="O148" s="157"/>
      <c r="P148" s="157">
        <v>24.6</v>
      </c>
      <c r="Q148" s="157">
        <v>24.6</v>
      </c>
      <c r="R148" s="157">
        <v>24.6</v>
      </c>
      <c r="S148" s="157">
        <v>24.6</v>
      </c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</row>
    <row r="149" spans="1:51" s="62" customFormat="1" ht="14.25" customHeight="1">
      <c r="A149" s="156">
        <v>146</v>
      </c>
      <c r="B149" s="79"/>
      <c r="C149" s="114" t="s">
        <v>1046</v>
      </c>
      <c r="D149" s="69" t="s">
        <v>1048</v>
      </c>
      <c r="E149" s="69" t="s">
        <v>13</v>
      </c>
      <c r="F149" s="69" t="s">
        <v>1055</v>
      </c>
      <c r="G149" s="69" t="s">
        <v>1054</v>
      </c>
      <c r="H149" s="165">
        <v>2</v>
      </c>
      <c r="I149" s="69" t="s">
        <v>1065</v>
      </c>
      <c r="J149" s="181">
        <v>41</v>
      </c>
      <c r="K149" s="157" t="s">
        <v>1870</v>
      </c>
      <c r="L149" s="157"/>
      <c r="M149" s="157"/>
      <c r="N149" s="157"/>
      <c r="O149" s="157"/>
      <c r="P149" s="157">
        <v>24.6</v>
      </c>
      <c r="Q149" s="157">
        <v>24.6</v>
      </c>
      <c r="R149" s="157">
        <v>24.6</v>
      </c>
      <c r="S149" s="157">
        <v>24.6</v>
      </c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</row>
    <row r="150" spans="1:51" s="62" customFormat="1" ht="14.25" customHeight="1">
      <c r="A150" s="156">
        <v>147</v>
      </c>
      <c r="B150" s="81"/>
      <c r="C150" s="114" t="s">
        <v>1046</v>
      </c>
      <c r="D150" s="69" t="s">
        <v>1049</v>
      </c>
      <c r="E150" s="69" t="s">
        <v>13</v>
      </c>
      <c r="F150" s="69" t="s">
        <v>45</v>
      </c>
      <c r="G150" s="69" t="s">
        <v>1054</v>
      </c>
      <c r="H150" s="165">
        <v>2</v>
      </c>
      <c r="I150" s="69" t="s">
        <v>1066</v>
      </c>
      <c r="J150" s="181">
        <v>34</v>
      </c>
      <c r="K150" s="156" t="s">
        <v>1896</v>
      </c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>
        <v>20.399999999999999</v>
      </c>
      <c r="W150" s="156">
        <v>20.399999999999999</v>
      </c>
      <c r="X150" s="156">
        <v>20.399999999999999</v>
      </c>
      <c r="Y150" s="156">
        <v>20.399999999999999</v>
      </c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</row>
    <row r="151" spans="1:51" s="62" customFormat="1" ht="14.25" customHeight="1">
      <c r="A151" s="156">
        <v>148</v>
      </c>
      <c r="B151" s="81"/>
      <c r="C151" s="114" t="s">
        <v>1046</v>
      </c>
      <c r="D151" s="69" t="s">
        <v>1049</v>
      </c>
      <c r="E151" s="69" t="s">
        <v>13</v>
      </c>
      <c r="F151" s="69" t="s">
        <v>1055</v>
      </c>
      <c r="G151" s="69" t="s">
        <v>1054</v>
      </c>
      <c r="H151" s="165">
        <v>2</v>
      </c>
      <c r="I151" s="69" t="s">
        <v>1066</v>
      </c>
      <c r="J151" s="181">
        <v>34</v>
      </c>
      <c r="K151" s="156" t="s">
        <v>1896</v>
      </c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>
        <v>20.399999999999999</v>
      </c>
      <c r="W151" s="156">
        <v>20.399999999999999</v>
      </c>
      <c r="X151" s="156">
        <v>20.399999999999999</v>
      </c>
      <c r="Y151" s="156">
        <v>20.399999999999999</v>
      </c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</row>
    <row r="152" spans="1:51" s="62" customFormat="1" ht="14.25" customHeight="1">
      <c r="A152" s="156">
        <v>149</v>
      </c>
      <c r="B152" s="81"/>
      <c r="C152" s="114" t="s">
        <v>1046</v>
      </c>
      <c r="D152" s="69" t="s">
        <v>1050</v>
      </c>
      <c r="E152" s="69" t="s">
        <v>13</v>
      </c>
      <c r="F152" s="69" t="s">
        <v>45</v>
      </c>
      <c r="G152" s="69" t="s">
        <v>1054</v>
      </c>
      <c r="H152" s="165">
        <v>2</v>
      </c>
      <c r="I152" s="69" t="s">
        <v>1067</v>
      </c>
      <c r="J152" s="181">
        <v>40</v>
      </c>
      <c r="K152" s="157" t="s">
        <v>1883</v>
      </c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>
        <v>24</v>
      </c>
      <c r="AA152" s="157">
        <v>24</v>
      </c>
      <c r="AB152" s="157">
        <v>24</v>
      </c>
      <c r="AC152" s="157">
        <v>24</v>
      </c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</row>
    <row r="153" spans="1:51" ht="14.25" customHeight="1">
      <c r="A153" s="156">
        <v>150</v>
      </c>
      <c r="B153" s="81"/>
      <c r="C153" s="114" t="s">
        <v>1046</v>
      </c>
      <c r="D153" s="69" t="s">
        <v>1050</v>
      </c>
      <c r="E153" s="69" t="s">
        <v>13</v>
      </c>
      <c r="F153" s="69" t="s">
        <v>1055</v>
      </c>
      <c r="G153" s="69" t="s">
        <v>1054</v>
      </c>
      <c r="H153" s="165">
        <v>2</v>
      </c>
      <c r="I153" s="69" t="s">
        <v>1067</v>
      </c>
      <c r="J153" s="181">
        <v>40</v>
      </c>
      <c r="K153" s="157" t="s">
        <v>1883</v>
      </c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>
        <v>24</v>
      </c>
      <c r="AA153" s="157">
        <v>24</v>
      </c>
      <c r="AB153" s="157">
        <v>24</v>
      </c>
      <c r="AC153" s="157">
        <v>24</v>
      </c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</row>
    <row r="154" spans="1:51" ht="14.25" customHeight="1">
      <c r="A154" s="156">
        <v>151</v>
      </c>
      <c r="B154" s="81"/>
      <c r="C154" s="114" t="s">
        <v>1046</v>
      </c>
      <c r="D154" s="69" t="s">
        <v>1047</v>
      </c>
      <c r="E154" s="69" t="s">
        <v>13</v>
      </c>
      <c r="F154" s="69" t="s">
        <v>45</v>
      </c>
      <c r="G154" s="69" t="s">
        <v>1053</v>
      </c>
      <c r="H154" s="165">
        <v>2</v>
      </c>
      <c r="I154" s="69" t="s">
        <v>1060</v>
      </c>
      <c r="J154" s="181">
        <v>47</v>
      </c>
      <c r="K154" s="157" t="s">
        <v>1898</v>
      </c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>
        <v>28.2</v>
      </c>
      <c r="AE154" s="157">
        <v>28.2</v>
      </c>
      <c r="AF154" s="157">
        <v>28.2</v>
      </c>
      <c r="AG154" s="157">
        <v>28.2</v>
      </c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</row>
    <row r="155" spans="1:51" ht="14.25" customHeight="1">
      <c r="A155" s="156">
        <v>152</v>
      </c>
      <c r="B155" s="79"/>
      <c r="C155" s="114" t="s">
        <v>1046</v>
      </c>
      <c r="D155" s="69" t="s">
        <v>1047</v>
      </c>
      <c r="E155" s="69" t="s">
        <v>13</v>
      </c>
      <c r="F155" s="69" t="s">
        <v>44</v>
      </c>
      <c r="G155" s="69" t="s">
        <v>1053</v>
      </c>
      <c r="H155" s="165">
        <v>2</v>
      </c>
      <c r="I155" s="69" t="s">
        <v>1060</v>
      </c>
      <c r="J155" s="181">
        <v>47</v>
      </c>
      <c r="K155" s="157" t="s">
        <v>1898</v>
      </c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>
        <v>28.2</v>
      </c>
      <c r="AE155" s="157">
        <v>28.2</v>
      </c>
      <c r="AF155" s="157">
        <v>28.2</v>
      </c>
      <c r="AG155" s="157">
        <v>28.2</v>
      </c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</row>
    <row r="156" spans="1:51" s="62" customFormat="1" ht="14.25" customHeight="1">
      <c r="A156" s="156">
        <v>153</v>
      </c>
      <c r="B156" s="79"/>
      <c r="C156" s="69" t="s">
        <v>1711</v>
      </c>
      <c r="D156" s="69" t="s">
        <v>376</v>
      </c>
      <c r="E156" s="69" t="s">
        <v>13</v>
      </c>
      <c r="F156" s="69" t="s">
        <v>324</v>
      </c>
      <c r="G156" s="69" t="s">
        <v>1606</v>
      </c>
      <c r="H156" s="165">
        <v>1</v>
      </c>
      <c r="I156" s="69" t="s">
        <v>1298</v>
      </c>
      <c r="J156" s="176">
        <v>19</v>
      </c>
      <c r="K156" s="157" t="s">
        <v>1897</v>
      </c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>
        <v>19</v>
      </c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</row>
    <row r="157" spans="1:51" s="62" customFormat="1" ht="14.25" customHeight="1">
      <c r="A157" s="156">
        <v>154</v>
      </c>
      <c r="B157" s="79"/>
      <c r="C157" s="69" t="s">
        <v>1711</v>
      </c>
      <c r="D157" s="69" t="s">
        <v>376</v>
      </c>
      <c r="E157" s="69" t="s">
        <v>13</v>
      </c>
      <c r="F157" s="69" t="s">
        <v>325</v>
      </c>
      <c r="G157" s="69" t="s">
        <v>1607</v>
      </c>
      <c r="H157" s="165">
        <v>1</v>
      </c>
      <c r="I157" s="69" t="s">
        <v>1298</v>
      </c>
      <c r="J157" s="176">
        <v>19</v>
      </c>
      <c r="K157" s="157" t="s">
        <v>1897</v>
      </c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>
        <v>19</v>
      </c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</row>
    <row r="158" spans="1:51" s="62" customFormat="1" ht="14.25" customHeight="1">
      <c r="A158" s="156">
        <v>155</v>
      </c>
      <c r="B158" s="79"/>
      <c r="C158" s="69" t="s">
        <v>1711</v>
      </c>
      <c r="D158" s="69" t="s">
        <v>373</v>
      </c>
      <c r="E158" s="69" t="s">
        <v>13</v>
      </c>
      <c r="F158" s="69" t="s">
        <v>324</v>
      </c>
      <c r="G158" s="69" t="s">
        <v>1606</v>
      </c>
      <c r="H158" s="165">
        <v>1</v>
      </c>
      <c r="I158" s="69" t="s">
        <v>1284</v>
      </c>
      <c r="J158" s="176">
        <v>19</v>
      </c>
      <c r="K158" s="156" t="s">
        <v>1903</v>
      </c>
      <c r="L158" s="156"/>
      <c r="M158" s="156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>
        <v>19</v>
      </c>
      <c r="AF158" s="157"/>
      <c r="AG158" s="157"/>
      <c r="AH158" s="157"/>
      <c r="AI158" s="157"/>
      <c r="AJ158" s="157"/>
      <c r="AK158" s="157"/>
      <c r="AL158" s="192"/>
      <c r="AM158" s="192"/>
      <c r="AN158" s="192"/>
      <c r="AO158" s="192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</row>
    <row r="159" spans="1:51" s="62" customFormat="1" ht="14.25" customHeight="1">
      <c r="A159" s="156">
        <v>156</v>
      </c>
      <c r="B159" s="79"/>
      <c r="C159" s="69" t="s">
        <v>1711</v>
      </c>
      <c r="D159" s="69" t="s">
        <v>373</v>
      </c>
      <c r="E159" s="69" t="s">
        <v>13</v>
      </c>
      <c r="F159" s="69" t="s">
        <v>325</v>
      </c>
      <c r="G159" s="69" t="s">
        <v>1607</v>
      </c>
      <c r="H159" s="165">
        <v>1</v>
      </c>
      <c r="I159" s="69" t="s">
        <v>1284</v>
      </c>
      <c r="J159" s="176">
        <v>19</v>
      </c>
      <c r="K159" s="156" t="s">
        <v>1903</v>
      </c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>
        <v>19</v>
      </c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7"/>
      <c r="AW159" s="157"/>
      <c r="AX159" s="157"/>
      <c r="AY159" s="157"/>
    </row>
    <row r="160" spans="1:51" s="62" customFormat="1" ht="14.25" customHeight="1">
      <c r="A160" s="156">
        <v>157</v>
      </c>
      <c r="B160" s="79"/>
      <c r="C160" s="69" t="s">
        <v>1711</v>
      </c>
      <c r="D160" s="69" t="s">
        <v>902</v>
      </c>
      <c r="E160" s="69" t="s">
        <v>13</v>
      </c>
      <c r="F160" s="69" t="s">
        <v>324</v>
      </c>
      <c r="G160" s="69" t="s">
        <v>1606</v>
      </c>
      <c r="H160" s="165">
        <v>1</v>
      </c>
      <c r="I160" s="69" t="s">
        <v>1299</v>
      </c>
      <c r="J160" s="176">
        <v>15</v>
      </c>
      <c r="K160" s="156" t="s">
        <v>1885</v>
      </c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>
        <v>15</v>
      </c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7"/>
      <c r="AW160" s="157"/>
      <c r="AX160" s="157"/>
      <c r="AY160" s="157"/>
    </row>
    <row r="161" spans="1:51" s="62" customFormat="1" ht="14.25" customHeight="1">
      <c r="A161" s="156">
        <v>158</v>
      </c>
      <c r="B161" s="79"/>
      <c r="C161" s="69" t="s">
        <v>1711</v>
      </c>
      <c r="D161" s="69" t="s">
        <v>902</v>
      </c>
      <c r="E161" s="69" t="s">
        <v>13</v>
      </c>
      <c r="F161" s="69" t="s">
        <v>325</v>
      </c>
      <c r="G161" s="69" t="s">
        <v>1607</v>
      </c>
      <c r="H161" s="165">
        <v>1</v>
      </c>
      <c r="I161" s="69" t="s">
        <v>1299</v>
      </c>
      <c r="J161" s="176">
        <v>15</v>
      </c>
      <c r="K161" s="156" t="s">
        <v>1885</v>
      </c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>
        <v>15</v>
      </c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7"/>
      <c r="AW161" s="157"/>
      <c r="AX161" s="157"/>
      <c r="AY161" s="157"/>
    </row>
    <row r="162" spans="1:51" ht="14.25" customHeight="1">
      <c r="A162" s="156">
        <v>159</v>
      </c>
      <c r="B162" s="79"/>
      <c r="C162" s="69" t="s">
        <v>1711</v>
      </c>
      <c r="D162" s="69" t="s">
        <v>901</v>
      </c>
      <c r="E162" s="69" t="s">
        <v>13</v>
      </c>
      <c r="F162" s="69" t="s">
        <v>324</v>
      </c>
      <c r="G162" s="69" t="s">
        <v>1606</v>
      </c>
      <c r="H162" s="165">
        <v>1</v>
      </c>
      <c r="I162" s="69" t="s">
        <v>1286</v>
      </c>
      <c r="J162" s="176">
        <v>16</v>
      </c>
      <c r="K162" s="156" t="s">
        <v>1886</v>
      </c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>
        <v>16</v>
      </c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7"/>
      <c r="AW162" s="157"/>
      <c r="AX162" s="157"/>
      <c r="AY162" s="157"/>
    </row>
    <row r="163" spans="1:51" ht="14.25" customHeight="1">
      <c r="A163" s="156">
        <v>160</v>
      </c>
      <c r="B163" s="79"/>
      <c r="C163" s="69" t="s">
        <v>1711</v>
      </c>
      <c r="D163" s="69" t="s">
        <v>901</v>
      </c>
      <c r="E163" s="69" t="s">
        <v>13</v>
      </c>
      <c r="F163" s="69" t="s">
        <v>325</v>
      </c>
      <c r="G163" s="69" t="s">
        <v>1607</v>
      </c>
      <c r="H163" s="165">
        <v>1</v>
      </c>
      <c r="I163" s="69" t="s">
        <v>1286</v>
      </c>
      <c r="J163" s="176">
        <v>15</v>
      </c>
      <c r="K163" s="156" t="s">
        <v>1886</v>
      </c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>
        <v>15</v>
      </c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7"/>
      <c r="AY163" s="157"/>
    </row>
    <row r="164" spans="1:51" ht="14.25" customHeight="1">
      <c r="A164" s="156">
        <v>161</v>
      </c>
      <c r="B164" s="79"/>
      <c r="C164" s="114" t="s">
        <v>1046</v>
      </c>
      <c r="D164" s="69" t="s">
        <v>1048</v>
      </c>
      <c r="E164" s="69" t="s">
        <v>13</v>
      </c>
      <c r="F164" s="69" t="s">
        <v>45</v>
      </c>
      <c r="G164" s="69" t="s">
        <v>1053</v>
      </c>
      <c r="H164" s="165">
        <v>2</v>
      </c>
      <c r="I164" s="69" t="s">
        <v>1061</v>
      </c>
      <c r="J164" s="181">
        <v>41</v>
      </c>
      <c r="K164" s="157" t="s">
        <v>1899</v>
      </c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>
        <v>24.6</v>
      </c>
      <c r="AI164" s="156">
        <v>24.6</v>
      </c>
      <c r="AJ164" s="156">
        <v>24.6</v>
      </c>
      <c r="AK164" s="156">
        <v>24.6</v>
      </c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7"/>
      <c r="AY164" s="157"/>
    </row>
    <row r="165" spans="1:51" ht="14.25" customHeight="1">
      <c r="A165" s="156">
        <v>162</v>
      </c>
      <c r="B165" s="79"/>
      <c r="C165" s="114" t="s">
        <v>1046</v>
      </c>
      <c r="D165" s="69" t="s">
        <v>1048</v>
      </c>
      <c r="E165" s="69" t="s">
        <v>13</v>
      </c>
      <c r="F165" s="69" t="s">
        <v>44</v>
      </c>
      <c r="G165" s="69" t="s">
        <v>1053</v>
      </c>
      <c r="H165" s="165">
        <v>2</v>
      </c>
      <c r="I165" s="69" t="s">
        <v>1061</v>
      </c>
      <c r="J165" s="181">
        <v>41</v>
      </c>
      <c r="K165" s="157" t="s">
        <v>1899</v>
      </c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>
        <v>24.6</v>
      </c>
      <c r="AI165" s="156">
        <v>24.6</v>
      </c>
      <c r="AJ165" s="156">
        <v>24.6</v>
      </c>
      <c r="AK165" s="156">
        <v>24.6</v>
      </c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7"/>
      <c r="AY165" s="157"/>
    </row>
    <row r="166" spans="1:51" ht="14.25" customHeight="1">
      <c r="A166" s="156">
        <v>163</v>
      </c>
      <c r="B166" s="81"/>
      <c r="C166" s="114" t="s">
        <v>1046</v>
      </c>
      <c r="D166" s="78" t="s">
        <v>1052</v>
      </c>
      <c r="E166" s="69" t="s">
        <v>13</v>
      </c>
      <c r="F166" s="78" t="s">
        <v>45</v>
      </c>
      <c r="G166" s="78" t="s">
        <v>1058</v>
      </c>
      <c r="H166" s="164">
        <v>2</v>
      </c>
      <c r="I166" s="78" t="s">
        <v>1070</v>
      </c>
      <c r="J166" s="175">
        <v>20</v>
      </c>
      <c r="K166" s="156" t="s">
        <v>1899</v>
      </c>
      <c r="L166" s="156"/>
      <c r="M166" s="156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>
        <v>8</v>
      </c>
      <c r="AI166" s="157">
        <v>8</v>
      </c>
      <c r="AJ166" s="157">
        <v>8</v>
      </c>
      <c r="AK166" s="157">
        <v>8</v>
      </c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</row>
    <row r="167" spans="1:51" ht="14.25" customHeight="1">
      <c r="A167" s="156">
        <v>164</v>
      </c>
      <c r="B167" s="81"/>
      <c r="C167" s="114" t="s">
        <v>1046</v>
      </c>
      <c r="D167" s="78" t="s">
        <v>1052</v>
      </c>
      <c r="E167" s="69" t="s">
        <v>13</v>
      </c>
      <c r="F167" s="78" t="s">
        <v>1059</v>
      </c>
      <c r="G167" s="78" t="s">
        <v>1058</v>
      </c>
      <c r="H167" s="164">
        <v>2</v>
      </c>
      <c r="I167" s="78" t="s">
        <v>1070</v>
      </c>
      <c r="J167" s="175">
        <v>17</v>
      </c>
      <c r="K167" s="156" t="s">
        <v>1899</v>
      </c>
      <c r="L167" s="156"/>
      <c r="M167" s="156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>
        <v>6.8</v>
      </c>
      <c r="AI167" s="157">
        <v>6.8</v>
      </c>
      <c r="AJ167" s="157">
        <v>6.8</v>
      </c>
      <c r="AK167" s="157">
        <v>6.8</v>
      </c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</row>
    <row r="168" spans="1:51" ht="14.25" customHeight="1">
      <c r="A168" s="156">
        <v>165</v>
      </c>
      <c r="B168" s="81"/>
      <c r="C168" s="114" t="s">
        <v>1046</v>
      </c>
      <c r="D168" s="69" t="s">
        <v>1049</v>
      </c>
      <c r="E168" s="69" t="s">
        <v>13</v>
      </c>
      <c r="F168" s="69" t="s">
        <v>45</v>
      </c>
      <c r="G168" s="69" t="s">
        <v>1053</v>
      </c>
      <c r="H168" s="165">
        <v>2</v>
      </c>
      <c r="I168" s="69" t="s">
        <v>1062</v>
      </c>
      <c r="J168" s="181">
        <v>34</v>
      </c>
      <c r="K168" s="156" t="s">
        <v>1887</v>
      </c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7">
        <v>20.399999999999999</v>
      </c>
      <c r="AM168" s="157">
        <v>20.399999999999999</v>
      </c>
      <c r="AN168" s="157">
        <v>20.399999999999999</v>
      </c>
      <c r="AO168" s="157">
        <v>20.399999999999999</v>
      </c>
      <c r="AP168" s="156"/>
      <c r="AQ168" s="156"/>
      <c r="AR168" s="156"/>
      <c r="AS168" s="156"/>
      <c r="AT168" s="156"/>
      <c r="AU168" s="156"/>
      <c r="AV168" s="157"/>
      <c r="AW168" s="157"/>
      <c r="AX168" s="157"/>
      <c r="AY168" s="157"/>
    </row>
    <row r="169" spans="1:51" ht="14.25" customHeight="1">
      <c r="A169" s="156">
        <v>166</v>
      </c>
      <c r="B169" s="81"/>
      <c r="C169" s="114" t="s">
        <v>1046</v>
      </c>
      <c r="D169" s="69" t="s">
        <v>1049</v>
      </c>
      <c r="E169" s="69" t="s">
        <v>13</v>
      </c>
      <c r="F169" s="69" t="s">
        <v>44</v>
      </c>
      <c r="G169" s="69" t="s">
        <v>1053</v>
      </c>
      <c r="H169" s="165">
        <v>2</v>
      </c>
      <c r="I169" s="69" t="s">
        <v>1062</v>
      </c>
      <c r="J169" s="181">
        <v>34</v>
      </c>
      <c r="K169" s="156" t="s">
        <v>1887</v>
      </c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7">
        <v>20.399999999999999</v>
      </c>
      <c r="AM169" s="157">
        <v>20.399999999999999</v>
      </c>
      <c r="AN169" s="157">
        <v>20.399999999999999</v>
      </c>
      <c r="AO169" s="157">
        <v>20.399999999999999</v>
      </c>
      <c r="AP169" s="156"/>
      <c r="AQ169" s="156"/>
      <c r="AR169" s="156"/>
      <c r="AS169" s="156"/>
      <c r="AT169" s="156"/>
      <c r="AU169" s="156"/>
      <c r="AV169" s="157"/>
      <c r="AW169" s="157"/>
      <c r="AX169" s="157"/>
      <c r="AY169" s="157"/>
    </row>
    <row r="170" spans="1:51" ht="14.25" customHeight="1">
      <c r="A170" s="156">
        <v>167</v>
      </c>
      <c r="B170" s="79"/>
      <c r="C170" s="114" t="s">
        <v>1245</v>
      </c>
      <c r="D170" s="78" t="s">
        <v>308</v>
      </c>
      <c r="E170" s="69" t="s">
        <v>13</v>
      </c>
      <c r="F170" s="78" t="s">
        <v>91</v>
      </c>
      <c r="G170" s="78" t="s">
        <v>1261</v>
      </c>
      <c r="H170" s="164">
        <v>1</v>
      </c>
      <c r="I170" s="78" t="s">
        <v>1291</v>
      </c>
      <c r="J170" s="175">
        <v>53</v>
      </c>
      <c r="K170" s="157" t="s">
        <v>1895</v>
      </c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>
        <v>53</v>
      </c>
      <c r="AP170" s="156"/>
      <c r="AQ170" s="156"/>
      <c r="AR170" s="156"/>
      <c r="AS170" s="156"/>
      <c r="AT170" s="156"/>
      <c r="AU170" s="156"/>
      <c r="AV170" s="157"/>
      <c r="AW170" s="157"/>
      <c r="AX170" s="157"/>
      <c r="AY170" s="157"/>
    </row>
    <row r="171" spans="1:51" ht="14.25" customHeight="1">
      <c r="A171" s="156">
        <v>168</v>
      </c>
      <c r="B171" s="79"/>
      <c r="C171" s="114" t="s">
        <v>1046</v>
      </c>
      <c r="D171" s="69" t="s">
        <v>1050</v>
      </c>
      <c r="E171" s="69" t="s">
        <v>13</v>
      </c>
      <c r="F171" s="69" t="s">
        <v>45</v>
      </c>
      <c r="G171" s="69" t="s">
        <v>1053</v>
      </c>
      <c r="H171" s="165">
        <v>2</v>
      </c>
      <c r="I171" s="69" t="s">
        <v>1063</v>
      </c>
      <c r="J171" s="181">
        <v>40</v>
      </c>
      <c r="K171" s="156" t="s">
        <v>1888</v>
      </c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>
        <v>24</v>
      </c>
      <c r="AQ171" s="156">
        <v>24</v>
      </c>
      <c r="AR171" s="156">
        <v>24</v>
      </c>
      <c r="AS171" s="156">
        <v>24</v>
      </c>
      <c r="AT171" s="156"/>
      <c r="AU171" s="156"/>
      <c r="AV171" s="157"/>
      <c r="AW171" s="157"/>
      <c r="AX171" s="157"/>
      <c r="AY171" s="157"/>
    </row>
    <row r="172" spans="1:51" ht="14.25" customHeight="1">
      <c r="A172" s="156">
        <v>169</v>
      </c>
      <c r="B172" s="79"/>
      <c r="C172" s="114" t="s">
        <v>1046</v>
      </c>
      <c r="D172" s="69" t="s">
        <v>1050</v>
      </c>
      <c r="E172" s="69" t="s">
        <v>13</v>
      </c>
      <c r="F172" s="69" t="s">
        <v>44</v>
      </c>
      <c r="G172" s="69" t="s">
        <v>1053</v>
      </c>
      <c r="H172" s="165">
        <v>2</v>
      </c>
      <c r="I172" s="69" t="s">
        <v>1063</v>
      </c>
      <c r="J172" s="181">
        <v>40</v>
      </c>
      <c r="K172" s="157" t="s">
        <v>1888</v>
      </c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>
        <v>24</v>
      </c>
      <c r="AQ172" s="157">
        <v>24</v>
      </c>
      <c r="AR172" s="157">
        <v>24</v>
      </c>
      <c r="AS172" s="157">
        <v>24</v>
      </c>
      <c r="AT172" s="157"/>
      <c r="AU172" s="157"/>
      <c r="AV172" s="157"/>
      <c r="AW172" s="157"/>
      <c r="AX172" s="157"/>
      <c r="AY172" s="157"/>
    </row>
    <row r="173" spans="1:51" ht="14.25" customHeight="1">
      <c r="A173" s="156">
        <v>170</v>
      </c>
      <c r="B173" s="79"/>
      <c r="C173" s="114" t="s">
        <v>1245</v>
      </c>
      <c r="D173" s="78" t="s">
        <v>1242</v>
      </c>
      <c r="E173" s="82" t="s">
        <v>36</v>
      </c>
      <c r="F173" s="78" t="s">
        <v>234</v>
      </c>
      <c r="G173" s="78" t="s">
        <v>1263</v>
      </c>
      <c r="H173" s="164">
        <v>4</v>
      </c>
      <c r="I173" s="78" t="s">
        <v>1351</v>
      </c>
      <c r="J173" s="175">
        <v>41</v>
      </c>
      <c r="K173" s="156" t="s">
        <v>1872</v>
      </c>
      <c r="L173" s="157">
        <v>41</v>
      </c>
      <c r="M173" s="157"/>
      <c r="N173" s="157">
        <v>41</v>
      </c>
      <c r="O173" s="157"/>
      <c r="P173" s="157">
        <v>41</v>
      </c>
      <c r="Q173" s="157"/>
      <c r="R173" s="157">
        <v>41</v>
      </c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</row>
    <row r="174" spans="1:51" ht="14.25" customHeight="1">
      <c r="A174" s="156">
        <v>171</v>
      </c>
      <c r="B174" s="79"/>
      <c r="C174" s="114" t="s">
        <v>1245</v>
      </c>
      <c r="D174" s="78" t="s">
        <v>1243</v>
      </c>
      <c r="E174" s="78" t="s">
        <v>36</v>
      </c>
      <c r="F174" s="78" t="s">
        <v>86</v>
      </c>
      <c r="G174" s="78" t="s">
        <v>232</v>
      </c>
      <c r="H174" s="164">
        <v>4</v>
      </c>
      <c r="I174" s="78" t="s">
        <v>1351</v>
      </c>
      <c r="J174" s="175">
        <v>30</v>
      </c>
      <c r="K174" s="157" t="s">
        <v>1872</v>
      </c>
      <c r="L174" s="157">
        <v>30</v>
      </c>
      <c r="M174" s="157"/>
      <c r="N174" s="157">
        <v>30</v>
      </c>
      <c r="O174" s="157"/>
      <c r="P174" s="157">
        <v>30</v>
      </c>
      <c r="Q174" s="157"/>
      <c r="R174" s="157">
        <v>30</v>
      </c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</row>
    <row r="175" spans="1:51" ht="14.25" customHeight="1">
      <c r="A175" s="156">
        <v>172</v>
      </c>
      <c r="B175" s="79"/>
      <c r="C175" s="114" t="s">
        <v>1245</v>
      </c>
      <c r="D175" s="78" t="s">
        <v>294</v>
      </c>
      <c r="E175" s="82" t="s">
        <v>36</v>
      </c>
      <c r="F175" s="78" t="s">
        <v>185</v>
      </c>
      <c r="G175" s="78" t="s">
        <v>1271</v>
      </c>
      <c r="H175" s="164">
        <v>5</v>
      </c>
      <c r="I175" s="78" t="s">
        <v>1351</v>
      </c>
      <c r="J175" s="175">
        <v>39</v>
      </c>
      <c r="K175" s="156" t="s">
        <v>1872</v>
      </c>
      <c r="L175" s="157">
        <v>39</v>
      </c>
      <c r="M175" s="157"/>
      <c r="N175" s="157">
        <v>39</v>
      </c>
      <c r="O175" s="157"/>
      <c r="P175" s="157">
        <v>39</v>
      </c>
      <c r="Q175" s="157"/>
      <c r="R175" s="157">
        <v>39</v>
      </c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</row>
    <row r="176" spans="1:51" ht="14.25" customHeight="1">
      <c r="A176" s="156">
        <v>173</v>
      </c>
      <c r="B176" s="81"/>
      <c r="C176" s="114" t="s">
        <v>1245</v>
      </c>
      <c r="D176" s="78" t="s">
        <v>291</v>
      </c>
      <c r="E176" s="82" t="s">
        <v>36</v>
      </c>
      <c r="F176" s="78" t="s">
        <v>31</v>
      </c>
      <c r="G176" s="78" t="s">
        <v>1276</v>
      </c>
      <c r="H176" s="164">
        <v>6</v>
      </c>
      <c r="I176" s="78" t="s">
        <v>1357</v>
      </c>
      <c r="J176" s="175">
        <v>39</v>
      </c>
      <c r="K176" s="157" t="s">
        <v>1872</v>
      </c>
      <c r="L176" s="157">
        <v>39</v>
      </c>
      <c r="M176" s="157"/>
      <c r="N176" s="157">
        <v>39</v>
      </c>
      <c r="O176" s="157"/>
      <c r="P176" s="157">
        <v>39</v>
      </c>
      <c r="Q176" s="157"/>
      <c r="R176" s="157">
        <v>39</v>
      </c>
      <c r="S176" s="157"/>
      <c r="T176" s="157"/>
      <c r="U176" s="157"/>
      <c r="V176" s="157">
        <v>39</v>
      </c>
      <c r="W176" s="157"/>
      <c r="X176" s="157">
        <v>39</v>
      </c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</row>
    <row r="177" spans="1:51" ht="14.25" customHeight="1">
      <c r="A177" s="156">
        <v>174</v>
      </c>
      <c r="B177" s="81"/>
      <c r="C177" s="114" t="s">
        <v>1245</v>
      </c>
      <c r="D177" s="78" t="s">
        <v>296</v>
      </c>
      <c r="E177" s="82" t="s">
        <v>36</v>
      </c>
      <c r="F177" s="78" t="s">
        <v>87</v>
      </c>
      <c r="G177" s="78" t="s">
        <v>1272</v>
      </c>
      <c r="H177" s="164">
        <v>4</v>
      </c>
      <c r="I177" s="78" t="s">
        <v>1351</v>
      </c>
      <c r="J177" s="175">
        <v>19</v>
      </c>
      <c r="K177" s="156" t="s">
        <v>1872</v>
      </c>
      <c r="L177" s="157">
        <v>19</v>
      </c>
      <c r="M177" s="157"/>
      <c r="N177" s="157">
        <v>19</v>
      </c>
      <c r="O177" s="157"/>
      <c r="P177" s="157">
        <v>19</v>
      </c>
      <c r="Q177" s="157"/>
      <c r="R177" s="157">
        <v>19</v>
      </c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</row>
    <row r="178" spans="1:51" ht="16.5" customHeight="1">
      <c r="A178" s="156">
        <v>175</v>
      </c>
      <c r="B178" s="81"/>
      <c r="C178" s="114" t="s">
        <v>1245</v>
      </c>
      <c r="D178" s="78" t="s">
        <v>295</v>
      </c>
      <c r="E178" s="82" t="s">
        <v>36</v>
      </c>
      <c r="F178" s="69" t="s">
        <v>89</v>
      </c>
      <c r="G178" s="78" t="s">
        <v>1271</v>
      </c>
      <c r="H178" s="164">
        <v>4</v>
      </c>
      <c r="I178" s="78" t="s">
        <v>1351</v>
      </c>
      <c r="J178" s="175">
        <v>38</v>
      </c>
      <c r="K178" s="157" t="s">
        <v>1872</v>
      </c>
      <c r="L178" s="157">
        <v>38</v>
      </c>
      <c r="M178" s="157"/>
      <c r="N178" s="157">
        <v>38</v>
      </c>
      <c r="O178" s="157"/>
      <c r="P178" s="157">
        <v>38</v>
      </c>
      <c r="Q178" s="157"/>
      <c r="R178" s="157">
        <v>38</v>
      </c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</row>
    <row r="179" spans="1:51" ht="18" customHeight="1">
      <c r="A179" s="156">
        <v>176</v>
      </c>
      <c r="B179" s="81"/>
      <c r="C179" s="114" t="s">
        <v>1245</v>
      </c>
      <c r="D179" s="78" t="s">
        <v>297</v>
      </c>
      <c r="E179" s="82" t="s">
        <v>36</v>
      </c>
      <c r="F179" s="78" t="s">
        <v>90</v>
      </c>
      <c r="G179" s="78" t="s">
        <v>1271</v>
      </c>
      <c r="H179" s="164">
        <v>4</v>
      </c>
      <c r="I179" s="78" t="s">
        <v>1351</v>
      </c>
      <c r="J179" s="175">
        <v>35</v>
      </c>
      <c r="K179" s="157" t="s">
        <v>1919</v>
      </c>
      <c r="L179" s="157">
        <v>35</v>
      </c>
      <c r="M179" s="157"/>
      <c r="N179" s="157">
        <v>35</v>
      </c>
      <c r="O179" s="157"/>
      <c r="P179" s="157">
        <v>35</v>
      </c>
      <c r="Q179" s="157"/>
      <c r="R179" s="157">
        <v>35</v>
      </c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</row>
    <row r="180" spans="1:51" ht="15.75" customHeight="1">
      <c r="A180" s="156">
        <v>177</v>
      </c>
      <c r="B180" s="81"/>
      <c r="C180" s="114" t="s">
        <v>1245</v>
      </c>
      <c r="D180" s="78" t="s">
        <v>290</v>
      </c>
      <c r="E180" s="78" t="s">
        <v>36</v>
      </c>
      <c r="F180" s="78" t="s">
        <v>186</v>
      </c>
      <c r="G180" s="78" t="s">
        <v>1276</v>
      </c>
      <c r="H180" s="164">
        <v>6</v>
      </c>
      <c r="I180" s="78" t="s">
        <v>1357</v>
      </c>
      <c r="J180" s="175">
        <v>39</v>
      </c>
      <c r="K180" s="157" t="s">
        <v>1872</v>
      </c>
      <c r="L180" s="157">
        <v>39</v>
      </c>
      <c r="M180" s="157"/>
      <c r="N180" s="157">
        <v>39</v>
      </c>
      <c r="O180" s="157"/>
      <c r="P180" s="157">
        <v>39</v>
      </c>
      <c r="Q180" s="157"/>
      <c r="R180" s="157">
        <v>39</v>
      </c>
      <c r="S180" s="157"/>
      <c r="T180" s="157"/>
      <c r="U180" s="157"/>
      <c r="V180" s="157">
        <v>39</v>
      </c>
      <c r="W180" s="157"/>
      <c r="X180" s="157">
        <v>39</v>
      </c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</row>
    <row r="181" spans="1:51" ht="15.75" customHeight="1">
      <c r="A181" s="156">
        <v>178</v>
      </c>
      <c r="B181" s="81"/>
      <c r="C181" s="114" t="s">
        <v>1245</v>
      </c>
      <c r="D181" s="78" t="s">
        <v>292</v>
      </c>
      <c r="E181" s="78" t="s">
        <v>36</v>
      </c>
      <c r="F181" s="78" t="s">
        <v>180</v>
      </c>
      <c r="G181" s="78" t="s">
        <v>1263</v>
      </c>
      <c r="H181" s="164">
        <v>4</v>
      </c>
      <c r="I181" s="78" t="s">
        <v>1351</v>
      </c>
      <c r="J181" s="175">
        <v>43</v>
      </c>
      <c r="K181" s="157" t="s">
        <v>1872</v>
      </c>
      <c r="L181" s="157">
        <v>43</v>
      </c>
      <c r="M181" s="157"/>
      <c r="N181" s="157">
        <v>43</v>
      </c>
      <c r="O181" s="157"/>
      <c r="P181" s="157">
        <v>43</v>
      </c>
      <c r="Q181" s="157"/>
      <c r="R181" s="157">
        <v>43</v>
      </c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</row>
    <row r="182" spans="1:51" ht="15.75" customHeight="1">
      <c r="A182" s="156">
        <v>179</v>
      </c>
      <c r="B182" s="81"/>
      <c r="C182" s="114" t="s">
        <v>1245</v>
      </c>
      <c r="D182" s="78" t="s">
        <v>293</v>
      </c>
      <c r="E182" s="78" t="s">
        <v>36</v>
      </c>
      <c r="F182" s="78" t="s">
        <v>179</v>
      </c>
      <c r="G182" s="78" t="s">
        <v>1263</v>
      </c>
      <c r="H182" s="164">
        <v>4</v>
      </c>
      <c r="I182" s="78" t="s">
        <v>1351</v>
      </c>
      <c r="J182" s="164">
        <v>35</v>
      </c>
      <c r="K182" s="157" t="s">
        <v>1919</v>
      </c>
      <c r="L182" s="157">
        <v>35</v>
      </c>
      <c r="M182" s="157"/>
      <c r="N182" s="157">
        <v>35</v>
      </c>
      <c r="O182" s="157"/>
      <c r="P182" s="157">
        <v>35</v>
      </c>
      <c r="Q182" s="157"/>
      <c r="R182" s="157">
        <v>35</v>
      </c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</row>
    <row r="183" spans="1:51" ht="15.75" customHeight="1">
      <c r="A183" s="156">
        <v>180</v>
      </c>
      <c r="B183" s="81"/>
      <c r="C183" s="69" t="s">
        <v>1711</v>
      </c>
      <c r="D183" s="78" t="s">
        <v>1559</v>
      </c>
      <c r="E183" s="78" t="s">
        <v>36</v>
      </c>
      <c r="F183" s="78" t="s">
        <v>1627</v>
      </c>
      <c r="G183" s="78" t="s">
        <v>1628</v>
      </c>
      <c r="H183" s="164">
        <v>6</v>
      </c>
      <c r="I183" s="78" t="s">
        <v>1696</v>
      </c>
      <c r="J183" s="164">
        <v>27</v>
      </c>
      <c r="K183" s="157" t="s">
        <v>1872</v>
      </c>
      <c r="L183" s="157">
        <v>27</v>
      </c>
      <c r="M183" s="157"/>
      <c r="N183" s="157">
        <v>27</v>
      </c>
      <c r="O183" s="157"/>
      <c r="P183" s="157">
        <v>27</v>
      </c>
      <c r="Q183" s="157"/>
      <c r="R183" s="157">
        <v>27</v>
      </c>
      <c r="S183" s="157"/>
      <c r="T183" s="157">
        <v>27</v>
      </c>
      <c r="U183" s="157"/>
      <c r="V183" s="157">
        <v>27</v>
      </c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</row>
    <row r="184" spans="1:51" s="62" customFormat="1" ht="15.75" customHeight="1">
      <c r="A184" s="156">
        <v>181</v>
      </c>
      <c r="B184" s="81"/>
      <c r="C184" s="69" t="s">
        <v>1711</v>
      </c>
      <c r="D184" s="69" t="s">
        <v>1561</v>
      </c>
      <c r="E184" s="78" t="s">
        <v>36</v>
      </c>
      <c r="F184" s="78" t="s">
        <v>88</v>
      </c>
      <c r="G184" s="69" t="s">
        <v>1629</v>
      </c>
      <c r="H184" s="165">
        <v>6</v>
      </c>
      <c r="I184" s="78" t="s">
        <v>1696</v>
      </c>
      <c r="J184" s="176">
        <v>29</v>
      </c>
      <c r="K184" s="157" t="s">
        <v>1872</v>
      </c>
      <c r="L184" s="157">
        <v>29</v>
      </c>
      <c r="M184" s="157"/>
      <c r="N184" s="157">
        <v>29</v>
      </c>
      <c r="O184" s="157"/>
      <c r="P184" s="157">
        <v>29</v>
      </c>
      <c r="Q184" s="157"/>
      <c r="R184" s="157">
        <v>29</v>
      </c>
      <c r="S184" s="157"/>
      <c r="T184" s="157">
        <v>29</v>
      </c>
      <c r="U184" s="157"/>
      <c r="V184" s="157">
        <v>29</v>
      </c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</row>
    <row r="185" spans="1:51" ht="15.75" customHeight="1">
      <c r="A185" s="156">
        <v>182</v>
      </c>
      <c r="B185" s="79"/>
      <c r="C185" s="114" t="s">
        <v>1245</v>
      </c>
      <c r="D185" s="78" t="s">
        <v>225</v>
      </c>
      <c r="E185" s="78" t="s">
        <v>36</v>
      </c>
      <c r="F185" s="78" t="s">
        <v>179</v>
      </c>
      <c r="G185" s="78" t="s">
        <v>1265</v>
      </c>
      <c r="H185" s="164">
        <v>3</v>
      </c>
      <c r="I185" s="78" t="s">
        <v>1344</v>
      </c>
      <c r="J185" s="175">
        <v>31</v>
      </c>
      <c r="K185" s="157" t="s">
        <v>1873</v>
      </c>
      <c r="L185" s="157"/>
      <c r="M185" s="157">
        <v>31</v>
      </c>
      <c r="N185" s="157"/>
      <c r="O185" s="157">
        <v>31</v>
      </c>
      <c r="P185" s="157"/>
      <c r="Q185" s="157">
        <v>31</v>
      </c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</row>
    <row r="186" spans="1:51" s="99" customFormat="1" ht="14.25" customHeight="1">
      <c r="A186" s="156">
        <v>183</v>
      </c>
      <c r="B186" s="81"/>
      <c r="C186" s="114" t="s">
        <v>1245</v>
      </c>
      <c r="D186" s="78" t="s">
        <v>227</v>
      </c>
      <c r="E186" s="78" t="s">
        <v>36</v>
      </c>
      <c r="F186" s="78" t="s">
        <v>181</v>
      </c>
      <c r="G186" s="78" t="s">
        <v>1265</v>
      </c>
      <c r="H186" s="164">
        <v>3</v>
      </c>
      <c r="I186" s="78" t="s">
        <v>1344</v>
      </c>
      <c r="J186" s="175">
        <v>44</v>
      </c>
      <c r="K186" s="157" t="s">
        <v>1873</v>
      </c>
      <c r="L186" s="157"/>
      <c r="M186" s="157">
        <v>44</v>
      </c>
      <c r="N186" s="157"/>
      <c r="O186" s="157">
        <v>44</v>
      </c>
      <c r="P186" s="157"/>
      <c r="Q186" s="157">
        <v>44</v>
      </c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</row>
    <row r="187" spans="1:51" ht="14.25" customHeight="1">
      <c r="A187" s="156">
        <v>184</v>
      </c>
      <c r="B187" s="79"/>
      <c r="C187" s="114" t="s">
        <v>1245</v>
      </c>
      <c r="D187" s="78" t="s">
        <v>226</v>
      </c>
      <c r="E187" s="78" t="s">
        <v>36</v>
      </c>
      <c r="F187" s="78" t="s">
        <v>180</v>
      </c>
      <c r="G187" s="78" t="s">
        <v>1265</v>
      </c>
      <c r="H187" s="164">
        <v>3</v>
      </c>
      <c r="I187" s="78" t="s">
        <v>1344</v>
      </c>
      <c r="J187" s="175">
        <v>45</v>
      </c>
      <c r="K187" s="156" t="s">
        <v>1873</v>
      </c>
      <c r="L187" s="156"/>
      <c r="M187" s="156">
        <v>45</v>
      </c>
      <c r="N187" s="156"/>
      <c r="O187" s="156">
        <v>45</v>
      </c>
      <c r="P187" s="156"/>
      <c r="Q187" s="156">
        <v>45</v>
      </c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</row>
    <row r="188" spans="1:51" ht="14.25" customHeight="1">
      <c r="A188" s="156">
        <v>185</v>
      </c>
      <c r="B188" s="81"/>
      <c r="C188" s="60" t="s">
        <v>1536</v>
      </c>
      <c r="D188" s="114" t="s">
        <v>1394</v>
      </c>
      <c r="E188" s="78" t="s">
        <v>36</v>
      </c>
      <c r="F188" s="114" t="s">
        <v>90</v>
      </c>
      <c r="G188" s="114" t="s">
        <v>1441</v>
      </c>
      <c r="H188" s="166" t="s">
        <v>1442</v>
      </c>
      <c r="I188" s="78" t="s">
        <v>1820</v>
      </c>
      <c r="J188" s="164">
        <v>52</v>
      </c>
      <c r="K188" s="192" t="s">
        <v>1873</v>
      </c>
      <c r="L188" s="192"/>
      <c r="M188" s="192">
        <v>20.8</v>
      </c>
      <c r="N188" s="192"/>
      <c r="O188" s="192">
        <v>20.8</v>
      </c>
      <c r="P188" s="192"/>
      <c r="Q188" s="192">
        <v>20.8</v>
      </c>
      <c r="R188" s="192"/>
      <c r="S188" s="192">
        <v>20.8</v>
      </c>
      <c r="T188" s="192"/>
      <c r="U188" s="192">
        <v>20.8</v>
      </c>
      <c r="V188" s="192"/>
      <c r="W188" s="192"/>
      <c r="X188" s="192"/>
      <c r="Y188" s="192">
        <v>20.8</v>
      </c>
      <c r="Z188" s="192"/>
      <c r="AA188" s="192">
        <v>20.8</v>
      </c>
      <c r="AB188" s="192"/>
      <c r="AC188" s="192">
        <v>20.8</v>
      </c>
      <c r="AD188" s="192"/>
      <c r="AE188" s="192">
        <v>20.8</v>
      </c>
      <c r="AF188" s="192"/>
      <c r="AG188" s="192">
        <v>20.8</v>
      </c>
      <c r="AH188" s="192"/>
      <c r="AI188" s="192">
        <v>20.8</v>
      </c>
      <c r="AJ188" s="192"/>
      <c r="AK188" s="192">
        <v>20.8</v>
      </c>
      <c r="AL188" s="192"/>
      <c r="AM188" s="192">
        <v>20.8</v>
      </c>
      <c r="AN188" s="192"/>
      <c r="AO188" s="192">
        <v>20.8</v>
      </c>
      <c r="AP188" s="192"/>
      <c r="AQ188" s="192">
        <v>20.8</v>
      </c>
      <c r="AR188" s="192"/>
      <c r="AS188" s="192">
        <v>20.8</v>
      </c>
      <c r="AT188" s="192"/>
      <c r="AU188" s="192">
        <v>20.8</v>
      </c>
      <c r="AV188" s="192"/>
      <c r="AW188" s="192">
        <v>20.8</v>
      </c>
      <c r="AX188" s="192"/>
      <c r="AY188" s="192">
        <v>20.8</v>
      </c>
    </row>
    <row r="189" spans="1:51" ht="14.25" customHeight="1">
      <c r="A189" s="156">
        <v>186</v>
      </c>
      <c r="B189" s="81"/>
      <c r="C189" s="60" t="s">
        <v>1536</v>
      </c>
      <c r="D189" s="114" t="s">
        <v>1395</v>
      </c>
      <c r="E189" s="78" t="s">
        <v>36</v>
      </c>
      <c r="F189" s="114" t="s">
        <v>90</v>
      </c>
      <c r="G189" s="114" t="s">
        <v>1441</v>
      </c>
      <c r="H189" s="166" t="s">
        <v>1442</v>
      </c>
      <c r="I189" s="78" t="s">
        <v>1821</v>
      </c>
      <c r="J189" s="164">
        <v>50</v>
      </c>
      <c r="K189" s="192" t="s">
        <v>1873</v>
      </c>
      <c r="L189" s="192"/>
      <c r="M189" s="192">
        <v>20</v>
      </c>
      <c r="N189" s="192"/>
      <c r="O189" s="192">
        <v>20</v>
      </c>
      <c r="P189" s="192"/>
      <c r="Q189" s="192">
        <v>20</v>
      </c>
      <c r="R189" s="192"/>
      <c r="S189" s="192">
        <v>20</v>
      </c>
      <c r="T189" s="192"/>
      <c r="U189" s="192">
        <v>20</v>
      </c>
      <c r="V189" s="192"/>
      <c r="W189" s="192"/>
      <c r="X189" s="192"/>
      <c r="Y189" s="192">
        <v>20</v>
      </c>
      <c r="Z189" s="192"/>
      <c r="AA189" s="192">
        <v>20</v>
      </c>
      <c r="AB189" s="192"/>
      <c r="AC189" s="192">
        <v>20</v>
      </c>
      <c r="AD189" s="192"/>
      <c r="AE189" s="192">
        <v>20</v>
      </c>
      <c r="AF189" s="192"/>
      <c r="AG189" s="192">
        <v>20</v>
      </c>
      <c r="AH189" s="192"/>
      <c r="AI189" s="192">
        <v>20</v>
      </c>
      <c r="AJ189" s="192"/>
      <c r="AK189" s="192">
        <v>20</v>
      </c>
      <c r="AL189" s="192"/>
      <c r="AM189" s="192">
        <v>20</v>
      </c>
      <c r="AN189" s="192"/>
      <c r="AO189" s="192">
        <v>20</v>
      </c>
      <c r="AP189" s="192"/>
      <c r="AQ189" s="192">
        <v>20</v>
      </c>
      <c r="AR189" s="192"/>
      <c r="AS189" s="192">
        <v>20</v>
      </c>
      <c r="AT189" s="192"/>
      <c r="AU189" s="192">
        <v>20</v>
      </c>
      <c r="AV189" s="192"/>
      <c r="AW189" s="192">
        <v>20</v>
      </c>
      <c r="AX189" s="192"/>
      <c r="AY189" s="192">
        <v>20</v>
      </c>
    </row>
    <row r="190" spans="1:51" ht="14.25" customHeight="1">
      <c r="A190" s="156">
        <v>187</v>
      </c>
      <c r="B190" s="81"/>
      <c r="C190" s="69" t="s">
        <v>1711</v>
      </c>
      <c r="D190" s="78" t="s">
        <v>1560</v>
      </c>
      <c r="E190" s="78" t="s">
        <v>36</v>
      </c>
      <c r="F190" s="78" t="s">
        <v>1627</v>
      </c>
      <c r="G190" s="78" t="s">
        <v>1628</v>
      </c>
      <c r="H190" s="164">
        <v>6</v>
      </c>
      <c r="I190" s="78" t="s">
        <v>1697</v>
      </c>
      <c r="J190" s="164">
        <v>35</v>
      </c>
      <c r="K190" s="157" t="s">
        <v>1873</v>
      </c>
      <c r="L190" s="157"/>
      <c r="M190" s="157">
        <v>35</v>
      </c>
      <c r="N190" s="157"/>
      <c r="O190" s="157">
        <v>35</v>
      </c>
      <c r="P190" s="157"/>
      <c r="Q190" s="157">
        <v>35</v>
      </c>
      <c r="R190" s="157"/>
      <c r="S190" s="157">
        <v>35</v>
      </c>
      <c r="T190" s="157"/>
      <c r="U190" s="157">
        <v>35</v>
      </c>
      <c r="V190" s="157"/>
      <c r="W190" s="157">
        <v>35</v>
      </c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</row>
    <row r="191" spans="1:51" ht="14.25" customHeight="1">
      <c r="A191" s="156">
        <v>188</v>
      </c>
      <c r="B191" s="81"/>
      <c r="C191" s="69" t="s">
        <v>1711</v>
      </c>
      <c r="D191" s="69" t="s">
        <v>1562</v>
      </c>
      <c r="E191" s="78" t="s">
        <v>36</v>
      </c>
      <c r="F191" s="69" t="s">
        <v>88</v>
      </c>
      <c r="G191" s="69" t="s">
        <v>1270</v>
      </c>
      <c r="H191" s="165">
        <v>3</v>
      </c>
      <c r="I191" s="69" t="s">
        <v>1703</v>
      </c>
      <c r="J191" s="176">
        <v>29</v>
      </c>
      <c r="K191" s="157" t="s">
        <v>1873</v>
      </c>
      <c r="L191" s="157"/>
      <c r="M191" s="157">
        <v>29</v>
      </c>
      <c r="N191" s="157"/>
      <c r="O191" s="157">
        <v>29</v>
      </c>
      <c r="P191" s="157"/>
      <c r="Q191" s="157">
        <v>29</v>
      </c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</row>
    <row r="192" spans="1:51" ht="14.25" customHeight="1">
      <c r="A192" s="156">
        <v>189</v>
      </c>
      <c r="B192" s="79"/>
      <c r="C192" s="69" t="s">
        <v>1225</v>
      </c>
      <c r="D192" s="78" t="s">
        <v>1124</v>
      </c>
      <c r="E192" s="78" t="s">
        <v>36</v>
      </c>
      <c r="F192" s="96" t="s">
        <v>181</v>
      </c>
      <c r="G192" s="78" t="s">
        <v>346</v>
      </c>
      <c r="H192" s="164">
        <v>2</v>
      </c>
      <c r="I192" s="78" t="s">
        <v>1198</v>
      </c>
      <c r="J192" s="175">
        <v>48</v>
      </c>
      <c r="K192" s="156" t="s">
        <v>1870</v>
      </c>
      <c r="L192" s="156"/>
      <c r="M192" s="156"/>
      <c r="N192" s="156"/>
      <c r="O192" s="156"/>
      <c r="P192" s="156">
        <v>48</v>
      </c>
      <c r="Q192" s="156"/>
      <c r="R192" s="156">
        <v>48</v>
      </c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7"/>
      <c r="AL192" s="156"/>
      <c r="AM192" s="157"/>
      <c r="AN192" s="156"/>
      <c r="AO192" s="157"/>
      <c r="AP192" s="156"/>
      <c r="AQ192" s="157"/>
      <c r="AR192" s="156"/>
      <c r="AS192" s="157"/>
      <c r="AT192" s="157"/>
      <c r="AU192" s="157"/>
      <c r="AV192" s="157"/>
      <c r="AW192" s="157"/>
      <c r="AX192" s="157"/>
      <c r="AY192" s="157"/>
    </row>
    <row r="193" spans="1:51" ht="14.25" customHeight="1">
      <c r="A193" s="156">
        <v>190</v>
      </c>
      <c r="B193" s="81"/>
      <c r="C193" s="69" t="s">
        <v>1711</v>
      </c>
      <c r="D193" s="69" t="s">
        <v>1563</v>
      </c>
      <c r="E193" s="69" t="s">
        <v>36</v>
      </c>
      <c r="F193" s="69" t="s">
        <v>1958</v>
      </c>
      <c r="G193" s="69" t="s">
        <v>1632</v>
      </c>
      <c r="H193" s="165">
        <v>3</v>
      </c>
      <c r="I193" s="69" t="s">
        <v>1705</v>
      </c>
      <c r="J193" s="176">
        <v>42</v>
      </c>
      <c r="K193" s="156" t="s">
        <v>1874</v>
      </c>
      <c r="L193" s="156"/>
      <c r="M193" s="156"/>
      <c r="N193" s="156"/>
      <c r="O193" s="156"/>
      <c r="P193" s="156"/>
      <c r="Q193" s="157"/>
      <c r="R193" s="156">
        <v>42</v>
      </c>
      <c r="S193" s="157"/>
      <c r="T193" s="156"/>
      <c r="U193" s="157"/>
      <c r="V193" s="156">
        <v>42</v>
      </c>
      <c r="W193" s="157"/>
      <c r="X193" s="156">
        <v>42</v>
      </c>
      <c r="Y193" s="157"/>
      <c r="Z193" s="156"/>
      <c r="AA193" s="157"/>
      <c r="AB193" s="156"/>
      <c r="AC193" s="157"/>
      <c r="AD193" s="156"/>
      <c r="AE193" s="157"/>
      <c r="AF193" s="156"/>
      <c r="AG193" s="157"/>
      <c r="AH193" s="156"/>
      <c r="AI193" s="157"/>
      <c r="AJ193" s="156"/>
      <c r="AK193" s="157"/>
      <c r="AL193" s="156"/>
      <c r="AM193" s="157"/>
      <c r="AN193" s="156"/>
      <c r="AO193" s="157"/>
      <c r="AP193" s="156"/>
      <c r="AQ193" s="157"/>
      <c r="AR193" s="156"/>
      <c r="AS193" s="157"/>
      <c r="AT193" s="157"/>
      <c r="AU193" s="157"/>
      <c r="AV193" s="157"/>
      <c r="AW193" s="157"/>
      <c r="AX193" s="157"/>
      <c r="AY193" s="157"/>
    </row>
    <row r="194" spans="1:51" ht="14.25" customHeight="1">
      <c r="A194" s="156">
        <v>191</v>
      </c>
      <c r="B194" s="79"/>
      <c r="C194" s="114" t="s">
        <v>1245</v>
      </c>
      <c r="D194" s="78" t="s">
        <v>225</v>
      </c>
      <c r="E194" s="78" t="s">
        <v>36</v>
      </c>
      <c r="F194" s="78" t="s">
        <v>179</v>
      </c>
      <c r="G194" s="78" t="s">
        <v>1266</v>
      </c>
      <c r="H194" s="164">
        <v>2</v>
      </c>
      <c r="I194" s="78" t="s">
        <v>1345</v>
      </c>
      <c r="J194" s="175">
        <v>31</v>
      </c>
      <c r="K194" s="156" t="s">
        <v>1875</v>
      </c>
      <c r="L194" s="156"/>
      <c r="M194" s="156"/>
      <c r="N194" s="156"/>
      <c r="O194" s="156"/>
      <c r="P194" s="156"/>
      <c r="Q194" s="157"/>
      <c r="R194" s="156"/>
      <c r="S194" s="157">
        <v>31</v>
      </c>
      <c r="T194" s="156"/>
      <c r="U194" s="157">
        <v>31</v>
      </c>
      <c r="V194" s="156"/>
      <c r="W194" s="157"/>
      <c r="X194" s="156"/>
      <c r="Y194" s="157"/>
      <c r="Z194" s="156"/>
      <c r="AA194" s="157"/>
      <c r="AB194" s="156"/>
      <c r="AC194" s="157"/>
      <c r="AD194" s="156"/>
      <c r="AE194" s="157"/>
      <c r="AF194" s="156"/>
      <c r="AG194" s="157"/>
      <c r="AH194" s="156"/>
      <c r="AI194" s="157"/>
      <c r="AJ194" s="156"/>
      <c r="AK194" s="157"/>
      <c r="AL194" s="156"/>
      <c r="AM194" s="157"/>
      <c r="AN194" s="156"/>
      <c r="AO194" s="157"/>
      <c r="AP194" s="156"/>
      <c r="AQ194" s="157"/>
      <c r="AR194" s="156"/>
      <c r="AS194" s="157"/>
      <c r="AT194" s="157"/>
      <c r="AU194" s="157"/>
      <c r="AV194" s="157"/>
      <c r="AW194" s="157"/>
      <c r="AX194" s="157"/>
      <c r="AY194" s="157"/>
    </row>
    <row r="195" spans="1:51" ht="14.25" customHeight="1">
      <c r="A195" s="156">
        <v>192</v>
      </c>
      <c r="B195" s="79"/>
      <c r="C195" s="114" t="s">
        <v>1245</v>
      </c>
      <c r="D195" s="78" t="s">
        <v>227</v>
      </c>
      <c r="E195" s="78" t="s">
        <v>36</v>
      </c>
      <c r="F195" s="78" t="s">
        <v>181</v>
      </c>
      <c r="G195" s="78" t="s">
        <v>1266</v>
      </c>
      <c r="H195" s="164">
        <v>2</v>
      </c>
      <c r="I195" s="78" t="s">
        <v>1345</v>
      </c>
      <c r="J195" s="175">
        <v>44</v>
      </c>
      <c r="K195" s="156" t="s">
        <v>1875</v>
      </c>
      <c r="L195" s="156"/>
      <c r="M195" s="156"/>
      <c r="N195" s="156"/>
      <c r="O195" s="156"/>
      <c r="P195" s="157"/>
      <c r="Q195" s="156"/>
      <c r="R195" s="157"/>
      <c r="S195" s="156">
        <v>44</v>
      </c>
      <c r="T195" s="157"/>
      <c r="U195" s="156">
        <v>44</v>
      </c>
      <c r="V195" s="157"/>
      <c r="W195" s="156"/>
      <c r="X195" s="157"/>
      <c r="Y195" s="156"/>
      <c r="Z195" s="157"/>
      <c r="AA195" s="156"/>
      <c r="AB195" s="157"/>
      <c r="AC195" s="156"/>
      <c r="AD195" s="157"/>
      <c r="AE195" s="156"/>
      <c r="AF195" s="157"/>
      <c r="AG195" s="156"/>
      <c r="AH195" s="157"/>
      <c r="AI195" s="156"/>
      <c r="AJ195" s="157"/>
      <c r="AK195" s="156"/>
      <c r="AL195" s="157"/>
      <c r="AM195" s="156"/>
      <c r="AN195" s="157"/>
      <c r="AO195" s="156"/>
      <c r="AP195" s="157"/>
      <c r="AQ195" s="156"/>
      <c r="AR195" s="157"/>
      <c r="AS195" s="156"/>
      <c r="AT195" s="157"/>
      <c r="AU195" s="156"/>
      <c r="AV195" s="157"/>
      <c r="AW195" s="156"/>
      <c r="AX195" s="157"/>
      <c r="AY195" s="157"/>
    </row>
    <row r="196" spans="1:51" ht="14.25" customHeight="1">
      <c r="A196" s="156">
        <v>193</v>
      </c>
      <c r="B196" s="79"/>
      <c r="C196" s="114" t="s">
        <v>1245</v>
      </c>
      <c r="D196" s="78" t="s">
        <v>226</v>
      </c>
      <c r="E196" s="82" t="s">
        <v>36</v>
      </c>
      <c r="F196" s="82" t="s">
        <v>180</v>
      </c>
      <c r="G196" s="78" t="s">
        <v>1268</v>
      </c>
      <c r="H196" s="164">
        <v>2</v>
      </c>
      <c r="I196" s="78" t="s">
        <v>1345</v>
      </c>
      <c r="J196" s="175">
        <v>45</v>
      </c>
      <c r="K196" s="156" t="s">
        <v>1875</v>
      </c>
      <c r="L196" s="156"/>
      <c r="M196" s="156"/>
      <c r="N196" s="156"/>
      <c r="O196" s="156"/>
      <c r="P196" s="157"/>
      <c r="Q196" s="156"/>
      <c r="R196" s="157"/>
      <c r="S196" s="156">
        <v>45</v>
      </c>
      <c r="T196" s="157"/>
      <c r="U196" s="156">
        <v>45</v>
      </c>
      <c r="V196" s="157"/>
      <c r="W196" s="156"/>
      <c r="X196" s="157"/>
      <c r="Y196" s="156"/>
      <c r="Z196" s="157"/>
      <c r="AA196" s="156"/>
      <c r="AB196" s="157"/>
      <c r="AC196" s="156"/>
      <c r="AD196" s="157"/>
      <c r="AE196" s="156"/>
      <c r="AF196" s="157"/>
      <c r="AG196" s="156"/>
      <c r="AH196" s="157"/>
      <c r="AI196" s="156"/>
      <c r="AJ196" s="157"/>
      <c r="AK196" s="156"/>
      <c r="AL196" s="157"/>
      <c r="AM196" s="156"/>
      <c r="AN196" s="157"/>
      <c r="AO196" s="156"/>
      <c r="AP196" s="157"/>
      <c r="AQ196" s="156"/>
      <c r="AR196" s="157"/>
      <c r="AS196" s="156"/>
      <c r="AT196" s="157"/>
      <c r="AU196" s="156"/>
      <c r="AV196" s="157"/>
      <c r="AW196" s="156"/>
      <c r="AX196" s="157"/>
      <c r="AY196" s="157"/>
    </row>
    <row r="197" spans="1:51" ht="14.25" customHeight="1">
      <c r="A197" s="156">
        <v>194</v>
      </c>
      <c r="B197" s="81"/>
      <c r="C197" s="69" t="s">
        <v>1711</v>
      </c>
      <c r="D197" s="69" t="s">
        <v>1564</v>
      </c>
      <c r="E197" s="69" t="s">
        <v>36</v>
      </c>
      <c r="F197" s="69" t="s">
        <v>88</v>
      </c>
      <c r="G197" s="69" t="s">
        <v>1632</v>
      </c>
      <c r="H197" s="165">
        <v>3</v>
      </c>
      <c r="I197" s="69" t="s">
        <v>1706</v>
      </c>
      <c r="J197" s="176">
        <v>42</v>
      </c>
      <c r="K197" s="156" t="s">
        <v>1875</v>
      </c>
      <c r="L197" s="156"/>
      <c r="M197" s="157"/>
      <c r="N197" s="156"/>
      <c r="O197" s="157"/>
      <c r="P197" s="156"/>
      <c r="Q197" s="157"/>
      <c r="R197" s="156"/>
      <c r="S197" s="156">
        <v>42</v>
      </c>
      <c r="T197" s="156"/>
      <c r="U197" s="157"/>
      <c r="V197" s="157"/>
      <c r="W197" s="157">
        <v>42</v>
      </c>
      <c r="X197" s="157"/>
      <c r="Y197" s="157">
        <v>42</v>
      </c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</row>
    <row r="198" spans="1:51" ht="14.25" customHeight="1">
      <c r="A198" s="156">
        <v>195</v>
      </c>
      <c r="B198" s="79"/>
      <c r="C198" s="69" t="s">
        <v>1711</v>
      </c>
      <c r="D198" s="69" t="s">
        <v>1565</v>
      </c>
      <c r="E198" s="69" t="s">
        <v>36</v>
      </c>
      <c r="F198" s="78" t="s">
        <v>86</v>
      </c>
      <c r="G198" s="69" t="s">
        <v>1634</v>
      </c>
      <c r="H198" s="165">
        <v>3</v>
      </c>
      <c r="I198" s="69" t="s">
        <v>1787</v>
      </c>
      <c r="J198" s="176">
        <v>40</v>
      </c>
      <c r="K198" s="157" t="s">
        <v>1875</v>
      </c>
      <c r="L198" s="156"/>
      <c r="M198" s="157"/>
      <c r="N198" s="156"/>
      <c r="O198" s="157"/>
      <c r="P198" s="156"/>
      <c r="Q198" s="156"/>
      <c r="R198" s="156"/>
      <c r="S198" s="156">
        <v>40</v>
      </c>
      <c r="T198" s="156"/>
      <c r="U198" s="157"/>
      <c r="V198" s="157"/>
      <c r="W198" s="157">
        <v>40</v>
      </c>
      <c r="X198" s="157"/>
      <c r="Y198" s="157">
        <v>40</v>
      </c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</row>
    <row r="199" spans="1:51" ht="14.25" customHeight="1">
      <c r="A199" s="156">
        <v>196</v>
      </c>
      <c r="B199" s="79"/>
      <c r="C199" s="69" t="s">
        <v>1711</v>
      </c>
      <c r="D199" s="69" t="s">
        <v>1566</v>
      </c>
      <c r="E199" s="69" t="s">
        <v>36</v>
      </c>
      <c r="F199" s="69" t="s">
        <v>89</v>
      </c>
      <c r="G199" s="69" t="s">
        <v>1634</v>
      </c>
      <c r="H199" s="165">
        <v>3</v>
      </c>
      <c r="I199" s="69" t="s">
        <v>1706</v>
      </c>
      <c r="J199" s="176">
        <v>26</v>
      </c>
      <c r="K199" s="156" t="s">
        <v>1875</v>
      </c>
      <c r="L199" s="157"/>
      <c r="M199" s="156"/>
      <c r="N199" s="156"/>
      <c r="O199" s="156"/>
      <c r="P199" s="156"/>
      <c r="Q199" s="156"/>
      <c r="R199" s="157"/>
      <c r="S199" s="156">
        <v>26</v>
      </c>
      <c r="T199" s="157"/>
      <c r="U199" s="156"/>
      <c r="V199" s="156"/>
      <c r="W199" s="156">
        <v>26</v>
      </c>
      <c r="X199" s="156"/>
      <c r="Y199" s="156">
        <v>26</v>
      </c>
      <c r="Z199" s="157"/>
      <c r="AA199" s="156"/>
      <c r="AB199" s="157"/>
      <c r="AC199" s="156"/>
      <c r="AD199" s="157"/>
      <c r="AE199" s="156"/>
      <c r="AF199" s="157"/>
      <c r="AG199" s="156"/>
      <c r="AH199" s="157"/>
      <c r="AI199" s="156"/>
      <c r="AJ199" s="157"/>
      <c r="AK199" s="156"/>
      <c r="AL199" s="157"/>
      <c r="AM199" s="156"/>
      <c r="AN199" s="157"/>
      <c r="AO199" s="156"/>
      <c r="AP199" s="157"/>
      <c r="AQ199" s="156"/>
      <c r="AR199" s="157"/>
      <c r="AS199" s="156"/>
      <c r="AT199" s="157"/>
      <c r="AU199" s="156"/>
      <c r="AV199" s="157"/>
      <c r="AW199" s="157"/>
      <c r="AX199" s="157"/>
      <c r="AY199" s="157"/>
    </row>
    <row r="200" spans="1:51" ht="14.25" customHeight="1">
      <c r="A200" s="156">
        <v>197</v>
      </c>
      <c r="B200" s="79"/>
      <c r="C200" s="114" t="s">
        <v>1245</v>
      </c>
      <c r="D200" s="78" t="s">
        <v>291</v>
      </c>
      <c r="E200" s="78" t="s">
        <v>36</v>
      </c>
      <c r="F200" s="78" t="s">
        <v>179</v>
      </c>
      <c r="G200" s="78" t="s">
        <v>1263</v>
      </c>
      <c r="H200" s="164" t="s">
        <v>1264</v>
      </c>
      <c r="I200" s="78" t="s">
        <v>1343</v>
      </c>
      <c r="J200" s="175">
        <v>39</v>
      </c>
      <c r="K200" s="157" t="s">
        <v>1927</v>
      </c>
      <c r="L200" s="157"/>
      <c r="M200" s="156"/>
      <c r="N200" s="157"/>
      <c r="O200" s="156"/>
      <c r="P200" s="157"/>
      <c r="Q200" s="156"/>
      <c r="R200" s="157"/>
      <c r="S200" s="156"/>
      <c r="T200" s="157">
        <v>39</v>
      </c>
      <c r="U200" s="156"/>
      <c r="V200" s="157">
        <v>39</v>
      </c>
      <c r="W200" s="157"/>
      <c r="X200" s="157">
        <v>39</v>
      </c>
      <c r="Y200" s="157"/>
      <c r="Z200" s="156">
        <v>39</v>
      </c>
      <c r="AA200" s="156"/>
      <c r="AB200" s="156">
        <v>39</v>
      </c>
      <c r="AC200" s="156"/>
      <c r="AD200" s="157"/>
      <c r="AE200" s="156"/>
      <c r="AF200" s="157"/>
      <c r="AG200" s="156"/>
      <c r="AH200" s="157"/>
      <c r="AI200" s="156"/>
      <c r="AJ200" s="157"/>
      <c r="AK200" s="156"/>
      <c r="AL200" s="157"/>
      <c r="AM200" s="156"/>
      <c r="AN200" s="157"/>
      <c r="AO200" s="156"/>
      <c r="AP200" s="157"/>
      <c r="AQ200" s="156"/>
      <c r="AR200" s="157"/>
      <c r="AS200" s="156"/>
      <c r="AT200" s="157"/>
      <c r="AU200" s="156"/>
      <c r="AV200" s="157"/>
      <c r="AW200" s="157"/>
      <c r="AX200" s="157"/>
      <c r="AY200" s="157"/>
    </row>
    <row r="201" spans="1:51" ht="14.25" customHeight="1">
      <c r="A201" s="156">
        <v>198</v>
      </c>
      <c r="B201" s="81"/>
      <c r="C201" s="114" t="s">
        <v>1245</v>
      </c>
      <c r="D201" s="78" t="s">
        <v>1238</v>
      </c>
      <c r="E201" s="116" t="s">
        <v>36</v>
      </c>
      <c r="F201" s="69" t="s">
        <v>89</v>
      </c>
      <c r="G201" s="78" t="s">
        <v>1253</v>
      </c>
      <c r="H201" s="164">
        <v>3</v>
      </c>
      <c r="I201" s="78" t="s">
        <v>1331</v>
      </c>
      <c r="J201" s="175">
        <v>25</v>
      </c>
      <c r="K201" s="156" t="s">
        <v>1896</v>
      </c>
      <c r="L201" s="156"/>
      <c r="M201" s="156"/>
      <c r="N201" s="156"/>
      <c r="O201" s="156"/>
      <c r="P201" s="157"/>
      <c r="Q201" s="157"/>
      <c r="R201" s="157"/>
      <c r="S201" s="157"/>
      <c r="T201" s="157"/>
      <c r="U201" s="157"/>
      <c r="V201" s="157">
        <v>25</v>
      </c>
      <c r="W201" s="157"/>
      <c r="X201" s="157">
        <v>25</v>
      </c>
      <c r="Y201" s="157"/>
      <c r="Z201" s="157">
        <v>25</v>
      </c>
      <c r="AA201" s="157"/>
      <c r="AB201" s="157"/>
      <c r="AC201" s="157"/>
      <c r="AD201" s="156"/>
      <c r="AE201" s="156"/>
      <c r="AF201" s="156"/>
      <c r="AG201" s="156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</row>
    <row r="202" spans="1:51" ht="14.25" customHeight="1">
      <c r="A202" s="156">
        <v>199</v>
      </c>
      <c r="B202" s="79"/>
      <c r="C202" s="114" t="s">
        <v>1245</v>
      </c>
      <c r="D202" s="78" t="s">
        <v>1243</v>
      </c>
      <c r="E202" s="78" t="s">
        <v>36</v>
      </c>
      <c r="F202" s="78" t="s">
        <v>86</v>
      </c>
      <c r="G202" s="78" t="s">
        <v>1269</v>
      </c>
      <c r="H202" s="164">
        <v>5</v>
      </c>
      <c r="I202" s="78" t="s">
        <v>1352</v>
      </c>
      <c r="J202" s="175">
        <v>30</v>
      </c>
      <c r="K202" s="156" t="s">
        <v>1896</v>
      </c>
      <c r="L202" s="156"/>
      <c r="M202" s="156"/>
      <c r="N202" s="157"/>
      <c r="O202" s="157"/>
      <c r="P202" s="157"/>
      <c r="Q202" s="157"/>
      <c r="R202" s="157"/>
      <c r="S202" s="157"/>
      <c r="T202" s="157"/>
      <c r="U202" s="157"/>
      <c r="V202" s="157">
        <v>30</v>
      </c>
      <c r="W202" s="157"/>
      <c r="X202" s="157">
        <v>30</v>
      </c>
      <c r="Y202" s="157"/>
      <c r="Z202" s="157">
        <v>30</v>
      </c>
      <c r="AA202" s="157"/>
      <c r="AB202" s="157">
        <v>30</v>
      </c>
      <c r="AC202" s="157"/>
      <c r="AD202" s="156">
        <v>30</v>
      </c>
      <c r="AE202" s="156"/>
      <c r="AF202" s="157"/>
      <c r="AG202" s="157"/>
      <c r="AH202" s="156"/>
      <c r="AI202" s="156"/>
      <c r="AJ202" s="156"/>
      <c r="AK202" s="156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</row>
    <row r="203" spans="1:51" ht="14.25" customHeight="1">
      <c r="A203" s="156">
        <v>200</v>
      </c>
      <c r="B203" s="81"/>
      <c r="C203" s="114" t="s">
        <v>1245</v>
      </c>
      <c r="D203" s="78" t="s">
        <v>294</v>
      </c>
      <c r="E203" s="78" t="s">
        <v>36</v>
      </c>
      <c r="F203" s="78" t="s">
        <v>185</v>
      </c>
      <c r="G203" s="78" t="s">
        <v>1275</v>
      </c>
      <c r="H203" s="164">
        <v>1</v>
      </c>
      <c r="I203" s="78" t="s">
        <v>1356</v>
      </c>
      <c r="J203" s="164">
        <v>39</v>
      </c>
      <c r="K203" s="192" t="s">
        <v>1896</v>
      </c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>
        <v>39</v>
      </c>
      <c r="W203" s="191">
        <v>39</v>
      </c>
      <c r="X203" s="192"/>
      <c r="Y203" s="191"/>
      <c r="Z203" s="191"/>
      <c r="AA203" s="191"/>
      <c r="AB203" s="192"/>
      <c r="AC203" s="191"/>
      <c r="AD203" s="192"/>
      <c r="AE203" s="191"/>
      <c r="AF203" s="192"/>
      <c r="AG203" s="191"/>
      <c r="AH203" s="192"/>
      <c r="AI203" s="191"/>
      <c r="AJ203" s="192"/>
      <c r="AK203" s="191"/>
      <c r="AL203" s="191"/>
      <c r="AM203" s="191"/>
      <c r="AN203" s="191"/>
      <c r="AO203" s="191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</row>
    <row r="204" spans="1:51" ht="14.25" customHeight="1">
      <c r="A204" s="156">
        <v>201</v>
      </c>
      <c r="B204" s="79"/>
      <c r="C204" s="114" t="s">
        <v>1245</v>
      </c>
      <c r="D204" s="78" t="s">
        <v>296</v>
      </c>
      <c r="E204" s="78" t="s">
        <v>36</v>
      </c>
      <c r="F204" s="78" t="s">
        <v>87</v>
      </c>
      <c r="G204" s="78" t="s">
        <v>1275</v>
      </c>
      <c r="H204" s="164">
        <v>1</v>
      </c>
      <c r="I204" s="78" t="s">
        <v>1356</v>
      </c>
      <c r="J204" s="175">
        <v>19</v>
      </c>
      <c r="K204" s="157" t="s">
        <v>1896</v>
      </c>
      <c r="L204" s="156"/>
      <c r="M204" s="156"/>
      <c r="N204" s="156"/>
      <c r="O204" s="157"/>
      <c r="P204" s="156"/>
      <c r="Q204" s="157"/>
      <c r="R204" s="156"/>
      <c r="S204" s="157"/>
      <c r="T204" s="156"/>
      <c r="U204" s="157"/>
      <c r="V204" s="156">
        <v>19</v>
      </c>
      <c r="W204" s="156">
        <v>19</v>
      </c>
      <c r="X204" s="156"/>
      <c r="Y204" s="156"/>
      <c r="Z204" s="156"/>
      <c r="AA204" s="156"/>
      <c r="AB204" s="156"/>
      <c r="AC204" s="156"/>
      <c r="AD204" s="156"/>
      <c r="AE204" s="156"/>
      <c r="AF204" s="157"/>
      <c r="AG204" s="157"/>
      <c r="AH204" s="157"/>
      <c r="AI204" s="157"/>
      <c r="AJ204" s="157"/>
      <c r="AK204" s="157"/>
      <c r="AL204" s="156"/>
      <c r="AM204" s="156"/>
      <c r="AN204" s="156"/>
      <c r="AO204" s="156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</row>
    <row r="205" spans="1:51" ht="14.25" customHeight="1">
      <c r="A205" s="156">
        <v>202</v>
      </c>
      <c r="B205" s="79"/>
      <c r="C205" s="114" t="s">
        <v>1245</v>
      </c>
      <c r="D205" s="78" t="s">
        <v>295</v>
      </c>
      <c r="E205" s="78" t="s">
        <v>36</v>
      </c>
      <c r="F205" s="96" t="s">
        <v>234</v>
      </c>
      <c r="G205" s="78" t="s">
        <v>1275</v>
      </c>
      <c r="H205" s="164">
        <v>1</v>
      </c>
      <c r="I205" s="78" t="s">
        <v>1356</v>
      </c>
      <c r="J205" s="175">
        <v>38</v>
      </c>
      <c r="K205" s="157" t="s">
        <v>1896</v>
      </c>
      <c r="L205" s="156"/>
      <c r="M205" s="156"/>
      <c r="N205" s="156"/>
      <c r="O205" s="157"/>
      <c r="P205" s="156"/>
      <c r="Q205" s="156"/>
      <c r="R205" s="156"/>
      <c r="S205" s="156"/>
      <c r="T205" s="156"/>
      <c r="U205" s="156"/>
      <c r="V205" s="156">
        <v>38</v>
      </c>
      <c r="W205" s="156">
        <v>38</v>
      </c>
      <c r="X205" s="156"/>
      <c r="Y205" s="156"/>
      <c r="Z205" s="156"/>
      <c r="AA205" s="156"/>
      <c r="AB205" s="156"/>
      <c r="AC205" s="156"/>
      <c r="AD205" s="156"/>
      <c r="AE205" s="156"/>
      <c r="AF205" s="157"/>
      <c r="AG205" s="157"/>
      <c r="AH205" s="157"/>
      <c r="AI205" s="157"/>
      <c r="AJ205" s="157"/>
      <c r="AK205" s="157"/>
      <c r="AL205" s="156"/>
      <c r="AM205" s="156"/>
      <c r="AN205" s="156"/>
      <c r="AO205" s="156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</row>
    <row r="206" spans="1:51">
      <c r="A206" s="156">
        <v>203</v>
      </c>
      <c r="B206" s="81"/>
      <c r="C206" s="114" t="s">
        <v>1245</v>
      </c>
      <c r="D206" s="78" t="s">
        <v>297</v>
      </c>
      <c r="E206" s="78" t="s">
        <v>36</v>
      </c>
      <c r="F206" s="78" t="s">
        <v>90</v>
      </c>
      <c r="G206" s="78" t="s">
        <v>1275</v>
      </c>
      <c r="H206" s="164">
        <v>1</v>
      </c>
      <c r="I206" s="78" t="s">
        <v>1356</v>
      </c>
      <c r="J206" s="175">
        <v>35</v>
      </c>
      <c r="K206" s="157" t="s">
        <v>1896</v>
      </c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>
        <v>35</v>
      </c>
      <c r="W206" s="157">
        <v>35</v>
      </c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</row>
    <row r="207" spans="1:51">
      <c r="A207" s="156">
        <v>204</v>
      </c>
      <c r="B207" s="79"/>
      <c r="C207" s="114" t="s">
        <v>1245</v>
      </c>
      <c r="D207" s="78" t="s">
        <v>290</v>
      </c>
      <c r="E207" s="78" t="s">
        <v>36</v>
      </c>
      <c r="F207" s="78" t="s">
        <v>180</v>
      </c>
      <c r="G207" s="78" t="s">
        <v>1263</v>
      </c>
      <c r="H207" s="164">
        <v>4</v>
      </c>
      <c r="I207" s="78" t="s">
        <v>1343</v>
      </c>
      <c r="J207" s="175">
        <v>39</v>
      </c>
      <c r="K207" s="156" t="s">
        <v>1896</v>
      </c>
      <c r="L207" s="157"/>
      <c r="M207" s="157"/>
      <c r="N207" s="157"/>
      <c r="O207" s="157"/>
      <c r="P207" s="157"/>
      <c r="Q207" s="157"/>
      <c r="R207" s="157"/>
      <c r="S207" s="157"/>
      <c r="T207" s="157">
        <v>39</v>
      </c>
      <c r="U207" s="157"/>
      <c r="V207" s="157">
        <v>39</v>
      </c>
      <c r="W207" s="157"/>
      <c r="X207" s="157">
        <v>39</v>
      </c>
      <c r="Y207" s="157"/>
      <c r="Z207" s="157">
        <v>39</v>
      </c>
      <c r="AA207" s="157"/>
      <c r="AB207" s="157">
        <v>39</v>
      </c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</row>
    <row r="208" spans="1:51">
      <c r="A208" s="156">
        <v>205</v>
      </c>
      <c r="B208" s="119"/>
      <c r="C208" s="69" t="s">
        <v>1711</v>
      </c>
      <c r="D208" s="69" t="s">
        <v>904</v>
      </c>
      <c r="E208" s="69" t="s">
        <v>36</v>
      </c>
      <c r="F208" s="69" t="s">
        <v>1959</v>
      </c>
      <c r="G208" s="69" t="s">
        <v>1611</v>
      </c>
      <c r="H208" s="165" t="s">
        <v>1427</v>
      </c>
      <c r="I208" s="69" t="s">
        <v>1683</v>
      </c>
      <c r="J208" s="179">
        <v>16</v>
      </c>
      <c r="K208" s="192" t="s">
        <v>1896</v>
      </c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>
        <v>16</v>
      </c>
      <c r="W208" s="192"/>
      <c r="X208" s="192">
        <v>16</v>
      </c>
      <c r="Y208" s="192"/>
      <c r="Z208" s="192">
        <v>16</v>
      </c>
      <c r="AA208" s="192"/>
      <c r="AB208" s="192">
        <v>16</v>
      </c>
      <c r="AC208" s="192"/>
      <c r="AD208" s="192">
        <v>16</v>
      </c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</row>
    <row r="209" spans="1:51">
      <c r="A209" s="156">
        <v>206</v>
      </c>
      <c r="B209" s="81"/>
      <c r="C209" s="114" t="s">
        <v>1245</v>
      </c>
      <c r="D209" s="78" t="s">
        <v>225</v>
      </c>
      <c r="E209" s="78" t="s">
        <v>36</v>
      </c>
      <c r="F209" s="78" t="s">
        <v>179</v>
      </c>
      <c r="G209" s="78" t="s">
        <v>319</v>
      </c>
      <c r="H209" s="164">
        <v>3</v>
      </c>
      <c r="I209" s="78" t="s">
        <v>1346</v>
      </c>
      <c r="J209" s="175">
        <v>31</v>
      </c>
      <c r="K209" s="157" t="s">
        <v>1926</v>
      </c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>
        <v>31</v>
      </c>
      <c r="X209" s="157"/>
      <c r="Y209" s="157">
        <v>31</v>
      </c>
      <c r="Z209" s="157"/>
      <c r="AA209" s="157">
        <v>31</v>
      </c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</row>
    <row r="210" spans="1:51">
      <c r="A210" s="156">
        <v>207</v>
      </c>
      <c r="B210" s="81"/>
      <c r="C210" s="114" t="s">
        <v>1245</v>
      </c>
      <c r="D210" s="78" t="s">
        <v>227</v>
      </c>
      <c r="E210" s="78" t="s">
        <v>36</v>
      </c>
      <c r="F210" s="78" t="s">
        <v>181</v>
      </c>
      <c r="G210" s="78" t="s">
        <v>319</v>
      </c>
      <c r="H210" s="164">
        <v>3</v>
      </c>
      <c r="I210" s="78" t="s">
        <v>1346</v>
      </c>
      <c r="J210" s="175">
        <v>44</v>
      </c>
      <c r="K210" s="157" t="s">
        <v>1892</v>
      </c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>
        <v>44</v>
      </c>
      <c r="X210" s="157"/>
      <c r="Y210" s="157">
        <v>44</v>
      </c>
      <c r="Z210" s="157"/>
      <c r="AA210" s="157">
        <v>44</v>
      </c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</row>
    <row r="211" spans="1:51">
      <c r="A211" s="156">
        <v>208</v>
      </c>
      <c r="B211" s="81"/>
      <c r="C211" s="114" t="s">
        <v>1245</v>
      </c>
      <c r="D211" s="78" t="s">
        <v>226</v>
      </c>
      <c r="E211" s="78" t="s">
        <v>36</v>
      </c>
      <c r="F211" s="78" t="s">
        <v>180</v>
      </c>
      <c r="G211" s="78" t="s">
        <v>319</v>
      </c>
      <c r="H211" s="164">
        <v>3</v>
      </c>
      <c r="I211" s="78" t="s">
        <v>1346</v>
      </c>
      <c r="J211" s="175">
        <v>45</v>
      </c>
      <c r="K211" s="157" t="s">
        <v>1892</v>
      </c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>
        <v>45</v>
      </c>
      <c r="X211" s="157"/>
      <c r="Y211" s="157">
        <v>45</v>
      </c>
      <c r="Z211" s="157"/>
      <c r="AA211" s="157">
        <v>45</v>
      </c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</row>
    <row r="212" spans="1:51" s="99" customFormat="1" ht="14.25" customHeight="1">
      <c r="A212" s="156">
        <v>209</v>
      </c>
      <c r="B212" s="79"/>
      <c r="C212" s="114" t="s">
        <v>1245</v>
      </c>
      <c r="D212" s="78" t="s">
        <v>294</v>
      </c>
      <c r="E212" s="78" t="s">
        <v>36</v>
      </c>
      <c r="F212" s="78" t="s">
        <v>185</v>
      </c>
      <c r="G212" s="78" t="s">
        <v>1272</v>
      </c>
      <c r="H212" s="164">
        <v>4</v>
      </c>
      <c r="I212" s="78" t="s">
        <v>1355</v>
      </c>
      <c r="J212" s="175">
        <v>39</v>
      </c>
      <c r="K212" s="157" t="s">
        <v>1889</v>
      </c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>
        <v>39</v>
      </c>
      <c r="Y212" s="192"/>
      <c r="Z212" s="192">
        <v>39</v>
      </c>
      <c r="AA212" s="192"/>
      <c r="AB212" s="192">
        <v>39</v>
      </c>
      <c r="AC212" s="192"/>
      <c r="AD212" s="192">
        <v>39</v>
      </c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</row>
    <row r="213" spans="1:51" s="62" customFormat="1" ht="14.25" customHeight="1">
      <c r="A213" s="156">
        <v>210</v>
      </c>
      <c r="B213" s="81"/>
      <c r="C213" s="114" t="s">
        <v>1245</v>
      </c>
      <c r="D213" s="78" t="s">
        <v>296</v>
      </c>
      <c r="E213" s="82" t="s">
        <v>36</v>
      </c>
      <c r="F213" s="82" t="s">
        <v>87</v>
      </c>
      <c r="G213" s="78" t="s">
        <v>1271</v>
      </c>
      <c r="H213" s="164">
        <v>4</v>
      </c>
      <c r="I213" s="78" t="s">
        <v>1355</v>
      </c>
      <c r="J213" s="175">
        <v>19</v>
      </c>
      <c r="K213" s="157" t="s">
        <v>1889</v>
      </c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>
        <v>19</v>
      </c>
      <c r="Y213" s="157"/>
      <c r="Z213" s="157">
        <v>19</v>
      </c>
      <c r="AA213" s="157"/>
      <c r="AB213" s="157">
        <v>19</v>
      </c>
      <c r="AC213" s="157"/>
      <c r="AD213" s="157">
        <v>19</v>
      </c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</row>
    <row r="214" spans="1:51" s="62" customFormat="1" ht="14.25" customHeight="1">
      <c r="A214" s="156">
        <v>211</v>
      </c>
      <c r="B214" s="81"/>
      <c r="C214" s="114" t="s">
        <v>1245</v>
      </c>
      <c r="D214" s="78" t="s">
        <v>295</v>
      </c>
      <c r="E214" s="82" t="s">
        <v>36</v>
      </c>
      <c r="F214" s="82" t="s">
        <v>88</v>
      </c>
      <c r="G214" s="78" t="s">
        <v>1272</v>
      </c>
      <c r="H214" s="164">
        <v>4</v>
      </c>
      <c r="I214" s="78" t="s">
        <v>1355</v>
      </c>
      <c r="J214" s="175">
        <v>38</v>
      </c>
      <c r="K214" s="157" t="s">
        <v>1889</v>
      </c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>
        <v>38</v>
      </c>
      <c r="Y214" s="157"/>
      <c r="Z214" s="157">
        <v>38</v>
      </c>
      <c r="AA214" s="157"/>
      <c r="AB214" s="157">
        <v>38</v>
      </c>
      <c r="AC214" s="157"/>
      <c r="AD214" s="157">
        <v>38</v>
      </c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</row>
    <row r="215" spans="1:51" ht="14.25" customHeight="1">
      <c r="A215" s="156">
        <v>212</v>
      </c>
      <c r="B215" s="79"/>
      <c r="C215" s="114" t="s">
        <v>1245</v>
      </c>
      <c r="D215" s="78" t="s">
        <v>297</v>
      </c>
      <c r="E215" s="78" t="s">
        <v>36</v>
      </c>
      <c r="F215" s="78" t="s">
        <v>90</v>
      </c>
      <c r="G215" s="78" t="s">
        <v>1272</v>
      </c>
      <c r="H215" s="164">
        <v>4</v>
      </c>
      <c r="I215" s="78" t="s">
        <v>1355</v>
      </c>
      <c r="J215" s="175">
        <v>35</v>
      </c>
      <c r="K215" s="157" t="s">
        <v>1889</v>
      </c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>
        <v>35</v>
      </c>
      <c r="Y215" s="157"/>
      <c r="Z215" s="157">
        <v>35</v>
      </c>
      <c r="AA215" s="157"/>
      <c r="AB215" s="157">
        <v>35</v>
      </c>
      <c r="AC215" s="157"/>
      <c r="AD215" s="157">
        <v>35</v>
      </c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</row>
    <row r="216" spans="1:51" ht="14.25" customHeight="1">
      <c r="A216" s="156">
        <v>213</v>
      </c>
      <c r="B216" s="81"/>
      <c r="C216" s="69" t="s">
        <v>1711</v>
      </c>
      <c r="D216" s="78" t="s">
        <v>1561</v>
      </c>
      <c r="E216" s="78" t="s">
        <v>36</v>
      </c>
      <c r="F216" s="78" t="s">
        <v>1627</v>
      </c>
      <c r="G216" s="78" t="s">
        <v>1628</v>
      </c>
      <c r="H216" s="164">
        <v>5</v>
      </c>
      <c r="I216" s="78" t="s">
        <v>1698</v>
      </c>
      <c r="J216" s="164">
        <v>29</v>
      </c>
      <c r="K216" s="157" t="s">
        <v>1889</v>
      </c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>
        <v>29</v>
      </c>
      <c r="Y216" s="157"/>
      <c r="Z216" s="157">
        <v>29</v>
      </c>
      <c r="AA216" s="157"/>
      <c r="AB216" s="157">
        <v>29</v>
      </c>
      <c r="AC216" s="157"/>
      <c r="AD216" s="157">
        <v>29</v>
      </c>
      <c r="AE216" s="157"/>
      <c r="AF216" s="157">
        <v>29</v>
      </c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</row>
    <row r="217" spans="1:51" s="62" customFormat="1" ht="14.25" customHeight="1">
      <c r="A217" s="156">
        <v>214</v>
      </c>
      <c r="B217" s="81"/>
      <c r="C217" s="69" t="s">
        <v>1711</v>
      </c>
      <c r="D217" s="69" t="s">
        <v>1559</v>
      </c>
      <c r="E217" s="107" t="s">
        <v>36</v>
      </c>
      <c r="F217" s="107" t="s">
        <v>1960</v>
      </c>
      <c r="G217" s="69" t="s">
        <v>1629</v>
      </c>
      <c r="H217" s="165">
        <v>5</v>
      </c>
      <c r="I217" s="78" t="s">
        <v>1698</v>
      </c>
      <c r="J217" s="176">
        <v>27</v>
      </c>
      <c r="K217" s="157" t="s">
        <v>1889</v>
      </c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>
        <v>27</v>
      </c>
      <c r="Y217" s="157"/>
      <c r="Z217" s="157">
        <v>27</v>
      </c>
      <c r="AA217" s="157"/>
      <c r="AB217" s="157">
        <v>27</v>
      </c>
      <c r="AC217" s="157"/>
      <c r="AD217" s="157">
        <v>27</v>
      </c>
      <c r="AE217" s="157"/>
      <c r="AF217" s="157">
        <v>27</v>
      </c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</row>
    <row r="218" spans="1:51" ht="14.25" customHeight="1">
      <c r="A218" s="156">
        <v>215</v>
      </c>
      <c r="B218" s="81"/>
      <c r="C218" s="69" t="s">
        <v>1711</v>
      </c>
      <c r="D218" s="69" t="s">
        <v>1560</v>
      </c>
      <c r="E218" s="69" t="s">
        <v>36</v>
      </c>
      <c r="F218" s="69" t="s">
        <v>1960</v>
      </c>
      <c r="G218" s="69" t="s">
        <v>1629</v>
      </c>
      <c r="H218" s="165">
        <v>5</v>
      </c>
      <c r="I218" s="78" t="s">
        <v>1699</v>
      </c>
      <c r="J218" s="176">
        <v>35</v>
      </c>
      <c r="K218" s="157" t="s">
        <v>1891</v>
      </c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>
        <v>35</v>
      </c>
      <c r="Z218" s="157"/>
      <c r="AA218" s="157">
        <v>35</v>
      </c>
      <c r="AB218" s="157"/>
      <c r="AC218" s="157">
        <v>35</v>
      </c>
      <c r="AD218" s="157"/>
      <c r="AE218" s="157">
        <v>35</v>
      </c>
      <c r="AF218" s="157"/>
      <c r="AG218" s="157">
        <v>35</v>
      </c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</row>
    <row r="219" spans="1:51" s="62" customFormat="1" ht="14.25" customHeight="1">
      <c r="A219" s="156">
        <v>216</v>
      </c>
      <c r="B219" s="81"/>
      <c r="C219" s="114" t="s">
        <v>1245</v>
      </c>
      <c r="D219" s="78" t="s">
        <v>292</v>
      </c>
      <c r="E219" s="82" t="s">
        <v>36</v>
      </c>
      <c r="F219" s="82" t="s">
        <v>31</v>
      </c>
      <c r="G219" s="78" t="s">
        <v>1276</v>
      </c>
      <c r="H219" s="164">
        <v>6</v>
      </c>
      <c r="I219" s="78" t="s">
        <v>1358</v>
      </c>
      <c r="J219" s="175">
        <v>43</v>
      </c>
      <c r="K219" s="157" t="s">
        <v>1883</v>
      </c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>
        <v>43</v>
      </c>
      <c r="AA219" s="157"/>
      <c r="AB219" s="157">
        <v>43</v>
      </c>
      <c r="AC219" s="157"/>
      <c r="AD219" s="157">
        <v>43</v>
      </c>
      <c r="AE219" s="157"/>
      <c r="AF219" s="157">
        <v>43</v>
      </c>
      <c r="AG219" s="157"/>
      <c r="AH219" s="157">
        <v>43</v>
      </c>
      <c r="AI219" s="157"/>
      <c r="AJ219" s="157">
        <v>43</v>
      </c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</row>
    <row r="220" spans="1:51" s="62" customFormat="1" ht="14.25" customHeight="1">
      <c r="A220" s="156">
        <v>217</v>
      </c>
      <c r="B220" s="81"/>
      <c r="C220" s="114" t="s">
        <v>1245</v>
      </c>
      <c r="D220" s="78" t="s">
        <v>1244</v>
      </c>
      <c r="E220" s="82" t="s">
        <v>36</v>
      </c>
      <c r="F220" s="82" t="s">
        <v>186</v>
      </c>
      <c r="G220" s="78" t="s">
        <v>1276</v>
      </c>
      <c r="H220" s="164">
        <v>6</v>
      </c>
      <c r="I220" s="78" t="s">
        <v>1359</v>
      </c>
      <c r="J220" s="175">
        <v>43</v>
      </c>
      <c r="K220" s="157" t="s">
        <v>1883</v>
      </c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>
        <v>43</v>
      </c>
      <c r="AA220" s="157"/>
      <c r="AB220" s="157">
        <v>43</v>
      </c>
      <c r="AC220" s="157"/>
      <c r="AD220" s="157">
        <v>43</v>
      </c>
      <c r="AE220" s="157"/>
      <c r="AF220" s="157">
        <v>43</v>
      </c>
      <c r="AG220" s="157"/>
      <c r="AH220" s="157">
        <v>43</v>
      </c>
      <c r="AI220" s="157"/>
      <c r="AJ220" s="157">
        <v>43</v>
      </c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</row>
    <row r="221" spans="1:51" s="62" customFormat="1">
      <c r="A221" s="156">
        <v>218</v>
      </c>
      <c r="B221" s="81"/>
      <c r="C221" s="69" t="s">
        <v>1711</v>
      </c>
      <c r="D221" s="69" t="s">
        <v>368</v>
      </c>
      <c r="E221" s="107" t="s">
        <v>36</v>
      </c>
      <c r="F221" s="107" t="s">
        <v>89</v>
      </c>
      <c r="G221" s="69" t="s">
        <v>244</v>
      </c>
      <c r="H221" s="165" t="s">
        <v>1610</v>
      </c>
      <c r="I221" s="69" t="s">
        <v>1678</v>
      </c>
      <c r="J221" s="176">
        <v>40</v>
      </c>
      <c r="K221" s="157" t="s">
        <v>1898</v>
      </c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>
        <v>40</v>
      </c>
      <c r="AC221" s="157"/>
      <c r="AD221" s="157">
        <v>40</v>
      </c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</row>
    <row r="222" spans="1:51" s="62" customFormat="1">
      <c r="A222" s="156">
        <v>219</v>
      </c>
      <c r="B222" s="79"/>
      <c r="C222" s="114" t="s">
        <v>1245</v>
      </c>
      <c r="D222" s="78" t="s">
        <v>225</v>
      </c>
      <c r="E222" s="82" t="s">
        <v>36</v>
      </c>
      <c r="F222" s="82" t="s">
        <v>179</v>
      </c>
      <c r="G222" s="78" t="s">
        <v>318</v>
      </c>
      <c r="H222" s="164">
        <v>3</v>
      </c>
      <c r="I222" s="78" t="s">
        <v>1347</v>
      </c>
      <c r="J222" s="175">
        <v>31</v>
      </c>
      <c r="K222" s="157" t="s">
        <v>1900</v>
      </c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>
        <v>31</v>
      </c>
      <c r="AD222" s="157"/>
      <c r="AE222" s="157">
        <v>31</v>
      </c>
      <c r="AF222" s="157"/>
      <c r="AG222" s="157">
        <v>31</v>
      </c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</row>
    <row r="223" spans="1:51">
      <c r="A223" s="156">
        <v>220</v>
      </c>
      <c r="B223" s="79"/>
      <c r="C223" s="114" t="s">
        <v>1245</v>
      </c>
      <c r="D223" s="78" t="s">
        <v>227</v>
      </c>
      <c r="E223" s="78" t="s">
        <v>36</v>
      </c>
      <c r="F223" s="78" t="s">
        <v>181</v>
      </c>
      <c r="G223" s="78" t="s">
        <v>1267</v>
      </c>
      <c r="H223" s="164">
        <v>3</v>
      </c>
      <c r="I223" s="78" t="s">
        <v>1347</v>
      </c>
      <c r="J223" s="175">
        <v>44</v>
      </c>
      <c r="K223" s="157" t="s">
        <v>1900</v>
      </c>
      <c r="L223" s="157"/>
      <c r="M223" s="157"/>
      <c r="N223" s="190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>
        <v>44</v>
      </c>
      <c r="AD223" s="157"/>
      <c r="AE223" s="157">
        <v>44</v>
      </c>
      <c r="AF223" s="157"/>
      <c r="AG223" s="157">
        <v>44</v>
      </c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</row>
    <row r="224" spans="1:51">
      <c r="A224" s="156">
        <v>221</v>
      </c>
      <c r="B224" s="79"/>
      <c r="C224" s="114" t="s">
        <v>1245</v>
      </c>
      <c r="D224" s="78" t="s">
        <v>226</v>
      </c>
      <c r="E224" s="78" t="s">
        <v>36</v>
      </c>
      <c r="F224" s="78" t="s">
        <v>180</v>
      </c>
      <c r="G224" s="78" t="s">
        <v>318</v>
      </c>
      <c r="H224" s="164">
        <v>3</v>
      </c>
      <c r="I224" s="78" t="s">
        <v>1347</v>
      </c>
      <c r="J224" s="175">
        <v>45</v>
      </c>
      <c r="K224" s="157" t="s">
        <v>1900</v>
      </c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>
        <v>45</v>
      </c>
      <c r="AD224" s="157"/>
      <c r="AE224" s="157">
        <v>45</v>
      </c>
      <c r="AF224" s="157"/>
      <c r="AG224" s="157">
        <v>45</v>
      </c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</row>
    <row r="225" spans="1:51">
      <c r="A225" s="156">
        <v>222</v>
      </c>
      <c r="B225" s="81"/>
      <c r="C225" s="69" t="s">
        <v>1711</v>
      </c>
      <c r="D225" s="69" t="s">
        <v>369</v>
      </c>
      <c r="E225" s="69" t="s">
        <v>36</v>
      </c>
      <c r="F225" s="69" t="s">
        <v>89</v>
      </c>
      <c r="G225" s="69" t="s">
        <v>244</v>
      </c>
      <c r="H225" s="165" t="s">
        <v>1610</v>
      </c>
      <c r="I225" s="69" t="s">
        <v>1679</v>
      </c>
      <c r="J225" s="176">
        <v>40</v>
      </c>
      <c r="K225" s="157" t="s">
        <v>1900</v>
      </c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>
        <v>40</v>
      </c>
      <c r="AD225" s="157"/>
      <c r="AE225" s="157">
        <v>40</v>
      </c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</row>
    <row r="226" spans="1:51" ht="14.25" customHeight="1">
      <c r="A226" s="156">
        <v>223</v>
      </c>
      <c r="B226" s="81"/>
      <c r="C226" s="69" t="s">
        <v>1711</v>
      </c>
      <c r="D226" s="69" t="s">
        <v>1562</v>
      </c>
      <c r="E226" s="69" t="s">
        <v>36</v>
      </c>
      <c r="F226" s="69" t="s">
        <v>88</v>
      </c>
      <c r="G226" s="69" t="s">
        <v>1631</v>
      </c>
      <c r="H226" s="165">
        <v>3</v>
      </c>
      <c r="I226" s="69" t="s">
        <v>1704</v>
      </c>
      <c r="J226" s="176">
        <v>29</v>
      </c>
      <c r="K226" s="157" t="s">
        <v>1900</v>
      </c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>
        <v>29</v>
      </c>
      <c r="AD226" s="157"/>
      <c r="AE226" s="157">
        <v>29</v>
      </c>
      <c r="AF226" s="157"/>
      <c r="AG226" s="157">
        <v>29</v>
      </c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</row>
    <row r="227" spans="1:51" ht="14.25" customHeight="1">
      <c r="A227" s="156">
        <v>224</v>
      </c>
      <c r="B227" s="79"/>
      <c r="C227" s="114" t="s">
        <v>1245</v>
      </c>
      <c r="D227" s="78" t="s">
        <v>1243</v>
      </c>
      <c r="E227" s="78" t="s">
        <v>36</v>
      </c>
      <c r="F227" s="78" t="s">
        <v>86</v>
      </c>
      <c r="G227" s="78" t="s">
        <v>233</v>
      </c>
      <c r="H227" s="164">
        <v>5</v>
      </c>
      <c r="I227" s="78" t="s">
        <v>1353</v>
      </c>
      <c r="J227" s="175">
        <v>30</v>
      </c>
      <c r="K227" s="157" t="s">
        <v>1885</v>
      </c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>
        <v>30</v>
      </c>
      <c r="AG227" s="157"/>
      <c r="AH227" s="157">
        <v>30</v>
      </c>
      <c r="AI227" s="157"/>
      <c r="AJ227" s="157">
        <v>30</v>
      </c>
      <c r="AK227" s="157"/>
      <c r="AL227" s="157">
        <v>30</v>
      </c>
      <c r="AM227" s="157"/>
      <c r="AN227" s="157">
        <v>30</v>
      </c>
      <c r="AO227" s="157"/>
      <c r="AP227" s="190"/>
      <c r="AQ227" s="157"/>
      <c r="AR227" s="157"/>
      <c r="AS227" s="157"/>
      <c r="AT227" s="157"/>
      <c r="AU227" s="157"/>
      <c r="AV227" s="157"/>
      <c r="AW227" s="157"/>
      <c r="AX227" s="157"/>
      <c r="AY227" s="157"/>
    </row>
    <row r="228" spans="1:51" ht="14.25" customHeight="1">
      <c r="A228" s="156">
        <v>225</v>
      </c>
      <c r="B228" s="81"/>
      <c r="C228" s="114" t="s">
        <v>1245</v>
      </c>
      <c r="D228" s="78" t="s">
        <v>294</v>
      </c>
      <c r="E228" s="78" t="s">
        <v>36</v>
      </c>
      <c r="F228" s="78" t="s">
        <v>185</v>
      </c>
      <c r="G228" s="78" t="s">
        <v>1273</v>
      </c>
      <c r="H228" s="164">
        <v>5</v>
      </c>
      <c r="I228" s="78" t="s">
        <v>1353</v>
      </c>
      <c r="J228" s="175">
        <v>39</v>
      </c>
      <c r="K228" s="157" t="s">
        <v>1885</v>
      </c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>
        <v>39</v>
      </c>
      <c r="AG228" s="157"/>
      <c r="AH228" s="157">
        <v>39</v>
      </c>
      <c r="AI228" s="157"/>
      <c r="AJ228" s="157">
        <v>39</v>
      </c>
      <c r="AK228" s="157"/>
      <c r="AL228" s="157">
        <v>39</v>
      </c>
      <c r="AM228" s="157"/>
      <c r="AN228" s="157">
        <v>39</v>
      </c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</row>
    <row r="229" spans="1:51" ht="14.25" customHeight="1">
      <c r="A229" s="156">
        <v>226</v>
      </c>
      <c r="B229" s="81"/>
      <c r="C229" s="114" t="s">
        <v>1245</v>
      </c>
      <c r="D229" s="78" t="s">
        <v>296</v>
      </c>
      <c r="E229" s="78" t="s">
        <v>36</v>
      </c>
      <c r="F229" s="78" t="s">
        <v>87</v>
      </c>
      <c r="G229" s="78" t="s">
        <v>1274</v>
      </c>
      <c r="H229" s="164">
        <v>5</v>
      </c>
      <c r="I229" s="78" t="s">
        <v>1353</v>
      </c>
      <c r="J229" s="175">
        <v>19</v>
      </c>
      <c r="K229" s="157" t="s">
        <v>1885</v>
      </c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>
        <v>19</v>
      </c>
      <c r="AG229" s="157"/>
      <c r="AH229" s="157">
        <v>19</v>
      </c>
      <c r="AI229" s="157"/>
      <c r="AJ229" s="157">
        <v>19</v>
      </c>
      <c r="AK229" s="157"/>
      <c r="AL229" s="157">
        <v>19</v>
      </c>
      <c r="AM229" s="157"/>
      <c r="AN229" s="157">
        <v>19</v>
      </c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</row>
    <row r="230" spans="1:51" ht="14.25" customHeight="1">
      <c r="A230" s="156">
        <v>227</v>
      </c>
      <c r="B230" s="81"/>
      <c r="C230" s="114" t="s">
        <v>1245</v>
      </c>
      <c r="D230" s="78" t="s">
        <v>295</v>
      </c>
      <c r="E230" s="78" t="s">
        <v>36</v>
      </c>
      <c r="F230" s="78" t="s">
        <v>88</v>
      </c>
      <c r="G230" s="78" t="s">
        <v>1273</v>
      </c>
      <c r="H230" s="164">
        <v>5</v>
      </c>
      <c r="I230" s="78" t="s">
        <v>1353</v>
      </c>
      <c r="J230" s="175">
        <v>38</v>
      </c>
      <c r="K230" s="157" t="s">
        <v>1885</v>
      </c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>
        <v>38</v>
      </c>
      <c r="AG230" s="157"/>
      <c r="AH230" s="157">
        <v>38</v>
      </c>
      <c r="AI230" s="157"/>
      <c r="AJ230" s="157">
        <v>38</v>
      </c>
      <c r="AK230" s="157"/>
      <c r="AL230" s="157">
        <v>38</v>
      </c>
      <c r="AM230" s="157"/>
      <c r="AN230" s="157">
        <v>38</v>
      </c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</row>
    <row r="231" spans="1:51" ht="14.25" customHeight="1">
      <c r="A231" s="156">
        <v>228</v>
      </c>
      <c r="B231" s="79"/>
      <c r="C231" s="114" t="s">
        <v>1245</v>
      </c>
      <c r="D231" s="78" t="s">
        <v>297</v>
      </c>
      <c r="E231" s="78" t="s">
        <v>36</v>
      </c>
      <c r="F231" s="78" t="s">
        <v>90</v>
      </c>
      <c r="G231" s="78" t="s">
        <v>1273</v>
      </c>
      <c r="H231" s="164">
        <v>5</v>
      </c>
      <c r="I231" s="78" t="s">
        <v>1353</v>
      </c>
      <c r="J231" s="175">
        <v>35</v>
      </c>
      <c r="K231" s="157" t="s">
        <v>1885</v>
      </c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>
        <v>35</v>
      </c>
      <c r="AG231" s="157"/>
      <c r="AH231" s="157">
        <v>35</v>
      </c>
      <c r="AI231" s="157"/>
      <c r="AJ231" s="157">
        <v>35</v>
      </c>
      <c r="AK231" s="157"/>
      <c r="AL231" s="157">
        <v>35</v>
      </c>
      <c r="AM231" s="157"/>
      <c r="AN231" s="157">
        <v>35</v>
      </c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</row>
    <row r="232" spans="1:51" ht="14.25" customHeight="1">
      <c r="A232" s="156">
        <v>229</v>
      </c>
      <c r="B232" s="79"/>
      <c r="C232" s="69" t="s">
        <v>1711</v>
      </c>
      <c r="D232" s="69" t="s">
        <v>1563</v>
      </c>
      <c r="E232" s="69" t="s">
        <v>36</v>
      </c>
      <c r="F232" s="78" t="s">
        <v>234</v>
      </c>
      <c r="G232" s="69" t="s">
        <v>1633</v>
      </c>
      <c r="H232" s="165">
        <v>4</v>
      </c>
      <c r="I232" s="69" t="s">
        <v>1707</v>
      </c>
      <c r="J232" s="176">
        <v>42</v>
      </c>
      <c r="K232" s="157" t="s">
        <v>1885</v>
      </c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>
        <v>42</v>
      </c>
      <c r="AG232" s="157"/>
      <c r="AH232" s="157">
        <v>42</v>
      </c>
      <c r="AI232" s="157"/>
      <c r="AJ232" s="157">
        <v>42</v>
      </c>
      <c r="AK232" s="157"/>
      <c r="AL232" s="157">
        <v>42</v>
      </c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</row>
    <row r="233" spans="1:51" ht="13.5" customHeight="1">
      <c r="A233" s="156">
        <v>230</v>
      </c>
      <c r="B233" s="81"/>
      <c r="C233" s="69" t="s">
        <v>1711</v>
      </c>
      <c r="D233" s="69" t="s">
        <v>1564</v>
      </c>
      <c r="E233" s="69" t="s">
        <v>36</v>
      </c>
      <c r="F233" s="78" t="s">
        <v>234</v>
      </c>
      <c r="G233" s="69" t="s">
        <v>1633</v>
      </c>
      <c r="H233" s="165">
        <v>4</v>
      </c>
      <c r="I233" s="69" t="s">
        <v>1708</v>
      </c>
      <c r="J233" s="176">
        <v>42</v>
      </c>
      <c r="K233" s="157" t="s">
        <v>1886</v>
      </c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>
        <v>42</v>
      </c>
      <c r="AH233" s="157"/>
      <c r="AI233" s="157">
        <v>42</v>
      </c>
      <c r="AJ233" s="157"/>
      <c r="AK233" s="157">
        <v>42</v>
      </c>
      <c r="AL233" s="157"/>
      <c r="AM233" s="157">
        <v>42</v>
      </c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</row>
    <row r="234" spans="1:51" ht="14.25" customHeight="1">
      <c r="A234" s="156">
        <v>231</v>
      </c>
      <c r="B234" s="79"/>
      <c r="C234" s="69" t="s">
        <v>1711</v>
      </c>
      <c r="D234" s="78" t="s">
        <v>1559</v>
      </c>
      <c r="E234" s="69" t="s">
        <v>36</v>
      </c>
      <c r="F234" s="78" t="s">
        <v>1627</v>
      </c>
      <c r="G234" s="78" t="s">
        <v>1630</v>
      </c>
      <c r="H234" s="164">
        <v>4</v>
      </c>
      <c r="I234" s="78" t="s">
        <v>1700</v>
      </c>
      <c r="J234" s="164">
        <v>27</v>
      </c>
      <c r="K234" s="157" t="s">
        <v>1899</v>
      </c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>
        <v>27</v>
      </c>
      <c r="AI234" s="157"/>
      <c r="AJ234" s="157">
        <v>27</v>
      </c>
      <c r="AK234" s="157"/>
      <c r="AL234" s="157">
        <v>27</v>
      </c>
      <c r="AM234" s="157"/>
      <c r="AN234" s="157">
        <v>27</v>
      </c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</row>
    <row r="235" spans="1:51" ht="14.25" customHeight="1">
      <c r="A235" s="156">
        <v>232</v>
      </c>
      <c r="B235" s="79"/>
      <c r="C235" s="114" t="s">
        <v>1245</v>
      </c>
      <c r="D235" s="78" t="s">
        <v>225</v>
      </c>
      <c r="E235" s="69" t="s">
        <v>36</v>
      </c>
      <c r="F235" s="78" t="s">
        <v>179</v>
      </c>
      <c r="G235" s="78" t="s">
        <v>320</v>
      </c>
      <c r="H235" s="164">
        <v>3</v>
      </c>
      <c r="I235" s="78" t="s">
        <v>1348</v>
      </c>
      <c r="J235" s="175">
        <v>31</v>
      </c>
      <c r="K235" s="157" t="s">
        <v>1901</v>
      </c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>
        <v>31</v>
      </c>
      <c r="AJ235" s="157"/>
      <c r="AK235" s="157">
        <v>31</v>
      </c>
      <c r="AL235" s="157"/>
      <c r="AM235" s="157">
        <v>31</v>
      </c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</row>
    <row r="236" spans="1:51" ht="14.25" customHeight="1">
      <c r="A236" s="156">
        <v>233</v>
      </c>
      <c r="B236" s="79"/>
      <c r="C236" s="114" t="s">
        <v>1245</v>
      </c>
      <c r="D236" s="78" t="s">
        <v>227</v>
      </c>
      <c r="E236" s="69" t="s">
        <v>36</v>
      </c>
      <c r="F236" s="78" t="s">
        <v>181</v>
      </c>
      <c r="G236" s="78" t="s">
        <v>320</v>
      </c>
      <c r="H236" s="164">
        <v>3</v>
      </c>
      <c r="I236" s="78" t="s">
        <v>1348</v>
      </c>
      <c r="J236" s="175">
        <v>44</v>
      </c>
      <c r="K236" s="157" t="s">
        <v>1901</v>
      </c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>
        <v>44</v>
      </c>
      <c r="AJ236" s="157"/>
      <c r="AK236" s="157">
        <v>44</v>
      </c>
      <c r="AL236" s="157"/>
      <c r="AM236" s="157">
        <v>44</v>
      </c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</row>
    <row r="237" spans="1:51" ht="14.25" customHeight="1">
      <c r="A237" s="156">
        <v>234</v>
      </c>
      <c r="B237" s="81"/>
      <c r="C237" s="114" t="s">
        <v>1245</v>
      </c>
      <c r="D237" s="78" t="s">
        <v>226</v>
      </c>
      <c r="E237" s="69" t="s">
        <v>36</v>
      </c>
      <c r="F237" s="78" t="s">
        <v>180</v>
      </c>
      <c r="G237" s="78" t="s">
        <v>1267</v>
      </c>
      <c r="H237" s="164">
        <v>3</v>
      </c>
      <c r="I237" s="78" t="s">
        <v>1348</v>
      </c>
      <c r="J237" s="175">
        <v>45</v>
      </c>
      <c r="K237" s="157" t="s">
        <v>1901</v>
      </c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>
        <v>45</v>
      </c>
      <c r="AJ237" s="157"/>
      <c r="AK237" s="157">
        <v>45</v>
      </c>
      <c r="AL237" s="157"/>
      <c r="AM237" s="157">
        <v>45</v>
      </c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</row>
    <row r="238" spans="1:51" ht="14.25" customHeight="1">
      <c r="A238" s="156">
        <v>235</v>
      </c>
      <c r="B238" s="81"/>
      <c r="C238" s="69" t="s">
        <v>1711</v>
      </c>
      <c r="D238" s="78" t="s">
        <v>1560</v>
      </c>
      <c r="E238" s="69" t="s">
        <v>36</v>
      </c>
      <c r="F238" s="78" t="s">
        <v>1627</v>
      </c>
      <c r="G238" s="78" t="s">
        <v>1630</v>
      </c>
      <c r="H238" s="164">
        <v>4</v>
      </c>
      <c r="I238" s="78" t="s">
        <v>1701</v>
      </c>
      <c r="J238" s="164">
        <v>35</v>
      </c>
      <c r="K238" s="157" t="s">
        <v>1901</v>
      </c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>
        <v>35</v>
      </c>
      <c r="AJ238" s="157"/>
      <c r="AK238" s="157">
        <v>35</v>
      </c>
      <c r="AL238" s="157"/>
      <c r="AM238" s="157">
        <v>35</v>
      </c>
      <c r="AN238" s="157"/>
      <c r="AO238" s="157">
        <v>35</v>
      </c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</row>
    <row r="239" spans="1:51" ht="14.25" customHeight="1">
      <c r="A239" s="156">
        <v>236</v>
      </c>
      <c r="B239" s="79"/>
      <c r="C239" s="69" t="s">
        <v>1711</v>
      </c>
      <c r="D239" s="69" t="s">
        <v>1566</v>
      </c>
      <c r="E239" s="69" t="s">
        <v>36</v>
      </c>
      <c r="F239" s="69" t="s">
        <v>89</v>
      </c>
      <c r="G239" s="69" t="s">
        <v>1635</v>
      </c>
      <c r="H239" s="165">
        <v>3</v>
      </c>
      <c r="I239" s="69" t="s">
        <v>1710</v>
      </c>
      <c r="J239" s="176">
        <v>26</v>
      </c>
      <c r="K239" s="157" t="s">
        <v>1911</v>
      </c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>
        <v>26</v>
      </c>
      <c r="AK239" s="157"/>
      <c r="AL239" s="157">
        <v>26</v>
      </c>
      <c r="AM239" s="157"/>
      <c r="AN239" s="157">
        <v>26</v>
      </c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</row>
    <row r="240" spans="1:51" ht="14.25" customHeight="1">
      <c r="A240" s="156">
        <v>237</v>
      </c>
      <c r="B240" s="81"/>
      <c r="C240" s="69" t="s">
        <v>1711</v>
      </c>
      <c r="D240" s="69" t="s">
        <v>1565</v>
      </c>
      <c r="E240" s="69" t="s">
        <v>36</v>
      </c>
      <c r="F240" s="78" t="s">
        <v>86</v>
      </c>
      <c r="G240" s="69" t="s">
        <v>1635</v>
      </c>
      <c r="H240" s="165">
        <v>3</v>
      </c>
      <c r="I240" s="69" t="s">
        <v>1709</v>
      </c>
      <c r="J240" s="176">
        <v>40</v>
      </c>
      <c r="K240" s="157" t="s">
        <v>1912</v>
      </c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>
        <v>40</v>
      </c>
      <c r="AL240" s="157"/>
      <c r="AM240" s="157">
        <v>40</v>
      </c>
      <c r="AN240" s="157"/>
      <c r="AO240" s="157">
        <v>40</v>
      </c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</row>
    <row r="241" spans="1:51" ht="14.25" customHeight="1">
      <c r="A241" s="156">
        <v>238</v>
      </c>
      <c r="B241" s="79"/>
      <c r="C241" s="69" t="s">
        <v>1711</v>
      </c>
      <c r="D241" s="69" t="s">
        <v>380</v>
      </c>
      <c r="E241" s="69" t="s">
        <v>36</v>
      </c>
      <c r="F241" s="78" t="s">
        <v>234</v>
      </c>
      <c r="G241" s="69" t="s">
        <v>1609</v>
      </c>
      <c r="H241" s="165">
        <v>5</v>
      </c>
      <c r="I241" s="69" t="s">
        <v>1681</v>
      </c>
      <c r="J241" s="176">
        <v>30</v>
      </c>
      <c r="K241" s="157" t="s">
        <v>1894</v>
      </c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>
        <v>30</v>
      </c>
      <c r="AO241" s="157"/>
      <c r="AP241" s="157">
        <v>30</v>
      </c>
      <c r="AQ241" s="157"/>
      <c r="AR241" s="157">
        <v>30</v>
      </c>
      <c r="AS241" s="157"/>
      <c r="AT241" s="157">
        <v>30</v>
      </c>
      <c r="AU241" s="157"/>
      <c r="AV241" s="157">
        <v>30</v>
      </c>
      <c r="AW241" s="157"/>
      <c r="AX241" s="157"/>
      <c r="AY241" s="157"/>
    </row>
    <row r="242" spans="1:51" ht="14.25" customHeight="1">
      <c r="A242" s="156">
        <v>239</v>
      </c>
      <c r="B242" s="79"/>
      <c r="C242" s="114" t="s">
        <v>1245</v>
      </c>
      <c r="D242" s="78" t="s">
        <v>225</v>
      </c>
      <c r="E242" s="78" t="s">
        <v>36</v>
      </c>
      <c r="F242" s="78" t="s">
        <v>179</v>
      </c>
      <c r="G242" s="78" t="s">
        <v>1267</v>
      </c>
      <c r="H242" s="164">
        <v>3</v>
      </c>
      <c r="I242" s="78" t="s">
        <v>1349</v>
      </c>
      <c r="J242" s="175">
        <v>31</v>
      </c>
      <c r="K242" s="157" t="s">
        <v>1895</v>
      </c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>
        <v>31</v>
      </c>
      <c r="AP242" s="157"/>
      <c r="AQ242" s="157">
        <v>31</v>
      </c>
      <c r="AR242" s="157"/>
      <c r="AS242" s="157">
        <v>31</v>
      </c>
      <c r="AT242" s="157"/>
      <c r="AU242" s="157"/>
      <c r="AV242" s="157"/>
      <c r="AW242" s="157"/>
      <c r="AX242" s="157"/>
      <c r="AY242" s="157"/>
    </row>
    <row r="243" spans="1:51" ht="14.25" customHeight="1">
      <c r="A243" s="156">
        <v>240</v>
      </c>
      <c r="B243" s="81"/>
      <c r="C243" s="114" t="s">
        <v>1245</v>
      </c>
      <c r="D243" s="78" t="s">
        <v>227</v>
      </c>
      <c r="E243" s="78" t="s">
        <v>36</v>
      </c>
      <c r="F243" s="78" t="s">
        <v>181</v>
      </c>
      <c r="G243" s="78" t="s">
        <v>318</v>
      </c>
      <c r="H243" s="164">
        <v>3</v>
      </c>
      <c r="I243" s="78" t="s">
        <v>1349</v>
      </c>
      <c r="J243" s="175">
        <v>44</v>
      </c>
      <c r="K243" s="156" t="s">
        <v>1895</v>
      </c>
      <c r="L243" s="156"/>
      <c r="M243" s="156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>
        <v>44</v>
      </c>
      <c r="AP243" s="157"/>
      <c r="AQ243" s="157">
        <v>44</v>
      </c>
      <c r="AR243" s="157"/>
      <c r="AS243" s="157">
        <v>44</v>
      </c>
      <c r="AT243" s="157"/>
      <c r="AU243" s="157"/>
      <c r="AV243" s="157"/>
      <c r="AW243" s="157"/>
      <c r="AX243" s="157"/>
      <c r="AY243" s="157"/>
    </row>
    <row r="244" spans="1:51" ht="14.25" customHeight="1">
      <c r="A244" s="156">
        <v>241</v>
      </c>
      <c r="B244" s="81"/>
      <c r="C244" s="114" t="s">
        <v>1245</v>
      </c>
      <c r="D244" s="78" t="s">
        <v>226</v>
      </c>
      <c r="E244" s="78" t="s">
        <v>36</v>
      </c>
      <c r="F244" s="78" t="s">
        <v>180</v>
      </c>
      <c r="G244" s="78" t="s">
        <v>320</v>
      </c>
      <c r="H244" s="164">
        <v>3</v>
      </c>
      <c r="I244" s="78" t="s">
        <v>1349</v>
      </c>
      <c r="J244" s="175">
        <v>45</v>
      </c>
      <c r="K244" s="157" t="s">
        <v>1895</v>
      </c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>
        <v>45</v>
      </c>
      <c r="AP244" s="157"/>
      <c r="AQ244" s="157">
        <v>45</v>
      </c>
      <c r="AR244" s="157"/>
      <c r="AS244" s="157">
        <v>45</v>
      </c>
      <c r="AT244" s="157"/>
      <c r="AU244" s="157"/>
      <c r="AV244" s="157"/>
      <c r="AW244" s="157"/>
      <c r="AX244" s="157"/>
      <c r="AY244" s="157"/>
    </row>
    <row r="245" spans="1:51" ht="14.25" customHeight="1">
      <c r="A245" s="156">
        <v>242</v>
      </c>
      <c r="B245" s="81"/>
      <c r="C245" s="69" t="s">
        <v>1711</v>
      </c>
      <c r="D245" s="69" t="s">
        <v>916</v>
      </c>
      <c r="E245" s="69" t="s">
        <v>36</v>
      </c>
      <c r="F245" s="69" t="s">
        <v>89</v>
      </c>
      <c r="G245" s="69" t="s">
        <v>1609</v>
      </c>
      <c r="H245" s="165">
        <v>5</v>
      </c>
      <c r="I245" s="69" t="s">
        <v>1682</v>
      </c>
      <c r="J245" s="176">
        <v>30</v>
      </c>
      <c r="K245" s="157" t="s">
        <v>1895</v>
      </c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>
        <v>30</v>
      </c>
      <c r="AP245" s="157"/>
      <c r="AQ245" s="157">
        <v>30</v>
      </c>
      <c r="AR245" s="157"/>
      <c r="AS245" s="157">
        <v>30</v>
      </c>
      <c r="AT245" s="157"/>
      <c r="AU245" s="157">
        <v>30</v>
      </c>
      <c r="AV245" s="157"/>
      <c r="AW245" s="157">
        <v>30</v>
      </c>
      <c r="AX245" s="157"/>
      <c r="AY245" s="157"/>
    </row>
    <row r="246" spans="1:51" ht="14.25" customHeight="1">
      <c r="A246" s="156">
        <v>243</v>
      </c>
      <c r="B246" s="79"/>
      <c r="C246" s="114" t="s">
        <v>1245</v>
      </c>
      <c r="D246" s="78" t="s">
        <v>1243</v>
      </c>
      <c r="E246" s="78" t="s">
        <v>36</v>
      </c>
      <c r="F246" s="78" t="s">
        <v>86</v>
      </c>
      <c r="G246" s="78" t="s">
        <v>1270</v>
      </c>
      <c r="H246" s="164">
        <v>4</v>
      </c>
      <c r="I246" s="78" t="s">
        <v>1354</v>
      </c>
      <c r="J246" s="175">
        <v>30</v>
      </c>
      <c r="K246" s="157" t="s">
        <v>1888</v>
      </c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>
        <v>30</v>
      </c>
      <c r="AQ246" s="157"/>
      <c r="AR246" s="157">
        <v>30</v>
      </c>
      <c r="AS246" s="157"/>
      <c r="AT246" s="157">
        <v>30</v>
      </c>
      <c r="AU246" s="157"/>
      <c r="AV246" s="157">
        <v>30</v>
      </c>
      <c r="AW246" s="157"/>
      <c r="AX246" s="157"/>
      <c r="AY246" s="157"/>
    </row>
    <row r="247" spans="1:51">
      <c r="A247" s="156">
        <v>244</v>
      </c>
      <c r="B247" s="79"/>
      <c r="C247" s="114" t="s">
        <v>1245</v>
      </c>
      <c r="D247" s="78" t="s">
        <v>294</v>
      </c>
      <c r="E247" s="78" t="s">
        <v>36</v>
      </c>
      <c r="F247" s="78" t="s">
        <v>185</v>
      </c>
      <c r="G247" s="78" t="s">
        <v>1274</v>
      </c>
      <c r="H247" s="164">
        <v>4</v>
      </c>
      <c r="I247" s="78" t="s">
        <v>1354</v>
      </c>
      <c r="J247" s="175">
        <v>39</v>
      </c>
      <c r="K247" s="157" t="s">
        <v>1888</v>
      </c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>
        <v>39</v>
      </c>
      <c r="AQ247" s="157"/>
      <c r="AR247" s="157">
        <v>39</v>
      </c>
      <c r="AS247" s="157"/>
      <c r="AT247" s="157">
        <v>39</v>
      </c>
      <c r="AU247" s="157"/>
      <c r="AV247" s="157">
        <v>39</v>
      </c>
      <c r="AW247" s="157"/>
      <c r="AX247" s="157"/>
      <c r="AY247" s="157"/>
    </row>
    <row r="248" spans="1:51">
      <c r="A248" s="156">
        <v>245</v>
      </c>
      <c r="B248" s="81"/>
      <c r="C248" s="114" t="s">
        <v>1245</v>
      </c>
      <c r="D248" s="78" t="s">
        <v>296</v>
      </c>
      <c r="E248" s="78" t="s">
        <v>36</v>
      </c>
      <c r="F248" s="78" t="s">
        <v>87</v>
      </c>
      <c r="G248" s="78" t="s">
        <v>1273</v>
      </c>
      <c r="H248" s="164">
        <v>4</v>
      </c>
      <c r="I248" s="78" t="s">
        <v>1354</v>
      </c>
      <c r="J248" s="175">
        <v>19</v>
      </c>
      <c r="K248" s="157" t="s">
        <v>1888</v>
      </c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>
        <v>19</v>
      </c>
      <c r="AQ248" s="157"/>
      <c r="AR248" s="157">
        <v>19</v>
      </c>
      <c r="AS248" s="157"/>
      <c r="AT248" s="157">
        <v>19</v>
      </c>
      <c r="AU248" s="157"/>
      <c r="AV248" s="157">
        <v>19</v>
      </c>
      <c r="AW248" s="157"/>
      <c r="AX248" s="157"/>
      <c r="AY248" s="157"/>
    </row>
    <row r="249" spans="1:51">
      <c r="A249" s="156">
        <v>246</v>
      </c>
      <c r="B249" s="81"/>
      <c r="C249" s="114" t="s">
        <v>1245</v>
      </c>
      <c r="D249" s="78" t="s">
        <v>295</v>
      </c>
      <c r="E249" s="78" t="s">
        <v>36</v>
      </c>
      <c r="F249" s="78" t="s">
        <v>88</v>
      </c>
      <c r="G249" s="78" t="s">
        <v>1274</v>
      </c>
      <c r="H249" s="164">
        <v>4</v>
      </c>
      <c r="I249" s="78" t="s">
        <v>1354</v>
      </c>
      <c r="J249" s="175">
        <v>38</v>
      </c>
      <c r="K249" s="157" t="s">
        <v>1888</v>
      </c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>
        <v>38</v>
      </c>
      <c r="AQ249" s="157"/>
      <c r="AR249" s="157">
        <v>38</v>
      </c>
      <c r="AS249" s="157"/>
      <c r="AT249" s="157">
        <v>38</v>
      </c>
      <c r="AU249" s="157"/>
      <c r="AV249" s="157">
        <v>38</v>
      </c>
      <c r="AW249" s="157"/>
      <c r="AX249" s="157"/>
      <c r="AY249" s="157"/>
    </row>
    <row r="250" spans="1:51">
      <c r="A250" s="156">
        <v>247</v>
      </c>
      <c r="B250" s="81"/>
      <c r="C250" s="114" t="s">
        <v>1245</v>
      </c>
      <c r="D250" s="78" t="s">
        <v>297</v>
      </c>
      <c r="E250" s="78" t="s">
        <v>36</v>
      </c>
      <c r="F250" s="78" t="s">
        <v>90</v>
      </c>
      <c r="G250" s="78" t="s">
        <v>1274</v>
      </c>
      <c r="H250" s="164">
        <v>4</v>
      </c>
      <c r="I250" s="78" t="s">
        <v>1354</v>
      </c>
      <c r="J250" s="175">
        <v>35</v>
      </c>
      <c r="K250" s="157" t="s">
        <v>1888</v>
      </c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>
        <v>35</v>
      </c>
      <c r="AQ250" s="157"/>
      <c r="AR250" s="157">
        <v>35</v>
      </c>
      <c r="AS250" s="157"/>
      <c r="AT250" s="157">
        <v>35</v>
      </c>
      <c r="AU250" s="157"/>
      <c r="AV250" s="157">
        <v>35</v>
      </c>
      <c r="AW250" s="157"/>
      <c r="AX250" s="157"/>
      <c r="AY250" s="157"/>
    </row>
    <row r="251" spans="1:51" ht="14.25" customHeight="1">
      <c r="A251" s="156">
        <v>248</v>
      </c>
      <c r="B251" s="79"/>
      <c r="C251" s="69" t="s">
        <v>1711</v>
      </c>
      <c r="D251" s="78" t="s">
        <v>1561</v>
      </c>
      <c r="E251" s="78" t="s">
        <v>36</v>
      </c>
      <c r="F251" s="78" t="s">
        <v>1627</v>
      </c>
      <c r="G251" s="78" t="s">
        <v>1630</v>
      </c>
      <c r="H251" s="164">
        <v>4</v>
      </c>
      <c r="I251" s="78" t="s">
        <v>1702</v>
      </c>
      <c r="J251" s="164">
        <v>29</v>
      </c>
      <c r="K251" s="157" t="s">
        <v>1888</v>
      </c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>
        <v>29</v>
      </c>
      <c r="AQ251" s="157"/>
      <c r="AR251" s="157">
        <v>29</v>
      </c>
      <c r="AS251" s="157"/>
      <c r="AT251" s="157">
        <v>29</v>
      </c>
      <c r="AU251" s="157"/>
      <c r="AV251" s="157">
        <v>29</v>
      </c>
      <c r="AW251" s="157"/>
      <c r="AX251" s="157"/>
      <c r="AY251" s="157"/>
    </row>
    <row r="252" spans="1:51" s="62" customFormat="1" ht="14.25" customHeight="1">
      <c r="A252" s="156">
        <v>249</v>
      </c>
      <c r="B252" s="79"/>
      <c r="C252" s="114" t="s">
        <v>1245</v>
      </c>
      <c r="D252" s="78" t="s">
        <v>225</v>
      </c>
      <c r="E252" s="78" t="s">
        <v>36</v>
      </c>
      <c r="F252" s="78" t="s">
        <v>179</v>
      </c>
      <c r="G252" s="78" t="s">
        <v>1268</v>
      </c>
      <c r="H252" s="164">
        <v>2</v>
      </c>
      <c r="I252" s="78" t="s">
        <v>1350</v>
      </c>
      <c r="J252" s="175">
        <v>31</v>
      </c>
      <c r="K252" s="157" t="s">
        <v>1908</v>
      </c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7"/>
      <c r="AE252" s="157"/>
      <c r="AF252" s="157"/>
      <c r="AG252" s="157"/>
      <c r="AH252" s="156"/>
      <c r="AI252" s="156"/>
      <c r="AJ252" s="157"/>
      <c r="AK252" s="157"/>
      <c r="AL252" s="157"/>
      <c r="AM252" s="157"/>
      <c r="AN252" s="157"/>
      <c r="AO252" s="157"/>
      <c r="AP252" s="157"/>
      <c r="AQ252" s="157"/>
      <c r="AR252" s="156"/>
      <c r="AS252" s="156"/>
      <c r="AT252" s="157"/>
      <c r="AU252" s="157">
        <v>31</v>
      </c>
      <c r="AV252" s="157"/>
      <c r="AW252" s="157">
        <v>31</v>
      </c>
      <c r="AX252" s="157"/>
      <c r="AY252" s="157"/>
    </row>
    <row r="253" spans="1:51" s="99" customFormat="1" ht="14.25" customHeight="1">
      <c r="A253" s="156">
        <v>250</v>
      </c>
      <c r="B253" s="81"/>
      <c r="C253" s="114" t="s">
        <v>1245</v>
      </c>
      <c r="D253" s="78" t="s">
        <v>227</v>
      </c>
      <c r="E253" s="78" t="s">
        <v>36</v>
      </c>
      <c r="F253" s="78" t="s">
        <v>181</v>
      </c>
      <c r="G253" s="78" t="s">
        <v>1268</v>
      </c>
      <c r="H253" s="164">
        <v>2</v>
      </c>
      <c r="I253" s="78" t="s">
        <v>1350</v>
      </c>
      <c r="J253" s="175">
        <v>44</v>
      </c>
      <c r="K253" s="157" t="s">
        <v>1908</v>
      </c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7"/>
      <c r="AE253" s="157"/>
      <c r="AF253" s="157"/>
      <c r="AG253" s="157"/>
      <c r="AH253" s="156"/>
      <c r="AI253" s="156"/>
      <c r="AJ253" s="157"/>
      <c r="AK253" s="157"/>
      <c r="AL253" s="157"/>
      <c r="AM253" s="157"/>
      <c r="AN253" s="157"/>
      <c r="AO253" s="157"/>
      <c r="AP253" s="157"/>
      <c r="AQ253" s="157"/>
      <c r="AR253" s="156"/>
      <c r="AS253" s="156"/>
      <c r="AT253" s="157"/>
      <c r="AU253" s="157">
        <v>44</v>
      </c>
      <c r="AV253" s="157"/>
      <c r="AW253" s="157">
        <v>44</v>
      </c>
      <c r="AX253" s="157"/>
      <c r="AY253" s="157"/>
    </row>
    <row r="254" spans="1:51" ht="14.25" customHeight="1">
      <c r="A254" s="156">
        <v>251</v>
      </c>
      <c r="B254" s="81"/>
      <c r="C254" s="114" t="s">
        <v>1245</v>
      </c>
      <c r="D254" s="78" t="s">
        <v>226</v>
      </c>
      <c r="E254" s="78" t="s">
        <v>36</v>
      </c>
      <c r="F254" s="78" t="s">
        <v>180</v>
      </c>
      <c r="G254" s="78" t="s">
        <v>1266</v>
      </c>
      <c r="H254" s="164">
        <v>2</v>
      </c>
      <c r="I254" s="78" t="s">
        <v>1350</v>
      </c>
      <c r="J254" s="175">
        <v>45</v>
      </c>
      <c r="K254" s="156" t="s">
        <v>1908</v>
      </c>
      <c r="L254" s="156"/>
      <c r="M254" s="156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>
        <v>45</v>
      </c>
      <c r="AV254" s="157"/>
      <c r="AW254" s="157">
        <v>45</v>
      </c>
      <c r="AX254" s="157"/>
      <c r="AY254" s="157"/>
    </row>
    <row r="255" spans="1:51" ht="14.25" customHeight="1">
      <c r="A255" s="156">
        <v>252</v>
      </c>
      <c r="B255" s="81"/>
      <c r="C255" s="69" t="s">
        <v>1225</v>
      </c>
      <c r="D255" s="78" t="s">
        <v>1109</v>
      </c>
      <c r="E255" s="78" t="s">
        <v>914</v>
      </c>
      <c r="F255" s="78" t="s">
        <v>915</v>
      </c>
      <c r="G255" s="69" t="s">
        <v>1154</v>
      </c>
      <c r="H255" s="165">
        <v>14</v>
      </c>
      <c r="I255" s="69" t="s">
        <v>1196</v>
      </c>
      <c r="J255" s="165">
        <v>24</v>
      </c>
      <c r="K255" s="156" t="s">
        <v>1887</v>
      </c>
      <c r="L255" s="156"/>
      <c r="M255" s="156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>
        <v>9.6</v>
      </c>
      <c r="AM255" s="157">
        <v>24</v>
      </c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</row>
    <row r="256" spans="1:51" ht="14.25" customHeight="1">
      <c r="A256" s="156">
        <v>253</v>
      </c>
      <c r="B256" s="81"/>
      <c r="C256" s="60" t="s">
        <v>1536</v>
      </c>
      <c r="D256" s="114" t="s">
        <v>1370</v>
      </c>
      <c r="E256" s="114" t="s">
        <v>33</v>
      </c>
      <c r="F256" s="114" t="s">
        <v>191</v>
      </c>
      <c r="G256" s="114" t="s">
        <v>1411</v>
      </c>
      <c r="H256" s="164">
        <v>10</v>
      </c>
      <c r="I256" s="78" t="s">
        <v>1770</v>
      </c>
      <c r="J256" s="180">
        <v>45</v>
      </c>
      <c r="K256" s="157" t="s">
        <v>1872</v>
      </c>
      <c r="L256" s="157">
        <v>9</v>
      </c>
      <c r="M256" s="157"/>
      <c r="N256" s="192"/>
      <c r="O256" s="157"/>
      <c r="P256" s="157">
        <v>9</v>
      </c>
      <c r="Q256" s="157"/>
      <c r="R256" s="192"/>
      <c r="S256" s="157"/>
      <c r="T256" s="157">
        <v>9</v>
      </c>
      <c r="U256" s="157"/>
      <c r="V256" s="157">
        <v>9</v>
      </c>
      <c r="W256" s="157"/>
      <c r="X256" s="192"/>
      <c r="Y256" s="157"/>
      <c r="Z256" s="157">
        <v>9</v>
      </c>
      <c r="AA256" s="157"/>
      <c r="AB256" s="192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</row>
    <row r="257" spans="1:51" ht="14.25" customHeight="1">
      <c r="A257" s="156">
        <v>254</v>
      </c>
      <c r="B257" s="81"/>
      <c r="C257" s="60" t="s">
        <v>1536</v>
      </c>
      <c r="D257" s="114" t="s">
        <v>1368</v>
      </c>
      <c r="E257" s="114" t="s">
        <v>33</v>
      </c>
      <c r="F257" s="114" t="s">
        <v>191</v>
      </c>
      <c r="G257" s="114" t="s">
        <v>1411</v>
      </c>
      <c r="H257" s="164">
        <v>10</v>
      </c>
      <c r="I257" s="78" t="s">
        <v>1771</v>
      </c>
      <c r="J257" s="180">
        <v>48</v>
      </c>
      <c r="K257" s="157" t="s">
        <v>1872</v>
      </c>
      <c r="L257" s="157">
        <v>9.6</v>
      </c>
      <c r="M257" s="157"/>
      <c r="N257" s="192"/>
      <c r="O257" s="157"/>
      <c r="P257" s="157">
        <v>9.6</v>
      </c>
      <c r="Q257" s="157"/>
      <c r="R257" s="192"/>
      <c r="S257" s="157"/>
      <c r="T257" s="157"/>
      <c r="U257" s="157"/>
      <c r="V257" s="157"/>
      <c r="W257" s="157"/>
      <c r="X257" s="157"/>
      <c r="Y257" s="157"/>
      <c r="Z257" s="157">
        <v>9.6</v>
      </c>
      <c r="AA257" s="157"/>
      <c r="AB257" s="192"/>
      <c r="AC257" s="157"/>
      <c r="AD257" s="157">
        <v>9.6</v>
      </c>
      <c r="AE257" s="157"/>
      <c r="AF257" s="157">
        <v>9.6</v>
      </c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</row>
    <row r="258" spans="1:51">
      <c r="A258" s="156">
        <v>255</v>
      </c>
      <c r="B258" s="81"/>
      <c r="C258" s="60" t="s">
        <v>1536</v>
      </c>
      <c r="D258" s="114" t="s">
        <v>1369</v>
      </c>
      <c r="E258" s="114" t="s">
        <v>33</v>
      </c>
      <c r="F258" s="114" t="s">
        <v>191</v>
      </c>
      <c r="G258" s="114" t="s">
        <v>1411</v>
      </c>
      <c r="H258" s="164">
        <v>10</v>
      </c>
      <c r="I258" s="78" t="s">
        <v>1772</v>
      </c>
      <c r="J258" s="180">
        <v>50</v>
      </c>
      <c r="K258" s="157" t="s">
        <v>1872</v>
      </c>
      <c r="L258" s="157">
        <v>10</v>
      </c>
      <c r="M258" s="157"/>
      <c r="N258" s="192"/>
      <c r="O258" s="157"/>
      <c r="P258" s="157">
        <v>10</v>
      </c>
      <c r="Q258" s="157"/>
      <c r="R258" s="192"/>
      <c r="S258" s="157"/>
      <c r="T258" s="157">
        <v>10</v>
      </c>
      <c r="U258" s="157"/>
      <c r="V258" s="157">
        <v>10</v>
      </c>
      <c r="W258" s="157"/>
      <c r="X258" s="192"/>
      <c r="Y258" s="157"/>
      <c r="Z258" s="157"/>
      <c r="AA258" s="157"/>
      <c r="AB258" s="157"/>
      <c r="AC258" s="157"/>
      <c r="AD258" s="157">
        <v>10</v>
      </c>
      <c r="AE258" s="157"/>
      <c r="AF258" s="157">
        <v>10</v>
      </c>
      <c r="AG258" s="157"/>
      <c r="AH258" s="157">
        <v>10</v>
      </c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</row>
    <row r="259" spans="1:51">
      <c r="A259" s="156">
        <v>256</v>
      </c>
      <c r="B259" s="81"/>
      <c r="C259" s="60" t="s">
        <v>1536</v>
      </c>
      <c r="D259" s="114" t="s">
        <v>332</v>
      </c>
      <c r="E259" s="114" t="s">
        <v>33</v>
      </c>
      <c r="F259" s="114" t="s">
        <v>71</v>
      </c>
      <c r="G259" s="114" t="s">
        <v>1422</v>
      </c>
      <c r="H259" s="164">
        <v>3</v>
      </c>
      <c r="I259" s="78" t="s">
        <v>1486</v>
      </c>
      <c r="J259" s="180">
        <v>45</v>
      </c>
      <c r="K259" s="157" t="s">
        <v>1872</v>
      </c>
      <c r="L259" s="157">
        <v>45</v>
      </c>
      <c r="M259" s="157"/>
      <c r="N259" s="157"/>
      <c r="O259" s="157">
        <v>45</v>
      </c>
      <c r="P259" s="157">
        <v>27</v>
      </c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</row>
    <row r="260" spans="1:51">
      <c r="A260" s="156">
        <v>257</v>
      </c>
      <c r="B260" s="81"/>
      <c r="C260" s="69" t="s">
        <v>1711</v>
      </c>
      <c r="D260" s="69" t="s">
        <v>1961</v>
      </c>
      <c r="E260" s="116" t="s">
        <v>33</v>
      </c>
      <c r="F260" s="116" t="s">
        <v>190</v>
      </c>
      <c r="G260" s="69" t="s">
        <v>358</v>
      </c>
      <c r="H260" s="165">
        <v>2</v>
      </c>
      <c r="I260" s="69" t="s">
        <v>1646</v>
      </c>
      <c r="J260" s="178">
        <v>47</v>
      </c>
      <c r="K260" s="157" t="s">
        <v>1872</v>
      </c>
      <c r="L260" s="157">
        <v>47</v>
      </c>
      <c r="M260" s="157"/>
      <c r="N260" s="157">
        <v>47</v>
      </c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</row>
    <row r="261" spans="1:51">
      <c r="A261" s="156">
        <v>258</v>
      </c>
      <c r="B261" s="81"/>
      <c r="C261" s="69" t="s">
        <v>1711</v>
      </c>
      <c r="D261" s="69" t="s">
        <v>1962</v>
      </c>
      <c r="E261" s="116" t="s">
        <v>33</v>
      </c>
      <c r="F261" s="116" t="s">
        <v>47</v>
      </c>
      <c r="G261" s="69" t="s">
        <v>262</v>
      </c>
      <c r="H261" s="165">
        <v>2</v>
      </c>
      <c r="I261" s="69" t="s">
        <v>1646</v>
      </c>
      <c r="J261" s="178">
        <v>40</v>
      </c>
      <c r="K261" s="157" t="s">
        <v>1872</v>
      </c>
      <c r="L261" s="157">
        <v>40</v>
      </c>
      <c r="M261" s="157"/>
      <c r="N261" s="157">
        <v>40</v>
      </c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</row>
    <row r="262" spans="1:51">
      <c r="A262" s="156">
        <v>259</v>
      </c>
      <c r="B262" s="81"/>
      <c r="C262" s="69" t="s">
        <v>1225</v>
      </c>
      <c r="D262" s="69" t="s">
        <v>213</v>
      </c>
      <c r="E262" s="78" t="s">
        <v>33</v>
      </c>
      <c r="F262" s="78" t="s">
        <v>67</v>
      </c>
      <c r="G262" s="69" t="s">
        <v>1138</v>
      </c>
      <c r="H262" s="165">
        <v>3</v>
      </c>
      <c r="I262" s="69" t="s">
        <v>1181</v>
      </c>
      <c r="J262" s="181">
        <v>33</v>
      </c>
      <c r="K262" s="157" t="s">
        <v>1872</v>
      </c>
      <c r="L262" s="157">
        <v>36.4</v>
      </c>
      <c r="M262" s="157"/>
      <c r="N262" s="157">
        <v>36.4</v>
      </c>
      <c r="O262" s="157"/>
      <c r="P262" s="157">
        <v>36.4</v>
      </c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</row>
    <row r="263" spans="1:51">
      <c r="A263" s="156">
        <v>260</v>
      </c>
      <c r="B263" s="81"/>
      <c r="C263" s="114" t="s">
        <v>1245</v>
      </c>
      <c r="D263" s="78" t="s">
        <v>304</v>
      </c>
      <c r="E263" s="78" t="s">
        <v>33</v>
      </c>
      <c r="F263" s="78" t="s">
        <v>38</v>
      </c>
      <c r="G263" s="78" t="s">
        <v>1246</v>
      </c>
      <c r="H263" s="164">
        <v>1</v>
      </c>
      <c r="I263" s="78" t="s">
        <v>1280</v>
      </c>
      <c r="J263" s="175">
        <v>42</v>
      </c>
      <c r="K263" s="157" t="s">
        <v>1873</v>
      </c>
      <c r="L263" s="157"/>
      <c r="M263" s="157">
        <v>42</v>
      </c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</row>
    <row r="264" spans="1:51" ht="14.25" customHeight="1">
      <c r="A264" s="156">
        <v>261</v>
      </c>
      <c r="B264" s="81"/>
      <c r="C264" s="60" t="s">
        <v>1536</v>
      </c>
      <c r="D264" s="114" t="s">
        <v>333</v>
      </c>
      <c r="E264" s="114" t="s">
        <v>33</v>
      </c>
      <c r="F264" s="114" t="s">
        <v>71</v>
      </c>
      <c r="G264" s="114" t="s">
        <v>1422</v>
      </c>
      <c r="H264" s="164">
        <v>3</v>
      </c>
      <c r="I264" s="78" t="s">
        <v>1487</v>
      </c>
      <c r="J264" s="180">
        <v>46</v>
      </c>
      <c r="K264" s="157" t="s">
        <v>1873</v>
      </c>
      <c r="L264" s="157"/>
      <c r="M264" s="157">
        <v>36.799999999999997</v>
      </c>
      <c r="N264" s="157">
        <v>55.2</v>
      </c>
      <c r="O264" s="157"/>
      <c r="P264" s="157"/>
      <c r="Q264" s="157">
        <v>18.399999999999999</v>
      </c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</row>
    <row r="265" spans="1:51" ht="14.25" customHeight="1">
      <c r="A265" s="156">
        <v>262</v>
      </c>
      <c r="B265" s="81"/>
      <c r="C265" s="69" t="s">
        <v>1711</v>
      </c>
      <c r="D265" s="69" t="s">
        <v>1963</v>
      </c>
      <c r="E265" s="116" t="s">
        <v>33</v>
      </c>
      <c r="F265" s="116" t="s">
        <v>190</v>
      </c>
      <c r="G265" s="69" t="s">
        <v>358</v>
      </c>
      <c r="H265" s="165">
        <v>2</v>
      </c>
      <c r="I265" s="69" t="s">
        <v>1647</v>
      </c>
      <c r="J265" s="178">
        <v>30</v>
      </c>
      <c r="K265" s="157" t="s">
        <v>1873</v>
      </c>
      <c r="L265" s="157"/>
      <c r="M265" s="157">
        <v>30</v>
      </c>
      <c r="N265" s="157"/>
      <c r="O265" s="157">
        <v>30</v>
      </c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</row>
    <row r="266" spans="1:51" ht="14.25" customHeight="1">
      <c r="A266" s="156">
        <v>263</v>
      </c>
      <c r="B266" s="121"/>
      <c r="C266" s="69" t="s">
        <v>1711</v>
      </c>
      <c r="D266" s="69" t="s">
        <v>1964</v>
      </c>
      <c r="E266" s="116" t="s">
        <v>33</v>
      </c>
      <c r="F266" s="116" t="s">
        <v>47</v>
      </c>
      <c r="G266" s="69" t="s">
        <v>262</v>
      </c>
      <c r="H266" s="165">
        <v>2</v>
      </c>
      <c r="I266" s="69" t="s">
        <v>1647</v>
      </c>
      <c r="J266" s="178">
        <v>45</v>
      </c>
      <c r="K266" s="191" t="s">
        <v>1873</v>
      </c>
      <c r="L266" s="191"/>
      <c r="M266" s="191">
        <v>45</v>
      </c>
      <c r="N266" s="192"/>
      <c r="O266" s="192">
        <v>45</v>
      </c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</row>
    <row r="267" spans="1:51" ht="14.25" customHeight="1">
      <c r="A267" s="156">
        <v>264</v>
      </c>
      <c r="B267" s="117"/>
      <c r="C267" s="69" t="s">
        <v>1711</v>
      </c>
      <c r="D267" s="69" t="s">
        <v>1965</v>
      </c>
      <c r="E267" s="69" t="s">
        <v>33</v>
      </c>
      <c r="F267" s="69" t="s">
        <v>191</v>
      </c>
      <c r="G267" s="69" t="s">
        <v>1575</v>
      </c>
      <c r="H267" s="165">
        <v>1</v>
      </c>
      <c r="I267" s="69" t="s">
        <v>1648</v>
      </c>
      <c r="J267" s="178">
        <v>48</v>
      </c>
      <c r="K267" s="156" t="s">
        <v>1876</v>
      </c>
      <c r="L267" s="191"/>
      <c r="M267" s="191"/>
      <c r="N267" s="192">
        <v>48</v>
      </c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</row>
    <row r="268" spans="1:51" ht="14.25" customHeight="1">
      <c r="A268" s="156">
        <v>265</v>
      </c>
      <c r="B268" s="79"/>
      <c r="C268" s="114" t="s">
        <v>1245</v>
      </c>
      <c r="D268" s="78" t="s">
        <v>305</v>
      </c>
      <c r="E268" s="78" t="s">
        <v>33</v>
      </c>
      <c r="F268" s="78" t="s">
        <v>38</v>
      </c>
      <c r="G268" s="78" t="s">
        <v>1246</v>
      </c>
      <c r="H268" s="164">
        <v>1</v>
      </c>
      <c r="I268" s="78" t="s">
        <v>1281</v>
      </c>
      <c r="J268" s="175">
        <v>42</v>
      </c>
      <c r="K268" s="156" t="s">
        <v>1882</v>
      </c>
      <c r="L268" s="191"/>
      <c r="M268" s="156"/>
      <c r="N268" s="192"/>
      <c r="O268" s="157">
        <v>42</v>
      </c>
      <c r="P268" s="192"/>
      <c r="Q268" s="157"/>
      <c r="R268" s="192"/>
      <c r="S268" s="157"/>
      <c r="T268" s="192"/>
      <c r="U268" s="157"/>
      <c r="V268" s="192"/>
      <c r="W268" s="157"/>
      <c r="X268" s="192"/>
      <c r="Y268" s="157"/>
      <c r="Z268" s="192"/>
      <c r="AA268" s="157"/>
      <c r="AB268" s="192"/>
      <c r="AC268" s="157"/>
      <c r="AD268" s="192"/>
      <c r="AE268" s="157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</row>
    <row r="269" spans="1:51" ht="14.25" customHeight="1">
      <c r="A269" s="156">
        <v>266</v>
      </c>
      <c r="B269" s="79"/>
      <c r="C269" s="69" t="s">
        <v>1711</v>
      </c>
      <c r="D269" s="69" t="s">
        <v>1966</v>
      </c>
      <c r="E269" s="107" t="s">
        <v>33</v>
      </c>
      <c r="F269" s="69" t="s">
        <v>191</v>
      </c>
      <c r="G269" s="69" t="s">
        <v>1575</v>
      </c>
      <c r="H269" s="165">
        <v>1</v>
      </c>
      <c r="I269" s="69" t="s">
        <v>1649</v>
      </c>
      <c r="J269" s="178">
        <v>47</v>
      </c>
      <c r="K269" s="156" t="s">
        <v>1882</v>
      </c>
      <c r="L269" s="156"/>
      <c r="M269" s="156"/>
      <c r="N269" s="157"/>
      <c r="O269" s="157">
        <v>47</v>
      </c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</row>
    <row r="270" spans="1:51" ht="14.25" customHeight="1">
      <c r="A270" s="156">
        <v>267</v>
      </c>
      <c r="B270" s="81"/>
      <c r="C270" s="69" t="s">
        <v>1711</v>
      </c>
      <c r="D270" s="69" t="s">
        <v>1964</v>
      </c>
      <c r="E270" s="116" t="s">
        <v>33</v>
      </c>
      <c r="F270" s="116" t="s">
        <v>190</v>
      </c>
      <c r="G270" s="69" t="s">
        <v>358</v>
      </c>
      <c r="H270" s="165">
        <v>2</v>
      </c>
      <c r="I270" s="69" t="s">
        <v>1645</v>
      </c>
      <c r="J270" s="178">
        <v>45</v>
      </c>
      <c r="K270" s="156" t="s">
        <v>1870</v>
      </c>
      <c r="L270" s="156"/>
      <c r="M270" s="156"/>
      <c r="N270" s="157"/>
      <c r="O270" s="157"/>
      <c r="P270" s="157">
        <v>45</v>
      </c>
      <c r="Q270" s="157"/>
      <c r="R270" s="157">
        <v>45</v>
      </c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</row>
    <row r="271" spans="1:51" ht="14.25" customHeight="1">
      <c r="A271" s="156">
        <v>268</v>
      </c>
      <c r="B271" s="81"/>
      <c r="C271" s="69" t="s">
        <v>1711</v>
      </c>
      <c r="D271" s="69" t="s">
        <v>1966</v>
      </c>
      <c r="E271" s="116" t="s">
        <v>33</v>
      </c>
      <c r="F271" s="116" t="s">
        <v>47</v>
      </c>
      <c r="G271" s="69" t="s">
        <v>262</v>
      </c>
      <c r="H271" s="165">
        <v>2</v>
      </c>
      <c r="I271" s="69" t="s">
        <v>1645</v>
      </c>
      <c r="J271" s="178">
        <v>47</v>
      </c>
      <c r="K271" s="156" t="s">
        <v>1870</v>
      </c>
      <c r="L271" s="156"/>
      <c r="M271" s="156"/>
      <c r="N271" s="157"/>
      <c r="O271" s="157"/>
      <c r="P271" s="157">
        <v>47</v>
      </c>
      <c r="Q271" s="157"/>
      <c r="R271" s="157">
        <v>47</v>
      </c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</row>
    <row r="272" spans="1:51" ht="14.25" customHeight="1">
      <c r="A272" s="156">
        <v>269</v>
      </c>
      <c r="B272" s="81"/>
      <c r="C272" s="114" t="s">
        <v>1046</v>
      </c>
      <c r="D272" s="69" t="s">
        <v>1967</v>
      </c>
      <c r="E272" s="78" t="s">
        <v>33</v>
      </c>
      <c r="F272" s="78" t="s">
        <v>248</v>
      </c>
      <c r="G272" s="78" t="s">
        <v>957</v>
      </c>
      <c r="H272" s="164">
        <v>2</v>
      </c>
      <c r="I272" s="78" t="s">
        <v>976</v>
      </c>
      <c r="J272" s="164">
        <v>31</v>
      </c>
      <c r="K272" s="156" t="s">
        <v>1870</v>
      </c>
      <c r="L272" s="197"/>
      <c r="M272" s="156"/>
      <c r="N272" s="198"/>
      <c r="O272" s="157"/>
      <c r="P272" s="198">
        <v>18.600000000000001</v>
      </c>
      <c r="Q272" s="157"/>
      <c r="R272" s="157">
        <v>31</v>
      </c>
      <c r="S272" s="157">
        <v>24.8</v>
      </c>
      <c r="T272" s="198"/>
      <c r="U272" s="157"/>
      <c r="V272" s="198"/>
      <c r="W272" s="157"/>
      <c r="X272" s="198"/>
      <c r="Y272" s="198"/>
      <c r="Z272" s="198"/>
      <c r="AA272" s="198"/>
      <c r="AB272" s="198"/>
      <c r="AC272" s="198"/>
      <c r="AD272" s="198"/>
      <c r="AE272" s="198"/>
      <c r="AF272" s="198"/>
      <c r="AG272" s="198"/>
      <c r="AH272" s="198"/>
      <c r="AI272" s="198"/>
      <c r="AJ272" s="198"/>
      <c r="AK272" s="198"/>
      <c r="AL272" s="198"/>
      <c r="AM272" s="198"/>
      <c r="AN272" s="198"/>
      <c r="AO272" s="198"/>
      <c r="AP272" s="198"/>
      <c r="AQ272" s="198"/>
      <c r="AR272" s="198"/>
      <c r="AS272" s="198"/>
      <c r="AT272" s="198"/>
      <c r="AU272" s="198"/>
      <c r="AV272" s="198"/>
      <c r="AW272" s="198"/>
      <c r="AX272" s="198"/>
      <c r="AY272" s="198"/>
    </row>
    <row r="273" spans="1:51" ht="14.25" customHeight="1">
      <c r="A273" s="156">
        <v>270</v>
      </c>
      <c r="B273" s="81"/>
      <c r="C273" s="69" t="s">
        <v>1711</v>
      </c>
      <c r="D273" s="69" t="s">
        <v>1962</v>
      </c>
      <c r="E273" s="116" t="s">
        <v>33</v>
      </c>
      <c r="F273" s="116" t="s">
        <v>190</v>
      </c>
      <c r="G273" s="69" t="s">
        <v>358</v>
      </c>
      <c r="H273" s="165">
        <v>2</v>
      </c>
      <c r="I273" s="69" t="s">
        <v>1644</v>
      </c>
      <c r="J273" s="178">
        <v>40</v>
      </c>
      <c r="K273" s="156" t="s">
        <v>1871</v>
      </c>
      <c r="L273" s="156"/>
      <c r="M273" s="156"/>
      <c r="N273" s="157"/>
      <c r="O273" s="157"/>
      <c r="P273" s="157"/>
      <c r="Q273" s="157">
        <v>40</v>
      </c>
      <c r="R273" s="157"/>
      <c r="S273" s="157">
        <v>40</v>
      </c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</row>
    <row r="274" spans="1:51" ht="14.25" customHeight="1">
      <c r="A274" s="156">
        <v>271</v>
      </c>
      <c r="B274" s="81"/>
      <c r="C274" s="69" t="s">
        <v>1711</v>
      </c>
      <c r="D274" s="69" t="s">
        <v>1965</v>
      </c>
      <c r="E274" s="116" t="s">
        <v>33</v>
      </c>
      <c r="F274" s="116" t="s">
        <v>47</v>
      </c>
      <c r="G274" s="69" t="s">
        <v>262</v>
      </c>
      <c r="H274" s="165">
        <v>2</v>
      </c>
      <c r="I274" s="69" t="s">
        <v>1644</v>
      </c>
      <c r="J274" s="178">
        <v>48</v>
      </c>
      <c r="K274" s="156" t="s">
        <v>1871</v>
      </c>
      <c r="L274" s="156"/>
      <c r="M274" s="156"/>
      <c r="N274" s="157"/>
      <c r="O274" s="157"/>
      <c r="P274" s="157"/>
      <c r="Q274" s="157">
        <v>48</v>
      </c>
      <c r="R274" s="157"/>
      <c r="S274" s="157">
        <v>48</v>
      </c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</row>
    <row r="275" spans="1:51" ht="14.25" customHeight="1">
      <c r="A275" s="156">
        <v>272</v>
      </c>
      <c r="B275" s="81"/>
      <c r="C275" s="69" t="s">
        <v>1225</v>
      </c>
      <c r="D275" s="69" t="s">
        <v>1837</v>
      </c>
      <c r="E275" s="78" t="s">
        <v>33</v>
      </c>
      <c r="F275" s="78" t="s">
        <v>248</v>
      </c>
      <c r="G275" s="69" t="s">
        <v>329</v>
      </c>
      <c r="H275" s="165">
        <v>1</v>
      </c>
      <c r="I275" s="69" t="s">
        <v>1766</v>
      </c>
      <c r="J275" s="165">
        <v>36</v>
      </c>
      <c r="K275" s="156" t="s">
        <v>1871</v>
      </c>
      <c r="L275" s="156"/>
      <c r="M275" s="156"/>
      <c r="N275" s="157"/>
      <c r="O275" s="157"/>
      <c r="P275" s="157"/>
      <c r="Q275" s="157">
        <v>36</v>
      </c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</row>
    <row r="276" spans="1:51" ht="14.25" customHeight="1">
      <c r="A276" s="156">
        <v>273</v>
      </c>
      <c r="B276" s="117"/>
      <c r="C276" s="69" t="s">
        <v>1711</v>
      </c>
      <c r="D276" s="69" t="s">
        <v>1963</v>
      </c>
      <c r="E276" s="69" t="s">
        <v>33</v>
      </c>
      <c r="F276" s="69" t="s">
        <v>191</v>
      </c>
      <c r="G276" s="69" t="s">
        <v>1575</v>
      </c>
      <c r="H276" s="165">
        <v>1</v>
      </c>
      <c r="I276" s="69" t="s">
        <v>1320</v>
      </c>
      <c r="J276" s="178">
        <v>30</v>
      </c>
      <c r="K276" s="191" t="s">
        <v>1874</v>
      </c>
      <c r="L276" s="191"/>
      <c r="M276" s="191"/>
      <c r="N276" s="192"/>
      <c r="O276" s="192"/>
      <c r="P276" s="192"/>
      <c r="Q276" s="192"/>
      <c r="R276" s="192">
        <v>30</v>
      </c>
      <c r="S276" s="192"/>
      <c r="T276" s="192"/>
      <c r="U276" s="192"/>
      <c r="V276" s="192"/>
      <c r="W276" s="192"/>
      <c r="X276" s="192"/>
      <c r="Y276" s="196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</row>
    <row r="277" spans="1:51" ht="14.25" customHeight="1">
      <c r="A277" s="156">
        <v>274</v>
      </c>
      <c r="B277" s="79"/>
      <c r="C277" s="114" t="s">
        <v>1245</v>
      </c>
      <c r="D277" s="78" t="s">
        <v>307</v>
      </c>
      <c r="E277" s="78" t="s">
        <v>33</v>
      </c>
      <c r="F277" s="78" t="s">
        <v>38</v>
      </c>
      <c r="G277" s="78" t="s">
        <v>1246</v>
      </c>
      <c r="H277" s="164">
        <v>1</v>
      </c>
      <c r="I277" s="78" t="s">
        <v>1282</v>
      </c>
      <c r="J277" s="175">
        <v>49</v>
      </c>
      <c r="K277" s="156" t="s">
        <v>1875</v>
      </c>
      <c r="L277" s="156"/>
      <c r="M277" s="156"/>
      <c r="N277" s="157"/>
      <c r="O277" s="157"/>
      <c r="P277" s="157"/>
      <c r="Q277" s="157"/>
      <c r="R277" s="157"/>
      <c r="S277" s="157">
        <v>49</v>
      </c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</row>
    <row r="278" spans="1:51" ht="14.25" customHeight="1">
      <c r="A278" s="156">
        <v>275</v>
      </c>
      <c r="B278" s="79"/>
      <c r="C278" s="69" t="s">
        <v>1711</v>
      </c>
      <c r="D278" s="69" t="s">
        <v>1961</v>
      </c>
      <c r="E278" s="69" t="s">
        <v>33</v>
      </c>
      <c r="F278" s="69" t="s">
        <v>191</v>
      </c>
      <c r="G278" s="69" t="s">
        <v>1575</v>
      </c>
      <c r="H278" s="165">
        <v>1</v>
      </c>
      <c r="I278" s="69" t="s">
        <v>1282</v>
      </c>
      <c r="J278" s="178">
        <v>47</v>
      </c>
      <c r="K278" s="156" t="s">
        <v>1875</v>
      </c>
      <c r="L278" s="156"/>
      <c r="M278" s="156"/>
      <c r="N278" s="157"/>
      <c r="O278" s="157"/>
      <c r="P278" s="157"/>
      <c r="Q278" s="157"/>
      <c r="R278" s="157"/>
      <c r="S278" s="157">
        <v>47</v>
      </c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</row>
    <row r="279" spans="1:51" ht="14.25" customHeight="1">
      <c r="A279" s="156">
        <v>276</v>
      </c>
      <c r="B279" s="79"/>
      <c r="C279" s="114" t="s">
        <v>1245</v>
      </c>
      <c r="D279" s="78" t="s">
        <v>298</v>
      </c>
      <c r="E279" s="78" t="s">
        <v>33</v>
      </c>
      <c r="F279" s="78" t="s">
        <v>321</v>
      </c>
      <c r="G279" s="78" t="s">
        <v>1247</v>
      </c>
      <c r="H279" s="164">
        <v>1</v>
      </c>
      <c r="I279" s="78" t="s">
        <v>1294</v>
      </c>
      <c r="J279" s="175">
        <v>44</v>
      </c>
      <c r="K279" s="156" t="s">
        <v>1896</v>
      </c>
      <c r="L279" s="156"/>
      <c r="M279" s="156"/>
      <c r="N279" s="157"/>
      <c r="O279" s="157"/>
      <c r="P279" s="157"/>
      <c r="Q279" s="157"/>
      <c r="R279" s="157"/>
      <c r="S279" s="157"/>
      <c r="T279" s="157"/>
      <c r="U279" s="157"/>
      <c r="V279" s="157">
        <v>44</v>
      </c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</row>
    <row r="280" spans="1:51" ht="14.25" customHeight="1">
      <c r="A280" s="156">
        <v>277</v>
      </c>
      <c r="B280" s="79"/>
      <c r="C280" s="114" t="s">
        <v>1245</v>
      </c>
      <c r="D280" s="78" t="s">
        <v>304</v>
      </c>
      <c r="E280" s="78" t="s">
        <v>33</v>
      </c>
      <c r="F280" s="78" t="s">
        <v>47</v>
      </c>
      <c r="G280" s="78" t="s">
        <v>323</v>
      </c>
      <c r="H280" s="164">
        <v>1</v>
      </c>
      <c r="I280" s="78" t="s">
        <v>1324</v>
      </c>
      <c r="J280" s="175">
        <v>42</v>
      </c>
      <c r="K280" s="156" t="s">
        <v>1896</v>
      </c>
      <c r="L280" s="156"/>
      <c r="M280" s="156"/>
      <c r="N280" s="157"/>
      <c r="O280" s="157"/>
      <c r="P280" s="157"/>
      <c r="Q280" s="157"/>
      <c r="R280" s="157"/>
      <c r="S280" s="157"/>
      <c r="T280" s="157"/>
      <c r="U280" s="157"/>
      <c r="V280" s="157">
        <v>42</v>
      </c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</row>
    <row r="281" spans="1:51" ht="14.25" customHeight="1">
      <c r="A281" s="156">
        <v>278</v>
      </c>
      <c r="B281" s="81"/>
      <c r="C281" s="60" t="s">
        <v>1536</v>
      </c>
      <c r="D281" s="114" t="s">
        <v>1368</v>
      </c>
      <c r="E281" s="114" t="s">
        <v>33</v>
      </c>
      <c r="F281" s="114" t="s">
        <v>71</v>
      </c>
      <c r="G281" s="114" t="s">
        <v>1410</v>
      </c>
      <c r="H281" s="164">
        <v>2</v>
      </c>
      <c r="I281" s="78" t="s">
        <v>1466</v>
      </c>
      <c r="J281" s="180">
        <v>48</v>
      </c>
      <c r="K281" s="156" t="s">
        <v>1910</v>
      </c>
      <c r="L281" s="156"/>
      <c r="M281" s="156"/>
      <c r="N281" s="157"/>
      <c r="O281" s="157"/>
      <c r="P281" s="157"/>
      <c r="Q281" s="157"/>
      <c r="R281" s="157"/>
      <c r="S281" s="157"/>
      <c r="T281" s="157"/>
      <c r="U281" s="157"/>
      <c r="V281" s="157">
        <v>45</v>
      </c>
      <c r="W281" s="157"/>
      <c r="X281" s="157">
        <v>45</v>
      </c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</row>
    <row r="282" spans="1:51" ht="14.25" customHeight="1">
      <c r="A282" s="156">
        <v>279</v>
      </c>
      <c r="B282" s="81"/>
      <c r="C282" s="60" t="s">
        <v>1536</v>
      </c>
      <c r="D282" s="114" t="s">
        <v>335</v>
      </c>
      <c r="E282" s="114" t="s">
        <v>33</v>
      </c>
      <c r="F282" s="114" t="s">
        <v>38</v>
      </c>
      <c r="G282" s="114" t="s">
        <v>1438</v>
      </c>
      <c r="H282" s="164">
        <v>2</v>
      </c>
      <c r="I282" s="78" t="s">
        <v>1519</v>
      </c>
      <c r="J282" s="175">
        <v>51</v>
      </c>
      <c r="K282" s="156" t="s">
        <v>1896</v>
      </c>
      <c r="L282" s="156"/>
      <c r="M282" s="156"/>
      <c r="N282" s="157"/>
      <c r="O282" s="157"/>
      <c r="P282" s="157"/>
      <c r="Q282" s="157"/>
      <c r="R282" s="157"/>
      <c r="S282" s="157"/>
      <c r="T282" s="157"/>
      <c r="U282" s="157"/>
      <c r="V282" s="157">
        <v>51</v>
      </c>
      <c r="W282" s="157"/>
      <c r="X282" s="157">
        <v>51</v>
      </c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</row>
    <row r="283" spans="1:51" ht="14.25" customHeight="1">
      <c r="A283" s="156">
        <v>280</v>
      </c>
      <c r="B283" s="81"/>
      <c r="C283" s="69" t="s">
        <v>1711</v>
      </c>
      <c r="D283" s="69" t="s">
        <v>1965</v>
      </c>
      <c r="E283" s="116" t="s">
        <v>33</v>
      </c>
      <c r="F283" s="116" t="s">
        <v>190</v>
      </c>
      <c r="G283" s="69" t="s">
        <v>358</v>
      </c>
      <c r="H283" s="165">
        <v>2</v>
      </c>
      <c r="I283" s="69" t="s">
        <v>1313</v>
      </c>
      <c r="J283" s="178">
        <v>48</v>
      </c>
      <c r="K283" s="156" t="s">
        <v>1896</v>
      </c>
      <c r="L283" s="156"/>
      <c r="M283" s="156"/>
      <c r="N283" s="157"/>
      <c r="O283" s="157"/>
      <c r="P283" s="157"/>
      <c r="Q283" s="157"/>
      <c r="R283" s="157"/>
      <c r="S283" s="157"/>
      <c r="T283" s="157"/>
      <c r="U283" s="157"/>
      <c r="V283" s="157">
        <v>48</v>
      </c>
      <c r="W283" s="157"/>
      <c r="X283" s="157">
        <v>48</v>
      </c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</row>
    <row r="284" spans="1:51" ht="14.25" customHeight="1">
      <c r="A284" s="156">
        <v>281</v>
      </c>
      <c r="B284" s="81"/>
      <c r="C284" s="69" t="s">
        <v>1225</v>
      </c>
      <c r="D284" s="69" t="s">
        <v>1075</v>
      </c>
      <c r="E284" s="78" t="s">
        <v>33</v>
      </c>
      <c r="F284" s="78" t="s">
        <v>248</v>
      </c>
      <c r="G284" s="69" t="s">
        <v>1132</v>
      </c>
      <c r="H284" s="165">
        <v>1</v>
      </c>
      <c r="I284" s="69" t="s">
        <v>1166</v>
      </c>
      <c r="J284" s="165">
        <v>38</v>
      </c>
      <c r="K284" s="156" t="s">
        <v>1896</v>
      </c>
      <c r="L284" s="156"/>
      <c r="M284" s="156"/>
      <c r="N284" s="157"/>
      <c r="O284" s="157"/>
      <c r="P284" s="157"/>
      <c r="Q284" s="157"/>
      <c r="R284" s="157"/>
      <c r="S284" s="157"/>
      <c r="T284" s="157"/>
      <c r="U284" s="157"/>
      <c r="V284" s="157">
        <v>38</v>
      </c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</row>
    <row r="285" spans="1:51" ht="14.25" customHeight="1">
      <c r="A285" s="156">
        <v>282</v>
      </c>
      <c r="B285" s="81"/>
      <c r="C285" s="69" t="s">
        <v>1225</v>
      </c>
      <c r="D285" s="69" t="s">
        <v>214</v>
      </c>
      <c r="E285" s="78" t="s">
        <v>33</v>
      </c>
      <c r="F285" s="78" t="s">
        <v>67</v>
      </c>
      <c r="G285" s="69" t="s">
        <v>1138</v>
      </c>
      <c r="H285" s="165">
        <v>3</v>
      </c>
      <c r="I285" s="69" t="s">
        <v>1182</v>
      </c>
      <c r="J285" s="181">
        <v>36</v>
      </c>
      <c r="K285" s="156" t="s">
        <v>1896</v>
      </c>
      <c r="L285" s="156"/>
      <c r="M285" s="156"/>
      <c r="N285" s="157"/>
      <c r="O285" s="157"/>
      <c r="P285" s="157"/>
      <c r="Q285" s="157"/>
      <c r="R285" s="157"/>
      <c r="S285" s="157"/>
      <c r="T285" s="157"/>
      <c r="U285" s="157"/>
      <c r="V285" s="157">
        <v>28.8</v>
      </c>
      <c r="W285" s="157"/>
      <c r="X285" s="157">
        <v>28.8</v>
      </c>
      <c r="Y285" s="157"/>
      <c r="Z285" s="157">
        <v>28.8</v>
      </c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</row>
    <row r="286" spans="1:51" ht="14.25" customHeight="1">
      <c r="A286" s="156">
        <v>283</v>
      </c>
      <c r="B286" s="81"/>
      <c r="C286" s="114" t="s">
        <v>1245</v>
      </c>
      <c r="D286" s="78" t="s">
        <v>299</v>
      </c>
      <c r="E286" s="78" t="s">
        <v>33</v>
      </c>
      <c r="F286" s="114" t="s">
        <v>38</v>
      </c>
      <c r="G286" s="78" t="s">
        <v>1246</v>
      </c>
      <c r="H286" s="164">
        <v>1</v>
      </c>
      <c r="I286" s="78" t="s">
        <v>1283</v>
      </c>
      <c r="J286" s="175">
        <v>42</v>
      </c>
      <c r="K286" s="156" t="s">
        <v>1892</v>
      </c>
      <c r="L286" s="156"/>
      <c r="M286" s="191"/>
      <c r="N286" s="157"/>
      <c r="O286" s="192"/>
      <c r="P286" s="157"/>
      <c r="Q286" s="192"/>
      <c r="R286" s="157"/>
      <c r="S286" s="192"/>
      <c r="T286" s="157"/>
      <c r="U286" s="192"/>
      <c r="V286" s="157"/>
      <c r="W286" s="192">
        <v>42</v>
      </c>
      <c r="X286" s="157"/>
      <c r="Y286" s="192"/>
      <c r="Z286" s="157"/>
      <c r="AA286" s="192"/>
      <c r="AB286" s="157"/>
      <c r="AC286" s="192"/>
      <c r="AD286" s="157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</row>
    <row r="287" spans="1:51" ht="14.25" customHeight="1">
      <c r="A287" s="156">
        <v>284</v>
      </c>
      <c r="B287" s="55">
        <v>360</v>
      </c>
      <c r="C287" s="114" t="s">
        <v>1245</v>
      </c>
      <c r="D287" s="78" t="s">
        <v>305</v>
      </c>
      <c r="E287" s="78" t="s">
        <v>33</v>
      </c>
      <c r="F287" s="78" t="s">
        <v>47</v>
      </c>
      <c r="G287" s="78" t="s">
        <v>323</v>
      </c>
      <c r="H287" s="164">
        <v>1</v>
      </c>
      <c r="I287" s="78" t="s">
        <v>1323</v>
      </c>
      <c r="J287" s="175">
        <v>42</v>
      </c>
      <c r="K287" s="156" t="s">
        <v>1892</v>
      </c>
      <c r="L287" s="156"/>
      <c r="M287" s="156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>
        <v>42</v>
      </c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</row>
    <row r="288" spans="1:51" s="62" customFormat="1" ht="14.25" customHeight="1">
      <c r="A288" s="156">
        <v>285</v>
      </c>
      <c r="B288" s="79"/>
      <c r="C288" s="69" t="s">
        <v>1711</v>
      </c>
      <c r="D288" s="69" t="s">
        <v>1966</v>
      </c>
      <c r="E288" s="116" t="s">
        <v>33</v>
      </c>
      <c r="F288" s="116" t="s">
        <v>190</v>
      </c>
      <c r="G288" s="69" t="s">
        <v>358</v>
      </c>
      <c r="H288" s="165">
        <v>2</v>
      </c>
      <c r="I288" s="69" t="s">
        <v>1314</v>
      </c>
      <c r="J288" s="178">
        <v>47</v>
      </c>
      <c r="K288" s="157" t="s">
        <v>1892</v>
      </c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>
        <v>47</v>
      </c>
      <c r="X288" s="156"/>
      <c r="Y288" s="156">
        <v>47</v>
      </c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7"/>
      <c r="AY288" s="157"/>
    </row>
    <row r="289" spans="1:51" s="62" customFormat="1" ht="14.25" customHeight="1">
      <c r="A289" s="156">
        <v>286</v>
      </c>
      <c r="B289" s="79"/>
      <c r="C289" s="114" t="s">
        <v>1046</v>
      </c>
      <c r="D289" s="69" t="s">
        <v>949</v>
      </c>
      <c r="E289" s="78" t="s">
        <v>33</v>
      </c>
      <c r="F289" s="78" t="s">
        <v>248</v>
      </c>
      <c r="G289" s="78" t="s">
        <v>957</v>
      </c>
      <c r="H289" s="164">
        <v>2</v>
      </c>
      <c r="I289" s="78" t="s">
        <v>1759</v>
      </c>
      <c r="J289" s="164">
        <v>49</v>
      </c>
      <c r="K289" s="157" t="s">
        <v>1892</v>
      </c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>
        <v>39.200000000000003</v>
      </c>
      <c r="X289" s="156"/>
      <c r="Y289" s="156">
        <v>39.200000000000003</v>
      </c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7"/>
      <c r="AY289" s="157"/>
    </row>
    <row r="290" spans="1:51" s="62" customFormat="1" ht="14.25" customHeight="1">
      <c r="A290" s="156">
        <v>287</v>
      </c>
      <c r="B290" s="79"/>
      <c r="C290" s="114" t="s">
        <v>1245</v>
      </c>
      <c r="D290" s="78" t="s">
        <v>299</v>
      </c>
      <c r="E290" s="78" t="s">
        <v>33</v>
      </c>
      <c r="F290" s="78" t="s">
        <v>321</v>
      </c>
      <c r="G290" s="78" t="s">
        <v>1247</v>
      </c>
      <c r="H290" s="164">
        <v>1</v>
      </c>
      <c r="I290" s="78" t="s">
        <v>1295</v>
      </c>
      <c r="J290" s="175">
        <v>42</v>
      </c>
      <c r="K290" s="156" t="s">
        <v>1889</v>
      </c>
      <c r="L290" s="156"/>
      <c r="M290" s="156"/>
      <c r="N290" s="156"/>
      <c r="O290" s="156"/>
      <c r="P290" s="156"/>
      <c r="Q290" s="156"/>
      <c r="R290" s="157"/>
      <c r="S290" s="157"/>
      <c r="T290" s="157"/>
      <c r="U290" s="157"/>
      <c r="V290" s="156"/>
      <c r="W290" s="156"/>
      <c r="X290" s="156">
        <v>42</v>
      </c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7"/>
      <c r="AY290" s="157"/>
    </row>
    <row r="291" spans="1:51" s="62" customFormat="1" ht="14.25" customHeight="1">
      <c r="A291" s="156">
        <v>288</v>
      </c>
      <c r="B291" s="81"/>
      <c r="C291" s="114" t="s">
        <v>1245</v>
      </c>
      <c r="D291" s="78" t="s">
        <v>306</v>
      </c>
      <c r="E291" s="78" t="s">
        <v>33</v>
      </c>
      <c r="F291" s="78" t="s">
        <v>47</v>
      </c>
      <c r="G291" s="78" t="s">
        <v>323</v>
      </c>
      <c r="H291" s="164">
        <v>1</v>
      </c>
      <c r="I291" s="78" t="s">
        <v>1295</v>
      </c>
      <c r="J291" s="175">
        <v>43</v>
      </c>
      <c r="K291" s="157" t="s">
        <v>1889</v>
      </c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>
        <v>43</v>
      </c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7"/>
      <c r="AY291" s="157"/>
    </row>
    <row r="292" spans="1:51" s="62" customFormat="1" ht="14.25" customHeight="1">
      <c r="A292" s="156">
        <v>289</v>
      </c>
      <c r="B292" s="79"/>
      <c r="C292" s="69" t="s">
        <v>1711</v>
      </c>
      <c r="D292" s="69" t="s">
        <v>1962</v>
      </c>
      <c r="E292" s="69" t="s">
        <v>33</v>
      </c>
      <c r="F292" s="69" t="s">
        <v>191</v>
      </c>
      <c r="G292" s="69" t="s">
        <v>1575</v>
      </c>
      <c r="H292" s="165">
        <v>1</v>
      </c>
      <c r="I292" s="69" t="s">
        <v>1295</v>
      </c>
      <c r="J292" s="178">
        <v>40</v>
      </c>
      <c r="K292" s="157" t="s">
        <v>1889</v>
      </c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>
        <v>40</v>
      </c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7"/>
      <c r="AY292" s="157"/>
    </row>
    <row r="293" spans="1:51" ht="14.25" customHeight="1">
      <c r="A293" s="156">
        <v>290</v>
      </c>
      <c r="B293" s="81"/>
      <c r="C293" s="69" t="s">
        <v>1225</v>
      </c>
      <c r="D293" s="69" t="s">
        <v>1839</v>
      </c>
      <c r="E293" s="78" t="s">
        <v>33</v>
      </c>
      <c r="F293" s="78" t="s">
        <v>248</v>
      </c>
      <c r="G293" s="69" t="s">
        <v>329</v>
      </c>
      <c r="H293" s="165">
        <v>1</v>
      </c>
      <c r="I293" s="69" t="s">
        <v>1164</v>
      </c>
      <c r="J293" s="165">
        <v>36</v>
      </c>
      <c r="K293" s="157" t="s">
        <v>1889</v>
      </c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>
        <v>36</v>
      </c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7"/>
      <c r="AY293" s="157"/>
    </row>
    <row r="294" spans="1:51" ht="14.25" customHeight="1">
      <c r="A294" s="156">
        <v>291</v>
      </c>
      <c r="B294" s="79"/>
      <c r="C294" s="114" t="s">
        <v>1245</v>
      </c>
      <c r="D294" s="78" t="s">
        <v>300</v>
      </c>
      <c r="E294" s="78" t="s">
        <v>33</v>
      </c>
      <c r="F294" s="114" t="s">
        <v>38</v>
      </c>
      <c r="G294" s="78" t="s">
        <v>1246</v>
      </c>
      <c r="H294" s="164">
        <v>1</v>
      </c>
      <c r="I294" s="78" t="s">
        <v>1285</v>
      </c>
      <c r="J294" s="175">
        <v>42</v>
      </c>
      <c r="K294" s="157" t="s">
        <v>1891</v>
      </c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>
        <v>42</v>
      </c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7"/>
      <c r="AY294" s="157"/>
    </row>
    <row r="295" spans="1:51" s="62" customFormat="1">
      <c r="A295" s="156">
        <v>292</v>
      </c>
      <c r="B295" s="79"/>
      <c r="C295" s="114" t="s">
        <v>1245</v>
      </c>
      <c r="D295" s="78" t="s">
        <v>307</v>
      </c>
      <c r="E295" s="78" t="s">
        <v>33</v>
      </c>
      <c r="F295" s="78" t="s">
        <v>47</v>
      </c>
      <c r="G295" s="78" t="s">
        <v>323</v>
      </c>
      <c r="H295" s="164">
        <v>1</v>
      </c>
      <c r="I295" s="78" t="s">
        <v>1285</v>
      </c>
      <c r="J295" s="175">
        <v>49</v>
      </c>
      <c r="K295" s="157" t="s">
        <v>1891</v>
      </c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>
        <v>49</v>
      </c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</row>
    <row r="296" spans="1:51" s="62" customFormat="1">
      <c r="A296" s="156">
        <v>293</v>
      </c>
      <c r="B296" s="79"/>
      <c r="C296" s="69" t="s">
        <v>1711</v>
      </c>
      <c r="D296" s="69" t="s">
        <v>1964</v>
      </c>
      <c r="E296" s="69" t="s">
        <v>33</v>
      </c>
      <c r="F296" s="69" t="s">
        <v>191</v>
      </c>
      <c r="G296" s="69" t="s">
        <v>1575</v>
      </c>
      <c r="H296" s="165">
        <v>1</v>
      </c>
      <c r="I296" s="69" t="s">
        <v>1285</v>
      </c>
      <c r="J296" s="178">
        <v>45</v>
      </c>
      <c r="K296" s="157" t="s">
        <v>1891</v>
      </c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>
        <v>45</v>
      </c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</row>
    <row r="297" spans="1:51" s="62" customFormat="1">
      <c r="A297" s="156">
        <v>294</v>
      </c>
      <c r="B297" s="81"/>
      <c r="C297" s="114" t="s">
        <v>1245</v>
      </c>
      <c r="D297" s="78" t="s">
        <v>314</v>
      </c>
      <c r="E297" s="78" t="s">
        <v>33</v>
      </c>
      <c r="F297" s="78" t="s">
        <v>190</v>
      </c>
      <c r="G297" s="78" t="s">
        <v>322</v>
      </c>
      <c r="H297" s="164">
        <v>1</v>
      </c>
      <c r="I297" s="78" t="s">
        <v>1827</v>
      </c>
      <c r="J297" s="175">
        <v>33</v>
      </c>
      <c r="K297" s="157" t="s">
        <v>1883</v>
      </c>
      <c r="L297" s="157"/>
      <c r="M297" s="157"/>
      <c r="N297" s="157"/>
      <c r="O297" s="157"/>
      <c r="P297" s="157"/>
      <c r="Q297" s="157"/>
      <c r="R297" s="156"/>
      <c r="S297" s="157"/>
      <c r="T297" s="156"/>
      <c r="U297" s="157"/>
      <c r="V297" s="156"/>
      <c r="W297" s="157"/>
      <c r="X297" s="156"/>
      <c r="Y297" s="157"/>
      <c r="Z297" s="156">
        <v>33</v>
      </c>
      <c r="AA297" s="157"/>
      <c r="AB297" s="156"/>
      <c r="AC297" s="157"/>
      <c r="AD297" s="156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</row>
    <row r="298" spans="1:51" s="62" customFormat="1">
      <c r="A298" s="156">
        <v>295</v>
      </c>
      <c r="B298" s="79"/>
      <c r="C298" s="114" t="s">
        <v>1245</v>
      </c>
      <c r="D298" s="78" t="s">
        <v>300</v>
      </c>
      <c r="E298" s="78" t="s">
        <v>33</v>
      </c>
      <c r="F298" s="78" t="s">
        <v>321</v>
      </c>
      <c r="G298" s="78" t="s">
        <v>1247</v>
      </c>
      <c r="H298" s="164">
        <v>1</v>
      </c>
      <c r="I298" s="78" t="s">
        <v>1296</v>
      </c>
      <c r="J298" s="175">
        <v>42</v>
      </c>
      <c r="K298" s="157" t="s">
        <v>1883</v>
      </c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>
        <v>42</v>
      </c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</row>
    <row r="299" spans="1:51" s="62" customFormat="1">
      <c r="A299" s="156">
        <v>296</v>
      </c>
      <c r="B299" s="79"/>
      <c r="C299" s="114" t="s">
        <v>1245</v>
      </c>
      <c r="D299" s="78" t="s">
        <v>315</v>
      </c>
      <c r="E299" s="78" t="s">
        <v>33</v>
      </c>
      <c r="F299" s="78" t="s">
        <v>47</v>
      </c>
      <c r="G299" s="78" t="s">
        <v>323</v>
      </c>
      <c r="H299" s="164">
        <v>1</v>
      </c>
      <c r="I299" s="78" t="s">
        <v>1296</v>
      </c>
      <c r="J299" s="175">
        <v>33</v>
      </c>
      <c r="K299" s="157" t="s">
        <v>1883</v>
      </c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>
        <v>33</v>
      </c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</row>
    <row r="300" spans="1:51" s="62" customFormat="1">
      <c r="A300" s="156">
        <v>297</v>
      </c>
      <c r="B300" s="81"/>
      <c r="C300" s="60" t="s">
        <v>1536</v>
      </c>
      <c r="D300" s="114" t="s">
        <v>1369</v>
      </c>
      <c r="E300" s="114" t="s">
        <v>33</v>
      </c>
      <c r="F300" s="114" t="s">
        <v>71</v>
      </c>
      <c r="G300" s="114" t="s">
        <v>1410</v>
      </c>
      <c r="H300" s="164">
        <v>2</v>
      </c>
      <c r="I300" s="78" t="s">
        <v>1467</v>
      </c>
      <c r="J300" s="180">
        <v>50</v>
      </c>
      <c r="K300" s="157" t="s">
        <v>1883</v>
      </c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>
        <v>50</v>
      </c>
      <c r="AA300" s="157"/>
      <c r="AB300" s="157">
        <v>50</v>
      </c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</row>
    <row r="301" spans="1:51" s="62" customFormat="1">
      <c r="A301" s="156">
        <v>298</v>
      </c>
      <c r="B301" s="81"/>
      <c r="C301" s="69" t="s">
        <v>1711</v>
      </c>
      <c r="D301" s="69" t="s">
        <v>1963</v>
      </c>
      <c r="E301" s="116" t="s">
        <v>33</v>
      </c>
      <c r="F301" s="116" t="s">
        <v>38</v>
      </c>
      <c r="G301" s="69" t="s">
        <v>266</v>
      </c>
      <c r="H301" s="165">
        <v>3</v>
      </c>
      <c r="I301" s="69" t="s">
        <v>1651</v>
      </c>
      <c r="J301" s="178">
        <v>30</v>
      </c>
      <c r="K301" s="157" t="s">
        <v>1883</v>
      </c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>
        <v>30</v>
      </c>
      <c r="AA301" s="157"/>
      <c r="AB301" s="157">
        <v>30</v>
      </c>
      <c r="AC301" s="157"/>
      <c r="AD301" s="157">
        <v>30</v>
      </c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</row>
    <row r="302" spans="1:51" s="62" customFormat="1">
      <c r="A302" s="156">
        <v>299</v>
      </c>
      <c r="B302" s="79"/>
      <c r="C302" s="114" t="s">
        <v>1046</v>
      </c>
      <c r="D302" s="78" t="s">
        <v>298</v>
      </c>
      <c r="E302" s="78" t="s">
        <v>33</v>
      </c>
      <c r="F302" s="78" t="s">
        <v>248</v>
      </c>
      <c r="G302" s="78" t="s">
        <v>329</v>
      </c>
      <c r="H302" s="164">
        <v>2</v>
      </c>
      <c r="I302" s="78" t="s">
        <v>977</v>
      </c>
      <c r="J302" s="164">
        <v>49</v>
      </c>
      <c r="K302" s="157" t="s">
        <v>1883</v>
      </c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>
        <v>58.8</v>
      </c>
      <c r="AA302" s="157">
        <v>9.8000000000000007</v>
      </c>
      <c r="AB302" s="157">
        <v>29.4</v>
      </c>
      <c r="AC302" s="157">
        <v>19.600000000000001</v>
      </c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</row>
    <row r="303" spans="1:51">
      <c r="A303" s="156">
        <v>300</v>
      </c>
      <c r="B303" s="79"/>
      <c r="C303" s="114" t="s">
        <v>1245</v>
      </c>
      <c r="D303" s="78" t="s">
        <v>317</v>
      </c>
      <c r="E303" s="78" t="s">
        <v>33</v>
      </c>
      <c r="F303" s="78" t="s">
        <v>190</v>
      </c>
      <c r="G303" s="78" t="s">
        <v>322</v>
      </c>
      <c r="H303" s="164">
        <v>1</v>
      </c>
      <c r="I303" s="78" t="s">
        <v>1768</v>
      </c>
      <c r="J303" s="175">
        <v>36</v>
      </c>
      <c r="K303" s="157" t="s">
        <v>1884</v>
      </c>
      <c r="L303" s="192"/>
      <c r="M303" s="157"/>
      <c r="N303" s="192"/>
      <c r="O303" s="157"/>
      <c r="P303" s="192"/>
      <c r="Q303" s="157"/>
      <c r="R303" s="192"/>
      <c r="S303" s="157"/>
      <c r="T303" s="192"/>
      <c r="U303" s="157"/>
      <c r="V303" s="192"/>
      <c r="W303" s="157"/>
      <c r="X303" s="192"/>
      <c r="Y303" s="157"/>
      <c r="Z303" s="192"/>
      <c r="AA303" s="157">
        <v>36</v>
      </c>
      <c r="AB303" s="192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</row>
    <row r="304" spans="1:51">
      <c r="A304" s="156">
        <v>301</v>
      </c>
      <c r="B304" s="79"/>
      <c r="C304" s="114" t="s">
        <v>1245</v>
      </c>
      <c r="D304" s="78" t="s">
        <v>316</v>
      </c>
      <c r="E304" s="78" t="s">
        <v>33</v>
      </c>
      <c r="F304" s="78" t="s">
        <v>47</v>
      </c>
      <c r="G304" s="78" t="s">
        <v>323</v>
      </c>
      <c r="H304" s="164">
        <v>1</v>
      </c>
      <c r="I304" s="78" t="s">
        <v>1289</v>
      </c>
      <c r="J304" s="175">
        <v>30</v>
      </c>
      <c r="K304" s="157" t="s">
        <v>1884</v>
      </c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92">
        <v>30</v>
      </c>
      <c r="AB304" s="192"/>
      <c r="AC304" s="192"/>
      <c r="AD304" s="192"/>
      <c r="AE304" s="192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</row>
    <row r="305" spans="1:51">
      <c r="A305" s="156">
        <v>302</v>
      </c>
      <c r="B305" s="79"/>
      <c r="C305" s="69" t="s">
        <v>1711</v>
      </c>
      <c r="D305" s="69" t="s">
        <v>1961</v>
      </c>
      <c r="E305" s="116" t="s">
        <v>33</v>
      </c>
      <c r="F305" s="116" t="s">
        <v>38</v>
      </c>
      <c r="G305" s="69" t="s">
        <v>266</v>
      </c>
      <c r="H305" s="165">
        <v>3</v>
      </c>
      <c r="I305" s="69" t="s">
        <v>1650</v>
      </c>
      <c r="J305" s="178">
        <v>47</v>
      </c>
      <c r="K305" s="157" t="s">
        <v>1884</v>
      </c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>
        <v>47</v>
      </c>
      <c r="AB305" s="157"/>
      <c r="AC305" s="157">
        <v>47</v>
      </c>
      <c r="AD305" s="157"/>
      <c r="AE305" s="157">
        <v>47</v>
      </c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</row>
    <row r="306" spans="1:51">
      <c r="A306" s="156">
        <v>303</v>
      </c>
      <c r="B306" s="81"/>
      <c r="C306" s="114" t="s">
        <v>1046</v>
      </c>
      <c r="D306" s="78" t="s">
        <v>299</v>
      </c>
      <c r="E306" s="78" t="s">
        <v>33</v>
      </c>
      <c r="F306" s="78" t="s">
        <v>248</v>
      </c>
      <c r="G306" s="78" t="s">
        <v>329</v>
      </c>
      <c r="H306" s="164">
        <v>2</v>
      </c>
      <c r="I306" s="78" t="s">
        <v>978</v>
      </c>
      <c r="J306" s="164">
        <v>46</v>
      </c>
      <c r="K306" s="157" t="s">
        <v>1884</v>
      </c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>
        <v>36.799999999999997</v>
      </c>
      <c r="AB306" s="157"/>
      <c r="AC306" s="157"/>
      <c r="AD306" s="157">
        <v>46</v>
      </c>
      <c r="AE306" s="157">
        <v>36.799999999999997</v>
      </c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</row>
    <row r="307" spans="1:51">
      <c r="A307" s="156">
        <v>304</v>
      </c>
      <c r="B307" s="79"/>
      <c r="C307" s="114" t="s">
        <v>1245</v>
      </c>
      <c r="D307" s="78" t="s">
        <v>301</v>
      </c>
      <c r="E307" s="78" t="s">
        <v>33</v>
      </c>
      <c r="F307" s="78" t="s">
        <v>321</v>
      </c>
      <c r="G307" s="78" t="s">
        <v>1247</v>
      </c>
      <c r="H307" s="164">
        <v>1</v>
      </c>
      <c r="I307" s="78" t="s">
        <v>1297</v>
      </c>
      <c r="J307" s="175">
        <v>43</v>
      </c>
      <c r="K307" s="157" t="s">
        <v>1898</v>
      </c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>
        <v>43</v>
      </c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</row>
    <row r="308" spans="1:51">
      <c r="A308" s="156">
        <v>305</v>
      </c>
      <c r="B308" s="79"/>
      <c r="C308" s="114" t="s">
        <v>1245</v>
      </c>
      <c r="D308" s="78" t="s">
        <v>317</v>
      </c>
      <c r="E308" s="78" t="s">
        <v>33</v>
      </c>
      <c r="F308" s="78" t="s">
        <v>47</v>
      </c>
      <c r="G308" s="78" t="s">
        <v>323</v>
      </c>
      <c r="H308" s="164">
        <v>1</v>
      </c>
      <c r="I308" s="78" t="s">
        <v>1297</v>
      </c>
      <c r="J308" s="175">
        <v>36</v>
      </c>
      <c r="K308" s="157" t="s">
        <v>1898</v>
      </c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>
        <v>36</v>
      </c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</row>
    <row r="309" spans="1:51">
      <c r="A309" s="156">
        <v>306</v>
      </c>
      <c r="B309" s="79"/>
      <c r="C309" s="69" t="s">
        <v>1711</v>
      </c>
      <c r="D309" s="69" t="s">
        <v>1968</v>
      </c>
      <c r="E309" s="69" t="s">
        <v>33</v>
      </c>
      <c r="F309" s="69" t="s">
        <v>191</v>
      </c>
      <c r="G309" s="69" t="s">
        <v>1569</v>
      </c>
      <c r="H309" s="165">
        <v>1</v>
      </c>
      <c r="I309" s="69" t="s">
        <v>1297</v>
      </c>
      <c r="J309" s="178">
        <v>47</v>
      </c>
      <c r="K309" s="157" t="s">
        <v>1898</v>
      </c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>
        <v>47</v>
      </c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</row>
    <row r="310" spans="1:51" ht="14.25" customHeight="1">
      <c r="A310" s="156">
        <v>307</v>
      </c>
      <c r="B310" s="81"/>
      <c r="C310" s="69" t="s">
        <v>1225</v>
      </c>
      <c r="D310" s="69" t="s">
        <v>215</v>
      </c>
      <c r="E310" s="78" t="s">
        <v>33</v>
      </c>
      <c r="F310" s="78" t="s">
        <v>67</v>
      </c>
      <c r="G310" s="69" t="s">
        <v>1138</v>
      </c>
      <c r="H310" s="165">
        <v>3</v>
      </c>
      <c r="I310" s="69" t="s">
        <v>1183</v>
      </c>
      <c r="J310" s="181">
        <v>38</v>
      </c>
      <c r="K310" s="157" t="s">
        <v>1898</v>
      </c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>
        <v>30.4</v>
      </c>
      <c r="AC310" s="157"/>
      <c r="AD310" s="157">
        <v>30.4</v>
      </c>
      <c r="AE310" s="157"/>
      <c r="AF310" s="157">
        <v>30.4</v>
      </c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</row>
    <row r="311" spans="1:51" ht="14.25" customHeight="1">
      <c r="A311" s="156">
        <v>308</v>
      </c>
      <c r="B311" s="81"/>
      <c r="C311" s="114" t="s">
        <v>1245</v>
      </c>
      <c r="D311" s="78" t="s">
        <v>316</v>
      </c>
      <c r="E311" s="78" t="s">
        <v>33</v>
      </c>
      <c r="F311" s="78" t="s">
        <v>190</v>
      </c>
      <c r="G311" s="78" t="s">
        <v>322</v>
      </c>
      <c r="H311" s="164">
        <v>1</v>
      </c>
      <c r="I311" s="78" t="s">
        <v>1846</v>
      </c>
      <c r="J311" s="175">
        <v>30</v>
      </c>
      <c r="K311" s="192" t="s">
        <v>1900</v>
      </c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  <c r="AC311" s="192">
        <v>30</v>
      </c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</row>
    <row r="312" spans="1:51">
      <c r="A312" s="156">
        <v>309</v>
      </c>
      <c r="B312" s="81"/>
      <c r="C312" s="114" t="s">
        <v>1245</v>
      </c>
      <c r="D312" s="78" t="s">
        <v>314</v>
      </c>
      <c r="E312" s="78" t="s">
        <v>33</v>
      </c>
      <c r="F312" s="78" t="s">
        <v>47</v>
      </c>
      <c r="G312" s="78" t="s">
        <v>323</v>
      </c>
      <c r="H312" s="164">
        <v>1</v>
      </c>
      <c r="I312" s="78" t="s">
        <v>1322</v>
      </c>
      <c r="J312" s="175">
        <v>33</v>
      </c>
      <c r="K312" s="157" t="s">
        <v>1900</v>
      </c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>
        <v>33</v>
      </c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</row>
    <row r="313" spans="1:51">
      <c r="A313" s="156">
        <v>310</v>
      </c>
      <c r="B313" s="119"/>
      <c r="C313" s="69" t="s">
        <v>1711</v>
      </c>
      <c r="D313" s="69" t="s">
        <v>1969</v>
      </c>
      <c r="E313" s="69" t="s">
        <v>33</v>
      </c>
      <c r="F313" s="69" t="s">
        <v>191</v>
      </c>
      <c r="G313" s="69" t="s">
        <v>1575</v>
      </c>
      <c r="H313" s="165">
        <v>1</v>
      </c>
      <c r="I313" s="69" t="s">
        <v>1769</v>
      </c>
      <c r="J313" s="178">
        <v>21</v>
      </c>
      <c r="K313" s="192" t="s">
        <v>1900</v>
      </c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>
        <v>21</v>
      </c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</row>
    <row r="314" spans="1:51">
      <c r="A314" s="156">
        <v>311</v>
      </c>
      <c r="B314" s="79"/>
      <c r="C314" s="114" t="s">
        <v>1245</v>
      </c>
      <c r="D314" s="78" t="s">
        <v>302</v>
      </c>
      <c r="E314" s="78" t="s">
        <v>33</v>
      </c>
      <c r="F314" s="78" t="s">
        <v>321</v>
      </c>
      <c r="G314" s="78" t="s">
        <v>1247</v>
      </c>
      <c r="H314" s="164">
        <v>1</v>
      </c>
      <c r="I314" s="78" t="s">
        <v>1298</v>
      </c>
      <c r="J314" s="175">
        <v>43</v>
      </c>
      <c r="K314" s="157" t="s">
        <v>1897</v>
      </c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>
        <v>43</v>
      </c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</row>
    <row r="315" spans="1:51">
      <c r="A315" s="156">
        <v>312</v>
      </c>
      <c r="B315" s="79"/>
      <c r="C315" s="114" t="s">
        <v>1245</v>
      </c>
      <c r="D315" s="78" t="s">
        <v>308</v>
      </c>
      <c r="E315" s="78" t="s">
        <v>33</v>
      </c>
      <c r="F315" s="78" t="s">
        <v>47</v>
      </c>
      <c r="G315" s="78" t="s">
        <v>323</v>
      </c>
      <c r="H315" s="164">
        <v>2</v>
      </c>
      <c r="I315" s="78" t="s">
        <v>1318</v>
      </c>
      <c r="J315" s="175">
        <v>53</v>
      </c>
      <c r="K315" s="157" t="s">
        <v>1897</v>
      </c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>
        <v>53</v>
      </c>
      <c r="AE315" s="157"/>
      <c r="AF315" s="157">
        <v>53</v>
      </c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</row>
    <row r="316" spans="1:51">
      <c r="A316" s="156">
        <v>313</v>
      </c>
      <c r="B316" s="81"/>
      <c r="C316" s="60" t="s">
        <v>1536</v>
      </c>
      <c r="D316" s="114" t="s">
        <v>1370</v>
      </c>
      <c r="E316" s="114" t="s">
        <v>33</v>
      </c>
      <c r="F316" s="114" t="s">
        <v>71</v>
      </c>
      <c r="G316" s="114" t="s">
        <v>1410</v>
      </c>
      <c r="H316" s="164">
        <v>2</v>
      </c>
      <c r="I316" s="78" t="s">
        <v>1318</v>
      </c>
      <c r="J316" s="180">
        <v>45</v>
      </c>
      <c r="K316" s="157" t="s">
        <v>1897</v>
      </c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>
        <v>45</v>
      </c>
      <c r="AE316" s="157"/>
      <c r="AF316" s="157">
        <v>45</v>
      </c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</row>
    <row r="317" spans="1:51">
      <c r="A317" s="156">
        <v>314</v>
      </c>
      <c r="B317" s="79"/>
      <c r="C317" s="114" t="s">
        <v>1245</v>
      </c>
      <c r="D317" s="78" t="s">
        <v>298</v>
      </c>
      <c r="E317" s="78" t="s">
        <v>33</v>
      </c>
      <c r="F317" s="114" t="s">
        <v>71</v>
      </c>
      <c r="G317" s="78" t="s">
        <v>1246</v>
      </c>
      <c r="H317" s="164">
        <v>1</v>
      </c>
      <c r="I317" s="78" t="s">
        <v>1284</v>
      </c>
      <c r="J317" s="175">
        <v>44</v>
      </c>
      <c r="K317" s="157" t="s">
        <v>1903</v>
      </c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>
        <v>44</v>
      </c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</row>
    <row r="318" spans="1:51">
      <c r="A318" s="156">
        <v>315</v>
      </c>
      <c r="B318" s="79"/>
      <c r="C318" s="114" t="s">
        <v>1245</v>
      </c>
      <c r="D318" s="78" t="s">
        <v>312</v>
      </c>
      <c r="E318" s="78" t="s">
        <v>33</v>
      </c>
      <c r="F318" s="78" t="s">
        <v>47</v>
      </c>
      <c r="G318" s="78" t="s">
        <v>323</v>
      </c>
      <c r="H318" s="164">
        <v>2</v>
      </c>
      <c r="I318" s="78" t="s">
        <v>1317</v>
      </c>
      <c r="J318" s="175">
        <v>52</v>
      </c>
      <c r="K318" s="157" t="s">
        <v>1903</v>
      </c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>
        <v>52</v>
      </c>
      <c r="AF318" s="157"/>
      <c r="AG318" s="157">
        <v>52</v>
      </c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</row>
    <row r="319" spans="1:51">
      <c r="A319" s="156">
        <v>316</v>
      </c>
      <c r="B319" s="79"/>
      <c r="C319" s="114" t="s">
        <v>1245</v>
      </c>
      <c r="D319" s="78" t="s">
        <v>303</v>
      </c>
      <c r="E319" s="78" t="s">
        <v>33</v>
      </c>
      <c r="F319" s="78" t="s">
        <v>321</v>
      </c>
      <c r="G319" s="78" t="s">
        <v>1247</v>
      </c>
      <c r="H319" s="164">
        <v>1</v>
      </c>
      <c r="I319" s="78" t="s">
        <v>1299</v>
      </c>
      <c r="J319" s="175">
        <v>42</v>
      </c>
      <c r="K319" s="157" t="s">
        <v>1885</v>
      </c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>
        <v>42</v>
      </c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</row>
    <row r="320" spans="1:51" ht="14.25" customHeight="1">
      <c r="A320" s="156">
        <v>317</v>
      </c>
      <c r="B320" s="79"/>
      <c r="C320" s="69" t="s">
        <v>1711</v>
      </c>
      <c r="D320" s="69" t="s">
        <v>1970</v>
      </c>
      <c r="E320" s="116" t="s">
        <v>33</v>
      </c>
      <c r="F320" s="116" t="s">
        <v>38</v>
      </c>
      <c r="G320" s="69" t="s">
        <v>266</v>
      </c>
      <c r="H320" s="165">
        <v>3</v>
      </c>
      <c r="I320" s="69" t="s">
        <v>1653</v>
      </c>
      <c r="J320" s="178">
        <v>47</v>
      </c>
      <c r="K320" s="157" t="s">
        <v>1885</v>
      </c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>
        <v>47</v>
      </c>
      <c r="AG320" s="157"/>
      <c r="AH320" s="157">
        <v>47</v>
      </c>
      <c r="AI320" s="157"/>
      <c r="AJ320" s="157">
        <v>47</v>
      </c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</row>
    <row r="321" spans="1:51">
      <c r="A321" s="156">
        <v>318</v>
      </c>
      <c r="B321" s="81"/>
      <c r="C321" s="69" t="s">
        <v>1225</v>
      </c>
      <c r="D321" s="69" t="s">
        <v>1842</v>
      </c>
      <c r="E321" s="78" t="s">
        <v>33</v>
      </c>
      <c r="F321" s="78" t="s">
        <v>248</v>
      </c>
      <c r="G321" s="69" t="s">
        <v>1132</v>
      </c>
      <c r="H321" s="165">
        <v>1</v>
      </c>
      <c r="I321" s="69" t="s">
        <v>1767</v>
      </c>
      <c r="J321" s="165">
        <v>35</v>
      </c>
      <c r="K321" s="157" t="s">
        <v>1885</v>
      </c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>
        <v>35</v>
      </c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</row>
    <row r="322" spans="1:51">
      <c r="A322" s="156">
        <v>319</v>
      </c>
      <c r="B322" s="81"/>
      <c r="C322" s="114" t="s">
        <v>1245</v>
      </c>
      <c r="D322" s="78" t="s">
        <v>301</v>
      </c>
      <c r="E322" s="78" t="s">
        <v>33</v>
      </c>
      <c r="F322" s="114" t="s">
        <v>71</v>
      </c>
      <c r="G322" s="78" t="s">
        <v>1246</v>
      </c>
      <c r="H322" s="164">
        <v>1</v>
      </c>
      <c r="I322" s="78" t="s">
        <v>1286</v>
      </c>
      <c r="J322" s="175">
        <v>43</v>
      </c>
      <c r="K322" s="157" t="s">
        <v>1886</v>
      </c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>
        <v>43</v>
      </c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</row>
    <row r="323" spans="1:51">
      <c r="A323" s="156">
        <v>320</v>
      </c>
      <c r="B323" s="117"/>
      <c r="C323" s="69" t="s">
        <v>1711</v>
      </c>
      <c r="D323" s="69" t="s">
        <v>1968</v>
      </c>
      <c r="E323" s="69" t="s">
        <v>33</v>
      </c>
      <c r="F323" s="69" t="s">
        <v>191</v>
      </c>
      <c r="G323" s="69" t="s">
        <v>1576</v>
      </c>
      <c r="H323" s="165">
        <v>2</v>
      </c>
      <c r="I323" s="69" t="s">
        <v>1773</v>
      </c>
      <c r="J323" s="178">
        <v>47</v>
      </c>
      <c r="K323" s="192" t="s">
        <v>1886</v>
      </c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>
        <v>47</v>
      </c>
      <c r="AH323" s="192"/>
      <c r="AI323" s="192">
        <v>47</v>
      </c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</row>
    <row r="324" spans="1:51" ht="14.25" customHeight="1">
      <c r="A324" s="156">
        <v>321</v>
      </c>
      <c r="B324" s="81"/>
      <c r="C324" s="69" t="s">
        <v>1711</v>
      </c>
      <c r="D324" s="69" t="s">
        <v>1971</v>
      </c>
      <c r="E324" s="116" t="s">
        <v>33</v>
      </c>
      <c r="F324" s="116" t="s">
        <v>38</v>
      </c>
      <c r="G324" s="69" t="s">
        <v>266</v>
      </c>
      <c r="H324" s="165">
        <v>3</v>
      </c>
      <c r="I324" s="69" t="s">
        <v>1652</v>
      </c>
      <c r="J324" s="178">
        <v>45</v>
      </c>
      <c r="K324" s="157" t="s">
        <v>1886</v>
      </c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>
        <v>45</v>
      </c>
      <c r="AH324" s="157"/>
      <c r="AI324" s="157">
        <v>45</v>
      </c>
      <c r="AJ324" s="157"/>
      <c r="AK324" s="157">
        <v>45</v>
      </c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</row>
    <row r="325" spans="1:51">
      <c r="A325" s="156">
        <v>322</v>
      </c>
      <c r="B325" s="81"/>
      <c r="C325" s="69" t="s">
        <v>1225</v>
      </c>
      <c r="D325" s="69" t="s">
        <v>1077</v>
      </c>
      <c r="E325" s="78" t="s">
        <v>33</v>
      </c>
      <c r="F325" s="78" t="s">
        <v>67</v>
      </c>
      <c r="G325" s="69" t="s">
        <v>1134</v>
      </c>
      <c r="H325" s="165">
        <v>2</v>
      </c>
      <c r="I325" s="69" t="s">
        <v>1776</v>
      </c>
      <c r="J325" s="181">
        <v>39</v>
      </c>
      <c r="K325" s="157" t="s">
        <v>1886</v>
      </c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90"/>
      <c r="AD325" s="157"/>
      <c r="AE325" s="157"/>
      <c r="AF325" s="157"/>
      <c r="AG325" s="157">
        <v>39</v>
      </c>
      <c r="AH325" s="157"/>
      <c r="AI325" s="157">
        <v>39</v>
      </c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</row>
    <row r="326" spans="1:51">
      <c r="A326" s="156">
        <v>323</v>
      </c>
      <c r="B326" s="79"/>
      <c r="C326" s="114" t="s">
        <v>1245</v>
      </c>
      <c r="D326" s="78" t="s">
        <v>304</v>
      </c>
      <c r="E326" s="78" t="s">
        <v>33</v>
      </c>
      <c r="F326" s="78" t="s">
        <v>321</v>
      </c>
      <c r="G326" s="78" t="s">
        <v>1247</v>
      </c>
      <c r="H326" s="164">
        <v>1</v>
      </c>
      <c r="I326" s="78" t="s">
        <v>1300</v>
      </c>
      <c r="J326" s="175">
        <v>42</v>
      </c>
      <c r="K326" s="157" t="s">
        <v>1899</v>
      </c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>
        <v>42</v>
      </c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</row>
    <row r="327" spans="1:51">
      <c r="A327" s="156">
        <v>324</v>
      </c>
      <c r="B327" s="81"/>
      <c r="C327" s="69" t="s">
        <v>1711</v>
      </c>
      <c r="D327" s="69" t="s">
        <v>1969</v>
      </c>
      <c r="E327" s="116" t="s">
        <v>33</v>
      </c>
      <c r="F327" s="116" t="s">
        <v>190</v>
      </c>
      <c r="G327" s="69" t="s">
        <v>358</v>
      </c>
      <c r="H327" s="165">
        <v>2</v>
      </c>
      <c r="I327" s="69" t="s">
        <v>1636</v>
      </c>
      <c r="J327" s="178">
        <v>21</v>
      </c>
      <c r="K327" s="157" t="s">
        <v>1899</v>
      </c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90"/>
      <c r="AD327" s="157"/>
      <c r="AE327" s="157"/>
      <c r="AF327" s="157"/>
      <c r="AG327" s="157"/>
      <c r="AH327" s="157">
        <v>21</v>
      </c>
      <c r="AI327" s="157"/>
      <c r="AJ327" s="157">
        <v>21</v>
      </c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</row>
    <row r="328" spans="1:51">
      <c r="A328" s="156">
        <v>325</v>
      </c>
      <c r="B328" s="81"/>
      <c r="C328" s="69" t="s">
        <v>1711</v>
      </c>
      <c r="D328" s="69" t="s">
        <v>1968</v>
      </c>
      <c r="E328" s="116" t="s">
        <v>33</v>
      </c>
      <c r="F328" s="114" t="s">
        <v>71</v>
      </c>
      <c r="G328" s="69" t="s">
        <v>266</v>
      </c>
      <c r="H328" s="165">
        <v>2</v>
      </c>
      <c r="I328" s="69" t="s">
        <v>1636</v>
      </c>
      <c r="J328" s="178">
        <v>47</v>
      </c>
      <c r="K328" s="157" t="s">
        <v>1899</v>
      </c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>
        <v>47</v>
      </c>
      <c r="AI328" s="157"/>
      <c r="AJ328" s="157">
        <v>47</v>
      </c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</row>
    <row r="329" spans="1:51">
      <c r="A329" s="156">
        <v>326</v>
      </c>
      <c r="B329" s="81"/>
      <c r="C329" s="69" t="s">
        <v>1225</v>
      </c>
      <c r="D329" s="69" t="s">
        <v>1838</v>
      </c>
      <c r="E329" s="78" t="s">
        <v>33</v>
      </c>
      <c r="F329" s="78" t="s">
        <v>47</v>
      </c>
      <c r="G329" s="69" t="s">
        <v>220</v>
      </c>
      <c r="H329" s="165">
        <v>1</v>
      </c>
      <c r="I329" s="69" t="s">
        <v>1828</v>
      </c>
      <c r="J329" s="165">
        <v>36</v>
      </c>
      <c r="K329" s="157" t="s">
        <v>1899</v>
      </c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>
        <v>36</v>
      </c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</row>
    <row r="330" spans="1:51">
      <c r="A330" s="156">
        <v>327</v>
      </c>
      <c r="B330" s="81"/>
      <c r="C330" s="69" t="s">
        <v>1225</v>
      </c>
      <c r="D330" s="69" t="s">
        <v>1840</v>
      </c>
      <c r="E330" s="78" t="s">
        <v>33</v>
      </c>
      <c r="F330" s="78" t="s">
        <v>248</v>
      </c>
      <c r="G330" s="69" t="s">
        <v>329</v>
      </c>
      <c r="H330" s="165">
        <v>1</v>
      </c>
      <c r="I330" s="69" t="s">
        <v>1165</v>
      </c>
      <c r="J330" s="165">
        <v>36</v>
      </c>
      <c r="K330" s="157" t="s">
        <v>1899</v>
      </c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>
        <v>36</v>
      </c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</row>
    <row r="331" spans="1:51">
      <c r="A331" s="156">
        <v>328</v>
      </c>
      <c r="B331" s="81"/>
      <c r="C331" s="69" t="s">
        <v>1225</v>
      </c>
      <c r="D331" s="69" t="s">
        <v>1837</v>
      </c>
      <c r="E331" s="78" t="s">
        <v>33</v>
      </c>
      <c r="F331" s="78" t="s">
        <v>47</v>
      </c>
      <c r="G331" s="69" t="s">
        <v>220</v>
      </c>
      <c r="H331" s="165">
        <v>1</v>
      </c>
      <c r="I331" s="69" t="s">
        <v>1829</v>
      </c>
      <c r="J331" s="165">
        <v>36</v>
      </c>
      <c r="K331" s="157" t="s">
        <v>1901</v>
      </c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>
        <v>36</v>
      </c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</row>
    <row r="332" spans="1:51">
      <c r="A332" s="156">
        <v>329</v>
      </c>
      <c r="B332" s="79"/>
      <c r="C332" s="114" t="s">
        <v>1245</v>
      </c>
      <c r="D332" s="78" t="s">
        <v>305</v>
      </c>
      <c r="E332" s="78" t="s">
        <v>33</v>
      </c>
      <c r="F332" s="78" t="s">
        <v>321</v>
      </c>
      <c r="G332" s="78" t="s">
        <v>1247</v>
      </c>
      <c r="H332" s="164">
        <v>1</v>
      </c>
      <c r="I332" s="78" t="s">
        <v>1301</v>
      </c>
      <c r="J332" s="175">
        <v>42</v>
      </c>
      <c r="K332" s="157" t="s">
        <v>1890</v>
      </c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>
        <v>42</v>
      </c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</row>
    <row r="333" spans="1:51">
      <c r="A333" s="156">
        <v>330</v>
      </c>
      <c r="B333" s="79"/>
      <c r="C333" s="114" t="s">
        <v>1245</v>
      </c>
      <c r="D333" s="78" t="s">
        <v>303</v>
      </c>
      <c r="E333" s="78" t="s">
        <v>33</v>
      </c>
      <c r="F333" s="78" t="s">
        <v>191</v>
      </c>
      <c r="G333" s="78" t="s">
        <v>1248</v>
      </c>
      <c r="H333" s="164">
        <v>2</v>
      </c>
      <c r="I333" s="78" t="s">
        <v>1306</v>
      </c>
      <c r="J333" s="175">
        <v>42</v>
      </c>
      <c r="K333" s="157" t="s">
        <v>1890</v>
      </c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95"/>
      <c r="AD333" s="157"/>
      <c r="AE333" s="157"/>
      <c r="AF333" s="157"/>
      <c r="AG333" s="157"/>
      <c r="AH333" s="157"/>
      <c r="AI333" s="157"/>
      <c r="AJ333" s="157">
        <v>42</v>
      </c>
      <c r="AK333" s="157"/>
      <c r="AL333" s="157">
        <v>42</v>
      </c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</row>
    <row r="334" spans="1:51">
      <c r="A334" s="156">
        <v>331</v>
      </c>
      <c r="B334" s="81"/>
      <c r="C334" s="69" t="s">
        <v>1225</v>
      </c>
      <c r="D334" s="69" t="s">
        <v>1841</v>
      </c>
      <c r="E334" s="78" t="s">
        <v>33</v>
      </c>
      <c r="F334" s="78" t="s">
        <v>47</v>
      </c>
      <c r="G334" s="69" t="s">
        <v>220</v>
      </c>
      <c r="H334" s="165">
        <v>1</v>
      </c>
      <c r="I334" s="69" t="s">
        <v>1830</v>
      </c>
      <c r="J334" s="165">
        <v>36</v>
      </c>
      <c r="K334" s="157" t="s">
        <v>1890</v>
      </c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>
        <v>36</v>
      </c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</row>
    <row r="335" spans="1:51">
      <c r="A335" s="156">
        <v>332</v>
      </c>
      <c r="B335" s="81"/>
      <c r="C335" s="69" t="s">
        <v>1225</v>
      </c>
      <c r="D335" s="69" t="s">
        <v>1079</v>
      </c>
      <c r="E335" s="78" t="s">
        <v>33</v>
      </c>
      <c r="F335" s="78" t="s">
        <v>67</v>
      </c>
      <c r="G335" s="69" t="s">
        <v>1134</v>
      </c>
      <c r="H335" s="165">
        <v>2</v>
      </c>
      <c r="I335" s="69" t="s">
        <v>1174</v>
      </c>
      <c r="J335" s="181">
        <v>40</v>
      </c>
      <c r="K335" s="192" t="s">
        <v>1890</v>
      </c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>
        <v>40</v>
      </c>
      <c r="AK335" s="192"/>
      <c r="AL335" s="192">
        <v>40</v>
      </c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</row>
    <row r="336" spans="1:51">
      <c r="A336" s="156">
        <v>333</v>
      </c>
      <c r="B336" s="79"/>
      <c r="C336" s="114" t="s">
        <v>1245</v>
      </c>
      <c r="D336" s="78" t="s">
        <v>304</v>
      </c>
      <c r="E336" s="78" t="s">
        <v>33</v>
      </c>
      <c r="F336" s="78" t="s">
        <v>191</v>
      </c>
      <c r="G336" s="78" t="s">
        <v>1248</v>
      </c>
      <c r="H336" s="164">
        <v>2</v>
      </c>
      <c r="I336" s="78" t="s">
        <v>1304</v>
      </c>
      <c r="J336" s="175">
        <v>42</v>
      </c>
      <c r="K336" s="157" t="s">
        <v>1904</v>
      </c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>
        <v>42</v>
      </c>
      <c r="AL336" s="157"/>
      <c r="AM336" s="157">
        <v>42</v>
      </c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</row>
    <row r="337" spans="1:51" s="62" customFormat="1">
      <c r="A337" s="156">
        <v>334</v>
      </c>
      <c r="B337" s="122"/>
      <c r="C337" s="114" t="s">
        <v>1245</v>
      </c>
      <c r="D337" s="82" t="s">
        <v>306</v>
      </c>
      <c r="E337" s="78" t="s">
        <v>33</v>
      </c>
      <c r="F337" s="78" t="s">
        <v>321</v>
      </c>
      <c r="G337" s="82" t="s">
        <v>1247</v>
      </c>
      <c r="H337" s="167">
        <v>1</v>
      </c>
      <c r="I337" s="82" t="s">
        <v>1302</v>
      </c>
      <c r="J337" s="182">
        <v>43</v>
      </c>
      <c r="K337" s="158" t="s">
        <v>1887</v>
      </c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>
        <v>43</v>
      </c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</row>
    <row r="338" spans="1:51" s="62" customFormat="1">
      <c r="A338" s="156">
        <v>335</v>
      </c>
      <c r="B338" s="123"/>
      <c r="C338" s="60" t="s">
        <v>1536</v>
      </c>
      <c r="D338" s="124" t="s">
        <v>334</v>
      </c>
      <c r="E338" s="116" t="s">
        <v>33</v>
      </c>
      <c r="F338" s="116" t="s">
        <v>71</v>
      </c>
      <c r="G338" s="124" t="s">
        <v>1438</v>
      </c>
      <c r="H338" s="167">
        <v>2</v>
      </c>
      <c r="I338" s="82" t="s">
        <v>1868</v>
      </c>
      <c r="J338" s="167">
        <v>52</v>
      </c>
      <c r="K338" s="199" t="s">
        <v>1887</v>
      </c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199"/>
      <c r="Z338" s="199"/>
      <c r="AA338" s="199"/>
      <c r="AB338" s="199"/>
      <c r="AC338" s="199"/>
      <c r="AD338" s="199"/>
      <c r="AE338" s="199"/>
      <c r="AF338" s="199"/>
      <c r="AG338" s="199"/>
      <c r="AH338" s="199"/>
      <c r="AI338" s="199"/>
      <c r="AJ338" s="199"/>
      <c r="AK338" s="199"/>
      <c r="AL338" s="199">
        <v>52</v>
      </c>
      <c r="AM338" s="199"/>
      <c r="AN338" s="199">
        <v>52</v>
      </c>
      <c r="AO338" s="199"/>
      <c r="AP338" s="199"/>
      <c r="AQ338" s="199"/>
      <c r="AR338" s="199"/>
      <c r="AS338" s="199"/>
      <c r="AT338" s="199"/>
      <c r="AU338" s="199"/>
      <c r="AV338" s="199"/>
      <c r="AW338" s="199"/>
      <c r="AX338" s="199"/>
      <c r="AY338" s="199"/>
    </row>
    <row r="339" spans="1:51" s="62" customFormat="1">
      <c r="A339" s="156">
        <v>336</v>
      </c>
      <c r="B339" s="123"/>
      <c r="C339" s="69" t="s">
        <v>1711</v>
      </c>
      <c r="D339" s="107" t="s">
        <v>1964</v>
      </c>
      <c r="E339" s="116" t="s">
        <v>33</v>
      </c>
      <c r="F339" s="116" t="s">
        <v>38</v>
      </c>
      <c r="G339" s="107" t="s">
        <v>266</v>
      </c>
      <c r="H339" s="168">
        <v>3</v>
      </c>
      <c r="I339" s="107" t="s">
        <v>1655</v>
      </c>
      <c r="J339" s="159">
        <v>45</v>
      </c>
      <c r="K339" s="158" t="s">
        <v>1887</v>
      </c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>
        <v>45</v>
      </c>
      <c r="AM339" s="158"/>
      <c r="AN339" s="158">
        <v>45</v>
      </c>
      <c r="AO339" s="158"/>
      <c r="AP339" s="158">
        <v>45</v>
      </c>
      <c r="AQ339" s="158"/>
      <c r="AR339" s="158"/>
      <c r="AS339" s="158"/>
      <c r="AT339" s="158"/>
      <c r="AU339" s="158"/>
      <c r="AV339" s="158"/>
      <c r="AW339" s="158"/>
      <c r="AX339" s="158"/>
      <c r="AY339" s="158"/>
    </row>
    <row r="340" spans="1:51" s="64" customFormat="1" ht="14.25" customHeight="1">
      <c r="A340" s="156">
        <v>337</v>
      </c>
      <c r="B340" s="81"/>
      <c r="C340" s="69" t="s">
        <v>1225</v>
      </c>
      <c r="D340" s="69" t="s">
        <v>1075</v>
      </c>
      <c r="E340" s="78" t="s">
        <v>33</v>
      </c>
      <c r="F340" s="78" t="s">
        <v>47</v>
      </c>
      <c r="G340" s="69" t="s">
        <v>220</v>
      </c>
      <c r="H340" s="165">
        <v>1</v>
      </c>
      <c r="I340" s="69" t="s">
        <v>1831</v>
      </c>
      <c r="J340" s="165">
        <v>38</v>
      </c>
      <c r="K340" s="157" t="s">
        <v>1887</v>
      </c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>
        <v>38</v>
      </c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</row>
    <row r="341" spans="1:51" ht="14.25" customHeight="1">
      <c r="A341" s="156">
        <v>338</v>
      </c>
      <c r="B341" s="81"/>
      <c r="C341" s="69" t="s">
        <v>1225</v>
      </c>
      <c r="D341" s="69" t="s">
        <v>1844</v>
      </c>
      <c r="E341" s="78" t="s">
        <v>33</v>
      </c>
      <c r="F341" s="78" t="s">
        <v>248</v>
      </c>
      <c r="G341" s="69" t="s">
        <v>1132</v>
      </c>
      <c r="H341" s="165">
        <v>1</v>
      </c>
      <c r="I341" s="69" t="s">
        <v>1167</v>
      </c>
      <c r="J341" s="165">
        <v>35</v>
      </c>
      <c r="K341" s="157" t="s">
        <v>1887</v>
      </c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>
        <v>35</v>
      </c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</row>
    <row r="342" spans="1:51">
      <c r="A342" s="156">
        <v>339</v>
      </c>
      <c r="B342" s="79"/>
      <c r="C342" s="69" t="s">
        <v>1711</v>
      </c>
      <c r="D342" s="69" t="s">
        <v>1962</v>
      </c>
      <c r="E342" s="116" t="s">
        <v>33</v>
      </c>
      <c r="F342" s="116" t="s">
        <v>38</v>
      </c>
      <c r="G342" s="69" t="s">
        <v>266</v>
      </c>
      <c r="H342" s="165">
        <v>3</v>
      </c>
      <c r="I342" s="69" t="s">
        <v>1654</v>
      </c>
      <c r="J342" s="178">
        <v>40</v>
      </c>
      <c r="K342" s="157" t="s">
        <v>1902</v>
      </c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>
        <v>40</v>
      </c>
      <c r="AN342" s="157"/>
      <c r="AO342" s="157">
        <v>40</v>
      </c>
      <c r="AP342" s="157"/>
      <c r="AQ342" s="157">
        <v>40</v>
      </c>
      <c r="AR342" s="157"/>
      <c r="AS342" s="157"/>
      <c r="AT342" s="157"/>
      <c r="AU342" s="157"/>
      <c r="AV342" s="157"/>
      <c r="AW342" s="157"/>
      <c r="AX342" s="157"/>
      <c r="AY342" s="157"/>
    </row>
    <row r="343" spans="1:51">
      <c r="A343" s="156">
        <v>340</v>
      </c>
      <c r="B343" s="79"/>
      <c r="C343" s="69" t="s">
        <v>1711</v>
      </c>
      <c r="D343" s="69" t="s">
        <v>1557</v>
      </c>
      <c r="E343" s="69" t="s">
        <v>33</v>
      </c>
      <c r="F343" s="69" t="s">
        <v>243</v>
      </c>
      <c r="G343" s="69" t="s">
        <v>1625</v>
      </c>
      <c r="H343" s="165">
        <v>4</v>
      </c>
      <c r="I343" s="69" t="s">
        <v>1694</v>
      </c>
      <c r="J343" s="176">
        <v>9</v>
      </c>
      <c r="K343" s="157" t="s">
        <v>1902</v>
      </c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>
        <v>9</v>
      </c>
      <c r="AN343" s="157"/>
      <c r="AO343" s="157">
        <v>9</v>
      </c>
      <c r="AP343" s="157"/>
      <c r="AQ343" s="157">
        <v>9</v>
      </c>
      <c r="AR343" s="157"/>
      <c r="AS343" s="157">
        <v>9</v>
      </c>
      <c r="AT343" s="157"/>
      <c r="AU343" s="157"/>
      <c r="AV343" s="157"/>
      <c r="AW343" s="157"/>
      <c r="AX343" s="157"/>
      <c r="AY343" s="157"/>
    </row>
    <row r="344" spans="1:51">
      <c r="A344" s="156">
        <v>341</v>
      </c>
      <c r="B344" s="81"/>
      <c r="C344" s="69" t="s">
        <v>1225</v>
      </c>
      <c r="D344" s="69" t="s">
        <v>1843</v>
      </c>
      <c r="E344" s="78" t="s">
        <v>33</v>
      </c>
      <c r="F344" s="78" t="s">
        <v>47</v>
      </c>
      <c r="G344" s="69" t="s">
        <v>220</v>
      </c>
      <c r="H344" s="165">
        <v>1</v>
      </c>
      <c r="I344" s="69" t="s">
        <v>1832</v>
      </c>
      <c r="J344" s="165">
        <v>35</v>
      </c>
      <c r="K344" s="157" t="s">
        <v>1902</v>
      </c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>
        <v>35</v>
      </c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</row>
    <row r="345" spans="1:51">
      <c r="A345" s="156">
        <v>342</v>
      </c>
      <c r="B345" s="79"/>
      <c r="C345" s="114" t="s">
        <v>1245</v>
      </c>
      <c r="D345" s="78" t="s">
        <v>307</v>
      </c>
      <c r="E345" s="78" t="s">
        <v>33</v>
      </c>
      <c r="F345" s="78" t="s">
        <v>321</v>
      </c>
      <c r="G345" s="78" t="s">
        <v>1247</v>
      </c>
      <c r="H345" s="164">
        <v>1</v>
      </c>
      <c r="I345" s="78" t="s">
        <v>1303</v>
      </c>
      <c r="J345" s="175">
        <v>49</v>
      </c>
      <c r="K345" s="157" t="s">
        <v>1894</v>
      </c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>
        <v>49</v>
      </c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</row>
    <row r="346" spans="1:51">
      <c r="A346" s="156">
        <v>343</v>
      </c>
      <c r="B346" s="98"/>
      <c r="C346" s="114" t="s">
        <v>1245</v>
      </c>
      <c r="D346" s="78" t="s">
        <v>305</v>
      </c>
      <c r="E346" s="78" t="s">
        <v>33</v>
      </c>
      <c r="F346" s="78" t="s">
        <v>191</v>
      </c>
      <c r="G346" s="78" t="s">
        <v>1248</v>
      </c>
      <c r="H346" s="164">
        <v>2</v>
      </c>
      <c r="I346" s="78" t="s">
        <v>1308</v>
      </c>
      <c r="J346" s="175">
        <v>42</v>
      </c>
      <c r="K346" s="157" t="s">
        <v>1894</v>
      </c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>
        <v>42</v>
      </c>
      <c r="AO346" s="157"/>
      <c r="AP346" s="157">
        <v>42</v>
      </c>
      <c r="AQ346" s="157"/>
      <c r="AR346" s="157"/>
      <c r="AS346" s="157"/>
      <c r="AT346" s="157"/>
      <c r="AU346" s="157"/>
      <c r="AV346" s="157"/>
      <c r="AW346" s="157"/>
      <c r="AX346" s="157"/>
      <c r="AY346" s="157"/>
    </row>
    <row r="347" spans="1:51">
      <c r="A347" s="156">
        <v>344</v>
      </c>
      <c r="B347" s="81"/>
      <c r="C347" s="69" t="s">
        <v>1225</v>
      </c>
      <c r="D347" s="69" t="s">
        <v>1845</v>
      </c>
      <c r="E347" s="78" t="s">
        <v>33</v>
      </c>
      <c r="F347" s="78" t="s">
        <v>47</v>
      </c>
      <c r="G347" s="69" t="s">
        <v>220</v>
      </c>
      <c r="H347" s="165">
        <v>1</v>
      </c>
      <c r="I347" s="69" t="s">
        <v>1168</v>
      </c>
      <c r="J347" s="165">
        <v>35</v>
      </c>
      <c r="K347" s="157" t="s">
        <v>1894</v>
      </c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>
        <v>35</v>
      </c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</row>
    <row r="348" spans="1:51">
      <c r="A348" s="156">
        <v>345</v>
      </c>
      <c r="B348" s="81"/>
      <c r="C348" s="69" t="s">
        <v>1225</v>
      </c>
      <c r="D348" s="69" t="s">
        <v>1078</v>
      </c>
      <c r="E348" s="78" t="s">
        <v>33</v>
      </c>
      <c r="F348" s="78" t="s">
        <v>67</v>
      </c>
      <c r="G348" s="69" t="s">
        <v>1134</v>
      </c>
      <c r="H348" s="165">
        <v>2</v>
      </c>
      <c r="I348" s="69" t="s">
        <v>1173</v>
      </c>
      <c r="J348" s="181">
        <v>39</v>
      </c>
      <c r="K348" s="157" t="s">
        <v>1894</v>
      </c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>
        <v>39</v>
      </c>
      <c r="AO348" s="157"/>
      <c r="AP348" s="157">
        <v>39</v>
      </c>
      <c r="AQ348" s="157"/>
      <c r="AR348" s="157"/>
      <c r="AS348" s="157"/>
      <c r="AT348" s="157"/>
      <c r="AU348" s="157"/>
      <c r="AV348" s="157"/>
      <c r="AW348" s="157"/>
      <c r="AX348" s="157"/>
      <c r="AY348" s="157"/>
    </row>
    <row r="349" spans="1:51" s="99" customFormat="1" ht="14.25" customHeight="1">
      <c r="A349" s="156">
        <v>346</v>
      </c>
      <c r="B349" s="79"/>
      <c r="C349" s="114" t="s">
        <v>1245</v>
      </c>
      <c r="D349" s="78" t="s">
        <v>306</v>
      </c>
      <c r="E349" s="82" t="s">
        <v>33</v>
      </c>
      <c r="F349" s="82" t="s">
        <v>191</v>
      </c>
      <c r="G349" s="78" t="s">
        <v>1248</v>
      </c>
      <c r="H349" s="164">
        <v>2</v>
      </c>
      <c r="I349" s="78" t="s">
        <v>1307</v>
      </c>
      <c r="J349" s="175">
        <v>43</v>
      </c>
      <c r="K349" s="157" t="s">
        <v>1895</v>
      </c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95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>
        <v>43</v>
      </c>
      <c r="AP349" s="157"/>
      <c r="AQ349" s="157">
        <v>43</v>
      </c>
      <c r="AR349" s="157"/>
      <c r="AS349" s="157"/>
      <c r="AT349" s="157"/>
      <c r="AU349" s="157"/>
      <c r="AV349" s="157"/>
      <c r="AW349" s="157"/>
      <c r="AX349" s="157"/>
      <c r="AY349" s="157"/>
    </row>
    <row r="350" spans="1:51">
      <c r="A350" s="156">
        <v>347</v>
      </c>
      <c r="B350" s="79"/>
      <c r="C350" s="69" t="s">
        <v>1711</v>
      </c>
      <c r="D350" s="69" t="s">
        <v>1968</v>
      </c>
      <c r="E350" s="120" t="s">
        <v>33</v>
      </c>
      <c r="F350" s="120" t="s">
        <v>190</v>
      </c>
      <c r="G350" s="69" t="s">
        <v>358</v>
      </c>
      <c r="H350" s="165">
        <v>2</v>
      </c>
      <c r="I350" s="69" t="s">
        <v>1327</v>
      </c>
      <c r="J350" s="178">
        <v>47</v>
      </c>
      <c r="K350" s="157" t="s">
        <v>1888</v>
      </c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>
        <v>47</v>
      </c>
      <c r="AQ350" s="157"/>
      <c r="AR350" s="157">
        <v>47</v>
      </c>
      <c r="AS350" s="157"/>
      <c r="AT350" s="157"/>
      <c r="AU350" s="157"/>
      <c r="AV350" s="157"/>
      <c r="AW350" s="157"/>
      <c r="AX350" s="157"/>
      <c r="AY350" s="157"/>
    </row>
    <row r="351" spans="1:51" s="62" customFormat="1" ht="14.25" customHeight="1">
      <c r="A351" s="156">
        <v>348</v>
      </c>
      <c r="B351" s="81"/>
      <c r="C351" s="69" t="s">
        <v>1711</v>
      </c>
      <c r="D351" s="69" t="s">
        <v>1970</v>
      </c>
      <c r="E351" s="116" t="s">
        <v>33</v>
      </c>
      <c r="F351" s="116" t="s">
        <v>47</v>
      </c>
      <c r="G351" s="69" t="s">
        <v>262</v>
      </c>
      <c r="H351" s="165">
        <v>2</v>
      </c>
      <c r="I351" s="69" t="s">
        <v>1327</v>
      </c>
      <c r="J351" s="178">
        <v>47</v>
      </c>
      <c r="K351" s="157" t="s">
        <v>1888</v>
      </c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>
        <v>47</v>
      </c>
      <c r="AQ351" s="157"/>
      <c r="AR351" s="157">
        <v>47</v>
      </c>
      <c r="AS351" s="157"/>
      <c r="AT351" s="157"/>
      <c r="AU351" s="157"/>
      <c r="AV351" s="157"/>
      <c r="AW351" s="157"/>
      <c r="AX351" s="157"/>
      <c r="AY351" s="157"/>
    </row>
    <row r="352" spans="1:51" s="62" customFormat="1" ht="14.25" customHeight="1">
      <c r="A352" s="156">
        <v>349</v>
      </c>
      <c r="B352" s="81"/>
      <c r="C352" s="69" t="s">
        <v>1711</v>
      </c>
      <c r="D352" s="69" t="s">
        <v>1971</v>
      </c>
      <c r="E352" s="116" t="s">
        <v>33</v>
      </c>
      <c r="F352" s="116" t="s">
        <v>47</v>
      </c>
      <c r="G352" s="69" t="s">
        <v>262</v>
      </c>
      <c r="H352" s="165">
        <v>2</v>
      </c>
      <c r="I352" s="69" t="s">
        <v>1328</v>
      </c>
      <c r="J352" s="178">
        <v>45</v>
      </c>
      <c r="K352" s="157" t="s">
        <v>1905</v>
      </c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>
        <v>45</v>
      </c>
      <c r="AR352" s="157"/>
      <c r="AS352" s="157">
        <v>45</v>
      </c>
      <c r="AT352" s="157"/>
      <c r="AU352" s="157"/>
      <c r="AV352" s="157"/>
      <c r="AW352" s="157"/>
      <c r="AX352" s="157"/>
      <c r="AY352" s="157"/>
    </row>
    <row r="353" spans="1:51" s="62" customFormat="1">
      <c r="A353" s="156">
        <v>350</v>
      </c>
      <c r="B353" s="79"/>
      <c r="C353" s="114" t="s">
        <v>1245</v>
      </c>
      <c r="D353" s="78" t="s">
        <v>307</v>
      </c>
      <c r="E353" s="78" t="s">
        <v>33</v>
      </c>
      <c r="F353" s="78" t="s">
        <v>191</v>
      </c>
      <c r="G353" s="78" t="s">
        <v>1248</v>
      </c>
      <c r="H353" s="164">
        <v>2</v>
      </c>
      <c r="I353" s="78" t="s">
        <v>1305</v>
      </c>
      <c r="J353" s="175">
        <v>49</v>
      </c>
      <c r="K353" s="157" t="s">
        <v>1893</v>
      </c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>
        <v>49</v>
      </c>
      <c r="AS353" s="157"/>
      <c r="AT353" s="157">
        <v>49</v>
      </c>
      <c r="AU353" s="157"/>
      <c r="AV353" s="157"/>
      <c r="AW353" s="157"/>
      <c r="AX353" s="157"/>
      <c r="AY353" s="157"/>
    </row>
    <row r="354" spans="1:51" s="62" customFormat="1">
      <c r="A354" s="156">
        <v>351</v>
      </c>
      <c r="B354" s="81"/>
      <c r="C354" s="69" t="s">
        <v>1711</v>
      </c>
      <c r="D354" s="69" t="s">
        <v>1965</v>
      </c>
      <c r="E354" s="116" t="s">
        <v>33</v>
      </c>
      <c r="F354" s="116" t="s">
        <v>38</v>
      </c>
      <c r="G354" s="69" t="s">
        <v>266</v>
      </c>
      <c r="H354" s="165">
        <v>3</v>
      </c>
      <c r="I354" s="69" t="s">
        <v>1656</v>
      </c>
      <c r="J354" s="178">
        <v>48</v>
      </c>
      <c r="K354" s="157" t="s">
        <v>1893</v>
      </c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>
        <v>48</v>
      </c>
      <c r="AS354" s="157"/>
      <c r="AT354" s="157">
        <v>48</v>
      </c>
      <c r="AU354" s="157"/>
      <c r="AV354" s="157">
        <v>48</v>
      </c>
      <c r="AW354" s="157"/>
      <c r="AX354" s="157"/>
      <c r="AY354" s="157"/>
    </row>
    <row r="355" spans="1:51" ht="14.25" customHeight="1">
      <c r="A355" s="156">
        <v>352</v>
      </c>
      <c r="B355" s="79"/>
      <c r="C355" s="69" t="s">
        <v>1711</v>
      </c>
      <c r="D355" s="69" t="s">
        <v>1971</v>
      </c>
      <c r="E355" s="69" t="s">
        <v>33</v>
      </c>
      <c r="F355" s="69" t="s">
        <v>191</v>
      </c>
      <c r="G355" s="69" t="s">
        <v>1575</v>
      </c>
      <c r="H355" s="165">
        <v>1</v>
      </c>
      <c r="I355" s="69" t="s">
        <v>1774</v>
      </c>
      <c r="J355" s="178">
        <v>45</v>
      </c>
      <c r="K355" s="157" t="s">
        <v>1906</v>
      </c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>
        <v>45</v>
      </c>
      <c r="AT355" s="157"/>
      <c r="AU355" s="157"/>
      <c r="AV355" s="157"/>
      <c r="AW355" s="157"/>
      <c r="AX355" s="157"/>
      <c r="AY355" s="157"/>
    </row>
    <row r="356" spans="1:51">
      <c r="A356" s="156">
        <v>353</v>
      </c>
      <c r="B356" s="81"/>
      <c r="C356" s="69" t="s">
        <v>1711</v>
      </c>
      <c r="D356" s="69" t="s">
        <v>1966</v>
      </c>
      <c r="E356" s="116" t="s">
        <v>33</v>
      </c>
      <c r="F356" s="126" t="s">
        <v>38</v>
      </c>
      <c r="G356" s="69" t="s">
        <v>266</v>
      </c>
      <c r="H356" s="165">
        <v>3</v>
      </c>
      <c r="I356" s="69" t="s">
        <v>1657</v>
      </c>
      <c r="J356" s="178">
        <v>47</v>
      </c>
      <c r="K356" s="157" t="s">
        <v>1906</v>
      </c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>
        <v>47</v>
      </c>
      <c r="AT356" s="157"/>
      <c r="AU356" s="157">
        <v>47</v>
      </c>
      <c r="AV356" s="157"/>
      <c r="AW356" s="157">
        <v>47</v>
      </c>
      <c r="AX356" s="157"/>
      <c r="AY356" s="157"/>
    </row>
    <row r="357" spans="1:51" ht="14.25" customHeight="1">
      <c r="A357" s="156">
        <v>354</v>
      </c>
      <c r="B357" s="79"/>
      <c r="C357" s="69" t="s">
        <v>1711</v>
      </c>
      <c r="D357" s="69" t="s">
        <v>1971</v>
      </c>
      <c r="E357" s="116" t="s">
        <v>33</v>
      </c>
      <c r="F357" s="126" t="s">
        <v>190</v>
      </c>
      <c r="G357" s="69" t="s">
        <v>358</v>
      </c>
      <c r="H357" s="165">
        <v>2</v>
      </c>
      <c r="I357" s="69" t="s">
        <v>1640</v>
      </c>
      <c r="J357" s="178">
        <v>45</v>
      </c>
      <c r="K357" s="157" t="s">
        <v>1907</v>
      </c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>
        <v>45</v>
      </c>
      <c r="AU357" s="157"/>
      <c r="AV357" s="157">
        <v>45</v>
      </c>
      <c r="AW357" s="157"/>
      <c r="AX357" s="157"/>
      <c r="AY357" s="157"/>
    </row>
    <row r="358" spans="1:51">
      <c r="A358" s="156">
        <v>355</v>
      </c>
      <c r="B358" s="81"/>
      <c r="C358" s="69" t="s">
        <v>1711</v>
      </c>
      <c r="D358" s="69" t="s">
        <v>1557</v>
      </c>
      <c r="E358" s="69" t="s">
        <v>33</v>
      </c>
      <c r="F358" s="69" t="s">
        <v>248</v>
      </c>
      <c r="G358" s="69" t="s">
        <v>1624</v>
      </c>
      <c r="H358" s="165">
        <v>2</v>
      </c>
      <c r="I358" s="69" t="s">
        <v>1667</v>
      </c>
      <c r="J358" s="176">
        <v>9</v>
      </c>
      <c r="K358" s="157" t="s">
        <v>1907</v>
      </c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>
        <v>9</v>
      </c>
      <c r="AU358" s="157"/>
      <c r="AV358" s="157">
        <v>9</v>
      </c>
      <c r="AW358" s="157"/>
      <c r="AX358" s="157"/>
      <c r="AY358" s="157"/>
    </row>
    <row r="359" spans="1:51" ht="14.25" customHeight="1">
      <c r="A359" s="156">
        <v>356</v>
      </c>
      <c r="B359" s="79"/>
      <c r="C359" s="69" t="s">
        <v>1711</v>
      </c>
      <c r="D359" s="69" t="s">
        <v>1970</v>
      </c>
      <c r="E359" s="116" t="s">
        <v>33</v>
      </c>
      <c r="F359" s="116" t="s">
        <v>190</v>
      </c>
      <c r="G359" s="69" t="s">
        <v>358</v>
      </c>
      <c r="H359" s="165">
        <v>2</v>
      </c>
      <c r="I359" s="69" t="s">
        <v>1643</v>
      </c>
      <c r="J359" s="178">
        <v>47</v>
      </c>
      <c r="K359" s="157" t="s">
        <v>1908</v>
      </c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>
        <v>47</v>
      </c>
      <c r="AV359" s="157"/>
      <c r="AW359" s="157">
        <v>47</v>
      </c>
      <c r="AX359" s="157"/>
      <c r="AY359" s="157"/>
    </row>
    <row r="360" spans="1:51" ht="14.25" customHeight="1">
      <c r="A360" s="156">
        <v>357</v>
      </c>
      <c r="B360" s="81"/>
      <c r="C360" s="69" t="s">
        <v>1711</v>
      </c>
      <c r="D360" s="69" t="s">
        <v>1970</v>
      </c>
      <c r="E360" s="69" t="s">
        <v>33</v>
      </c>
      <c r="F360" s="69" t="s">
        <v>191</v>
      </c>
      <c r="G360" s="69" t="s">
        <v>1575</v>
      </c>
      <c r="H360" s="165">
        <v>1</v>
      </c>
      <c r="I360" s="69" t="s">
        <v>1775</v>
      </c>
      <c r="J360" s="178">
        <v>47</v>
      </c>
      <c r="K360" s="157" t="s">
        <v>1908</v>
      </c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>
        <v>47</v>
      </c>
      <c r="AV360" s="157"/>
      <c r="AW360" s="157"/>
      <c r="AX360" s="157"/>
      <c r="AY360" s="157"/>
    </row>
    <row r="361" spans="1:51">
      <c r="A361" s="156">
        <v>358</v>
      </c>
      <c r="B361" s="81"/>
      <c r="C361" s="60" t="s">
        <v>1536</v>
      </c>
      <c r="D361" s="114" t="s">
        <v>334</v>
      </c>
      <c r="E361" s="114" t="s">
        <v>79</v>
      </c>
      <c r="F361" s="114" t="s">
        <v>80</v>
      </c>
      <c r="G361" s="114" t="s">
        <v>1439</v>
      </c>
      <c r="H361" s="164">
        <v>18</v>
      </c>
      <c r="I361" s="78" t="s">
        <v>1520</v>
      </c>
      <c r="J361" s="175">
        <v>52</v>
      </c>
      <c r="K361" s="157" t="s">
        <v>1872</v>
      </c>
      <c r="L361" s="157">
        <v>10.4</v>
      </c>
      <c r="M361" s="157"/>
      <c r="N361" s="157">
        <v>10.4</v>
      </c>
      <c r="O361" s="157"/>
      <c r="P361" s="157">
        <v>10.4</v>
      </c>
      <c r="Q361" s="157"/>
      <c r="R361" s="157">
        <v>10.4</v>
      </c>
      <c r="S361" s="157"/>
      <c r="T361" s="157">
        <v>10.4</v>
      </c>
      <c r="U361" s="157"/>
      <c r="V361" s="157">
        <v>10.4</v>
      </c>
      <c r="W361" s="157"/>
      <c r="X361" s="157">
        <v>10.4</v>
      </c>
      <c r="Y361" s="157"/>
      <c r="Z361" s="157">
        <v>10.4</v>
      </c>
      <c r="AA361" s="157"/>
      <c r="AB361" s="157">
        <v>10.4</v>
      </c>
      <c r="AC361" s="157"/>
      <c r="AD361" s="157">
        <v>10.4</v>
      </c>
      <c r="AE361" s="157"/>
      <c r="AF361" s="157">
        <v>10.4</v>
      </c>
      <c r="AG361" s="157"/>
      <c r="AH361" s="157">
        <v>10.4</v>
      </c>
      <c r="AI361" s="157"/>
      <c r="AJ361" s="157">
        <v>10.4</v>
      </c>
      <c r="AK361" s="157"/>
      <c r="AL361" s="157">
        <v>10.4</v>
      </c>
      <c r="AM361" s="157"/>
      <c r="AN361" s="157">
        <v>10.4</v>
      </c>
      <c r="AO361" s="157"/>
      <c r="AP361" s="157">
        <v>10.4</v>
      </c>
      <c r="AQ361" s="157"/>
      <c r="AR361" s="157">
        <v>10.4</v>
      </c>
      <c r="AS361" s="157"/>
      <c r="AT361" s="157">
        <v>10.4</v>
      </c>
      <c r="AU361" s="157"/>
      <c r="AV361" s="157"/>
      <c r="AW361" s="157"/>
      <c r="AX361" s="157"/>
      <c r="AY361" s="157"/>
    </row>
    <row r="362" spans="1:51">
      <c r="A362" s="156">
        <v>359</v>
      </c>
      <c r="B362" s="81"/>
      <c r="C362" s="60" t="s">
        <v>1536</v>
      </c>
      <c r="D362" s="114" t="s">
        <v>335</v>
      </c>
      <c r="E362" s="114" t="s">
        <v>79</v>
      </c>
      <c r="F362" s="127" t="s">
        <v>80</v>
      </c>
      <c r="G362" s="114" t="s">
        <v>1439</v>
      </c>
      <c r="H362" s="164">
        <v>18</v>
      </c>
      <c r="I362" s="78" t="s">
        <v>1521</v>
      </c>
      <c r="J362" s="175">
        <v>51</v>
      </c>
      <c r="K362" s="157" t="s">
        <v>1872</v>
      </c>
      <c r="L362" s="157">
        <v>10.199999999999999</v>
      </c>
      <c r="M362" s="157"/>
      <c r="N362" s="157">
        <v>10.199999999999999</v>
      </c>
      <c r="O362" s="157"/>
      <c r="P362" s="157">
        <v>10.199999999999999</v>
      </c>
      <c r="Q362" s="157"/>
      <c r="R362" s="157">
        <v>10.199999999999999</v>
      </c>
      <c r="S362" s="157"/>
      <c r="T362" s="157">
        <v>10.199999999999999</v>
      </c>
      <c r="U362" s="157"/>
      <c r="V362" s="157">
        <v>10.199999999999999</v>
      </c>
      <c r="W362" s="157"/>
      <c r="X362" s="157">
        <v>10.199999999999999</v>
      </c>
      <c r="Y362" s="157"/>
      <c r="Z362" s="157">
        <v>10.199999999999999</v>
      </c>
      <c r="AA362" s="157"/>
      <c r="AB362" s="157">
        <v>10.199999999999999</v>
      </c>
      <c r="AC362" s="157"/>
      <c r="AD362" s="157">
        <v>10.199999999999999</v>
      </c>
      <c r="AE362" s="157"/>
      <c r="AF362" s="157">
        <v>10.199999999999999</v>
      </c>
      <c r="AG362" s="157"/>
      <c r="AH362" s="157">
        <v>10.199999999999999</v>
      </c>
      <c r="AI362" s="157"/>
      <c r="AJ362" s="157">
        <v>10.199999999999999</v>
      </c>
      <c r="AK362" s="157"/>
      <c r="AL362" s="157">
        <v>10.199999999999999</v>
      </c>
      <c r="AM362" s="157"/>
      <c r="AN362" s="157">
        <v>10.199999999999999</v>
      </c>
      <c r="AO362" s="157"/>
      <c r="AP362" s="157">
        <v>10.199999999999999</v>
      </c>
      <c r="AQ362" s="157"/>
      <c r="AR362" s="157">
        <v>10.199999999999999</v>
      </c>
      <c r="AS362" s="157"/>
      <c r="AT362" s="157">
        <v>10.199999999999999</v>
      </c>
      <c r="AU362" s="157"/>
      <c r="AV362" s="157"/>
      <c r="AW362" s="157"/>
      <c r="AX362" s="157"/>
      <c r="AY362" s="157"/>
    </row>
    <row r="363" spans="1:51">
      <c r="A363" s="156">
        <v>360</v>
      </c>
      <c r="B363" s="81"/>
      <c r="C363" s="60" t="s">
        <v>1536</v>
      </c>
      <c r="D363" s="114" t="s">
        <v>335</v>
      </c>
      <c r="E363" s="114" t="s">
        <v>79</v>
      </c>
      <c r="F363" s="114" t="s">
        <v>80</v>
      </c>
      <c r="G363" s="114" t="s">
        <v>1440</v>
      </c>
      <c r="H363" s="164">
        <v>18</v>
      </c>
      <c r="I363" s="78" t="s">
        <v>1523</v>
      </c>
      <c r="J363" s="175">
        <v>51</v>
      </c>
      <c r="K363" s="157" t="s">
        <v>1872</v>
      </c>
      <c r="L363" s="157">
        <v>10.199999999999999</v>
      </c>
      <c r="M363" s="157"/>
      <c r="N363" s="157">
        <v>10.199999999999999</v>
      </c>
      <c r="O363" s="157"/>
      <c r="P363" s="157">
        <v>10.199999999999999</v>
      </c>
      <c r="Q363" s="157"/>
      <c r="R363" s="157">
        <v>10.199999999999999</v>
      </c>
      <c r="S363" s="157"/>
      <c r="T363" s="157">
        <v>10.199999999999999</v>
      </c>
      <c r="U363" s="157"/>
      <c r="V363" s="157">
        <v>10.199999999999999</v>
      </c>
      <c r="W363" s="157"/>
      <c r="X363" s="157">
        <v>10.199999999999999</v>
      </c>
      <c r="Y363" s="157"/>
      <c r="Z363" s="157">
        <v>10.199999999999999</v>
      </c>
      <c r="AA363" s="157"/>
      <c r="AB363" s="157">
        <v>10.199999999999999</v>
      </c>
      <c r="AC363" s="157"/>
      <c r="AD363" s="157">
        <v>10.199999999999999</v>
      </c>
      <c r="AE363" s="157"/>
      <c r="AF363" s="157">
        <v>10.199999999999999</v>
      </c>
      <c r="AG363" s="157"/>
      <c r="AH363" s="157">
        <v>10.199999999999999</v>
      </c>
      <c r="AI363" s="157"/>
      <c r="AJ363" s="157">
        <v>10.199999999999999</v>
      </c>
      <c r="AK363" s="157"/>
      <c r="AL363" s="157">
        <v>10.199999999999999</v>
      </c>
      <c r="AM363" s="157"/>
      <c r="AN363" s="157">
        <v>10.199999999999999</v>
      </c>
      <c r="AO363" s="157"/>
      <c r="AP363" s="157">
        <v>10.199999999999999</v>
      </c>
      <c r="AQ363" s="157"/>
      <c r="AR363" s="157">
        <v>10.199999999999999</v>
      </c>
      <c r="AS363" s="157"/>
      <c r="AT363" s="157">
        <v>10.199999999999999</v>
      </c>
      <c r="AU363" s="157"/>
      <c r="AV363" s="157"/>
      <c r="AW363" s="157"/>
      <c r="AX363" s="157"/>
      <c r="AY363" s="157"/>
    </row>
    <row r="364" spans="1:51">
      <c r="A364" s="156">
        <v>361</v>
      </c>
      <c r="B364" s="81"/>
      <c r="C364" s="60" t="s">
        <v>1536</v>
      </c>
      <c r="D364" s="114" t="s">
        <v>334</v>
      </c>
      <c r="E364" s="114" t="s">
        <v>79</v>
      </c>
      <c r="F364" s="114" t="s">
        <v>80</v>
      </c>
      <c r="G364" s="114" t="s">
        <v>1437</v>
      </c>
      <c r="H364" s="164">
        <v>18</v>
      </c>
      <c r="I364" s="78" t="s">
        <v>1517</v>
      </c>
      <c r="J364" s="175">
        <v>52</v>
      </c>
      <c r="K364" s="157" t="s">
        <v>1920</v>
      </c>
      <c r="L364" s="157"/>
      <c r="M364" s="157">
        <v>10.4</v>
      </c>
      <c r="N364" s="157"/>
      <c r="O364" s="157">
        <v>10.4</v>
      </c>
      <c r="P364" s="157"/>
      <c r="Q364" s="157">
        <v>10.4</v>
      </c>
      <c r="R364" s="157"/>
      <c r="S364" s="157">
        <v>10.4</v>
      </c>
      <c r="T364" s="157"/>
      <c r="U364" s="157">
        <v>10.4</v>
      </c>
      <c r="V364" s="157"/>
      <c r="W364" s="157">
        <v>10.4</v>
      </c>
      <c r="X364" s="157"/>
      <c r="Y364" s="157">
        <v>10.4</v>
      </c>
      <c r="Z364" s="157"/>
      <c r="AA364" s="157">
        <v>10.4</v>
      </c>
      <c r="AB364" s="157"/>
      <c r="AC364" s="157">
        <v>10.4</v>
      </c>
      <c r="AD364" s="157"/>
      <c r="AE364" s="157">
        <v>10.4</v>
      </c>
      <c r="AF364" s="157"/>
      <c r="AG364" s="157">
        <v>10.4</v>
      </c>
      <c r="AH364" s="157"/>
      <c r="AI364" s="157">
        <v>10.4</v>
      </c>
      <c r="AJ364" s="157"/>
      <c r="AK364" s="157">
        <v>10.4</v>
      </c>
      <c r="AL364" s="157"/>
      <c r="AM364" s="157">
        <v>10.4</v>
      </c>
      <c r="AN364" s="157"/>
      <c r="AO364" s="157">
        <v>10.4</v>
      </c>
      <c r="AP364" s="157"/>
      <c r="AQ364" s="157">
        <v>10.4</v>
      </c>
      <c r="AR364" s="157"/>
      <c r="AS364" s="157">
        <v>10.4</v>
      </c>
      <c r="AT364" s="157"/>
      <c r="AU364" s="157">
        <v>10.4</v>
      </c>
      <c r="AV364" s="157"/>
      <c r="AW364" s="157"/>
      <c r="AX364" s="157"/>
      <c r="AY364" s="157"/>
    </row>
    <row r="365" spans="1:51">
      <c r="A365" s="156">
        <v>362</v>
      </c>
      <c r="B365" s="81"/>
      <c r="C365" s="60" t="s">
        <v>1536</v>
      </c>
      <c r="D365" s="114" t="s">
        <v>335</v>
      </c>
      <c r="E365" s="114" t="s">
        <v>79</v>
      </c>
      <c r="F365" s="114" t="s">
        <v>80</v>
      </c>
      <c r="G365" s="114" t="s">
        <v>1437</v>
      </c>
      <c r="H365" s="164">
        <v>18</v>
      </c>
      <c r="I365" s="78" t="s">
        <v>1518</v>
      </c>
      <c r="J365" s="175">
        <v>51</v>
      </c>
      <c r="K365" s="157" t="s">
        <v>1873</v>
      </c>
      <c r="L365" s="157"/>
      <c r="M365" s="157">
        <v>10.199999999999999</v>
      </c>
      <c r="N365" s="157"/>
      <c r="O365" s="157">
        <v>10.199999999999999</v>
      </c>
      <c r="P365" s="157"/>
      <c r="Q365" s="157">
        <v>10.199999999999999</v>
      </c>
      <c r="R365" s="157"/>
      <c r="S365" s="157">
        <v>10.199999999999999</v>
      </c>
      <c r="T365" s="157"/>
      <c r="U365" s="157">
        <v>10.199999999999999</v>
      </c>
      <c r="V365" s="157"/>
      <c r="W365" s="157">
        <v>10.199999999999999</v>
      </c>
      <c r="X365" s="157"/>
      <c r="Y365" s="157">
        <v>10.199999999999999</v>
      </c>
      <c r="Z365" s="157"/>
      <c r="AA365" s="157">
        <v>10.199999999999999</v>
      </c>
      <c r="AB365" s="157"/>
      <c r="AC365" s="157">
        <v>10.199999999999999</v>
      </c>
      <c r="AD365" s="157"/>
      <c r="AE365" s="157">
        <v>10.199999999999999</v>
      </c>
      <c r="AF365" s="157"/>
      <c r="AG365" s="157">
        <v>10.199999999999999</v>
      </c>
      <c r="AH365" s="157"/>
      <c r="AI365" s="157">
        <v>10.199999999999999</v>
      </c>
      <c r="AJ365" s="157"/>
      <c r="AK365" s="157">
        <v>10.199999999999999</v>
      </c>
      <c r="AL365" s="157"/>
      <c r="AM365" s="157">
        <v>10.199999999999999</v>
      </c>
      <c r="AN365" s="157"/>
      <c r="AO365" s="157">
        <v>10.199999999999999</v>
      </c>
      <c r="AP365" s="157"/>
      <c r="AQ365" s="157">
        <v>10.199999999999999</v>
      </c>
      <c r="AR365" s="157"/>
      <c r="AS365" s="157">
        <v>10.199999999999999</v>
      </c>
      <c r="AT365" s="157"/>
      <c r="AU365" s="157">
        <v>10.199999999999999</v>
      </c>
      <c r="AV365" s="157"/>
      <c r="AW365" s="157"/>
      <c r="AX365" s="157"/>
      <c r="AY365" s="157"/>
    </row>
    <row r="366" spans="1:51">
      <c r="A366" s="156">
        <v>363</v>
      </c>
      <c r="B366" s="81"/>
      <c r="C366" s="60" t="s">
        <v>1536</v>
      </c>
      <c r="D366" s="114" t="s">
        <v>334</v>
      </c>
      <c r="E366" s="114" t="s">
        <v>79</v>
      </c>
      <c r="F366" s="128" t="s">
        <v>80</v>
      </c>
      <c r="G366" s="114" t="s">
        <v>1440</v>
      </c>
      <c r="H366" s="164">
        <v>18</v>
      </c>
      <c r="I366" s="78" t="s">
        <v>1522</v>
      </c>
      <c r="J366" s="175">
        <v>52</v>
      </c>
      <c r="K366" s="157" t="s">
        <v>1873</v>
      </c>
      <c r="L366" s="157"/>
      <c r="M366" s="157">
        <v>10.4</v>
      </c>
      <c r="N366" s="157"/>
      <c r="O366" s="157">
        <v>10.4</v>
      </c>
      <c r="P366" s="157"/>
      <c r="Q366" s="157">
        <v>10.4</v>
      </c>
      <c r="R366" s="157"/>
      <c r="S366" s="157">
        <v>10.4</v>
      </c>
      <c r="T366" s="157"/>
      <c r="U366" s="157">
        <v>10.4</v>
      </c>
      <c r="V366" s="157"/>
      <c r="W366" s="157">
        <v>10.4</v>
      </c>
      <c r="X366" s="157"/>
      <c r="Y366" s="157">
        <v>10.4</v>
      </c>
      <c r="Z366" s="157"/>
      <c r="AA366" s="157">
        <v>10.4</v>
      </c>
      <c r="AB366" s="157"/>
      <c r="AC366" s="157">
        <v>10.4</v>
      </c>
      <c r="AD366" s="157"/>
      <c r="AE366" s="157">
        <v>10.4</v>
      </c>
      <c r="AF366" s="157"/>
      <c r="AG366" s="157">
        <v>10.4</v>
      </c>
      <c r="AH366" s="157"/>
      <c r="AI366" s="157">
        <v>10.4</v>
      </c>
      <c r="AJ366" s="157"/>
      <c r="AK366" s="157">
        <v>10.4</v>
      </c>
      <c r="AL366" s="157"/>
      <c r="AM366" s="157">
        <v>10.4</v>
      </c>
      <c r="AN366" s="157"/>
      <c r="AO366" s="157">
        <v>10.4</v>
      </c>
      <c r="AP366" s="157"/>
      <c r="AQ366" s="157">
        <v>10.4</v>
      </c>
      <c r="AR366" s="157"/>
      <c r="AS366" s="157">
        <v>10.4</v>
      </c>
      <c r="AT366" s="157"/>
      <c r="AU366" s="157">
        <v>10.4</v>
      </c>
      <c r="AV366" s="157"/>
      <c r="AW366" s="157"/>
      <c r="AX366" s="157"/>
      <c r="AY366" s="157"/>
    </row>
    <row r="367" spans="1:51">
      <c r="A367" s="156">
        <v>364</v>
      </c>
      <c r="B367" s="81"/>
      <c r="C367" s="60" t="s">
        <v>1536</v>
      </c>
      <c r="D367" s="60" t="s">
        <v>1361</v>
      </c>
      <c r="E367" s="60" t="s">
        <v>61</v>
      </c>
      <c r="F367" s="60" t="s">
        <v>203</v>
      </c>
      <c r="G367" s="60" t="s">
        <v>1399</v>
      </c>
      <c r="H367" s="165">
        <v>15</v>
      </c>
      <c r="I367" s="69" t="s">
        <v>1447</v>
      </c>
      <c r="J367" s="178">
        <v>33</v>
      </c>
      <c r="K367" s="157" t="s">
        <v>1872</v>
      </c>
      <c r="L367" s="157">
        <v>13.2</v>
      </c>
      <c r="M367" s="157"/>
      <c r="N367" s="157">
        <v>13.2</v>
      </c>
      <c r="O367" s="157"/>
      <c r="P367" s="157">
        <v>13.2</v>
      </c>
      <c r="Q367" s="157"/>
      <c r="R367" s="157">
        <v>13.2</v>
      </c>
      <c r="S367" s="157"/>
      <c r="T367" s="157">
        <v>13.2</v>
      </c>
      <c r="U367" s="157"/>
      <c r="V367" s="157">
        <v>13.2</v>
      </c>
      <c r="W367" s="157"/>
      <c r="X367" s="157">
        <v>13.2</v>
      </c>
      <c r="Y367" s="157"/>
      <c r="Z367" s="157">
        <v>13.2</v>
      </c>
      <c r="AA367" s="157"/>
      <c r="AB367" s="157">
        <v>13.2</v>
      </c>
      <c r="AC367" s="157"/>
      <c r="AD367" s="157">
        <v>13.2</v>
      </c>
      <c r="AE367" s="157"/>
      <c r="AF367" s="157">
        <v>13.2</v>
      </c>
      <c r="AG367" s="157"/>
      <c r="AH367" s="157">
        <v>13.2</v>
      </c>
      <c r="AI367" s="157"/>
      <c r="AJ367" s="157">
        <v>13.2</v>
      </c>
      <c r="AK367" s="157"/>
      <c r="AL367" s="157">
        <v>13.2</v>
      </c>
      <c r="AM367" s="157"/>
      <c r="AN367" s="157">
        <v>13.2</v>
      </c>
      <c r="AO367" s="157"/>
      <c r="AP367" s="157">
        <v>13.2</v>
      </c>
      <c r="AQ367" s="157"/>
      <c r="AR367" s="157"/>
      <c r="AS367" s="157"/>
      <c r="AT367" s="157"/>
      <c r="AU367" s="157"/>
      <c r="AV367" s="157"/>
      <c r="AW367" s="157"/>
      <c r="AX367" s="157"/>
      <c r="AY367" s="157"/>
    </row>
    <row r="368" spans="1:51">
      <c r="A368" s="156">
        <v>365</v>
      </c>
      <c r="B368" s="79"/>
      <c r="C368" s="60" t="s">
        <v>1536</v>
      </c>
      <c r="D368" s="60" t="s">
        <v>1362</v>
      </c>
      <c r="E368" s="60" t="s">
        <v>61</v>
      </c>
      <c r="F368" s="60" t="s">
        <v>203</v>
      </c>
      <c r="G368" s="60" t="s">
        <v>1399</v>
      </c>
      <c r="H368" s="165">
        <v>15</v>
      </c>
      <c r="I368" s="69" t="s">
        <v>1448</v>
      </c>
      <c r="J368" s="178">
        <v>35</v>
      </c>
      <c r="K368" s="157" t="s">
        <v>1872</v>
      </c>
      <c r="L368" s="157">
        <v>14</v>
      </c>
      <c r="M368" s="157"/>
      <c r="N368" s="157">
        <v>14</v>
      </c>
      <c r="O368" s="157"/>
      <c r="P368" s="157">
        <v>14</v>
      </c>
      <c r="Q368" s="157"/>
      <c r="R368" s="157">
        <v>14</v>
      </c>
      <c r="S368" s="157"/>
      <c r="T368" s="157">
        <v>14</v>
      </c>
      <c r="U368" s="157"/>
      <c r="V368" s="157">
        <v>14</v>
      </c>
      <c r="W368" s="157"/>
      <c r="X368" s="157">
        <v>14</v>
      </c>
      <c r="Y368" s="157"/>
      <c r="Z368" s="157">
        <v>14</v>
      </c>
      <c r="AA368" s="157"/>
      <c r="AB368" s="157">
        <v>14</v>
      </c>
      <c r="AC368" s="157"/>
      <c r="AD368" s="157">
        <v>14</v>
      </c>
      <c r="AE368" s="157"/>
      <c r="AF368" s="157">
        <v>14</v>
      </c>
      <c r="AG368" s="157"/>
      <c r="AH368" s="157">
        <v>14</v>
      </c>
      <c r="AI368" s="157"/>
      <c r="AJ368" s="157">
        <v>14</v>
      </c>
      <c r="AK368" s="157"/>
      <c r="AL368" s="157">
        <v>14</v>
      </c>
      <c r="AM368" s="157"/>
      <c r="AN368" s="157">
        <v>14</v>
      </c>
      <c r="AO368" s="157"/>
      <c r="AP368" s="157">
        <v>14</v>
      </c>
      <c r="AQ368" s="157"/>
      <c r="AR368" s="157"/>
      <c r="AS368" s="157"/>
      <c r="AT368" s="157"/>
      <c r="AU368" s="157"/>
      <c r="AV368" s="157"/>
      <c r="AW368" s="157"/>
      <c r="AX368" s="157"/>
      <c r="AY368" s="157"/>
    </row>
    <row r="369" spans="1:51">
      <c r="A369" s="156">
        <v>366</v>
      </c>
      <c r="B369" s="81"/>
      <c r="C369" s="60" t="s">
        <v>1536</v>
      </c>
      <c r="D369" s="60" t="s">
        <v>1360</v>
      </c>
      <c r="E369" s="60" t="s">
        <v>61</v>
      </c>
      <c r="F369" s="60" t="s">
        <v>203</v>
      </c>
      <c r="G369" s="60" t="s">
        <v>1400</v>
      </c>
      <c r="H369" s="165">
        <v>15</v>
      </c>
      <c r="I369" s="69" t="s">
        <v>1449</v>
      </c>
      <c r="J369" s="178">
        <v>32</v>
      </c>
      <c r="K369" s="157" t="s">
        <v>1872</v>
      </c>
      <c r="L369" s="157">
        <v>6.4</v>
      </c>
      <c r="M369" s="157">
        <v>6.4</v>
      </c>
      <c r="N369" s="157">
        <v>6.4</v>
      </c>
      <c r="O369" s="157">
        <v>6.4</v>
      </c>
      <c r="P369" s="157">
        <v>6.4</v>
      </c>
      <c r="Q369" s="157">
        <v>6.4</v>
      </c>
      <c r="R369" s="157">
        <v>6.4</v>
      </c>
      <c r="S369" s="157">
        <v>6.4</v>
      </c>
      <c r="T369" s="157">
        <v>6.4</v>
      </c>
      <c r="U369" s="157">
        <v>6.4</v>
      </c>
      <c r="V369" s="157">
        <v>6.4</v>
      </c>
      <c r="W369" s="157">
        <v>6.4</v>
      </c>
      <c r="X369" s="157">
        <v>6.4</v>
      </c>
      <c r="Y369" s="157">
        <v>6.4</v>
      </c>
      <c r="Z369" s="157">
        <v>6.4</v>
      </c>
      <c r="AA369" s="157">
        <v>6.4</v>
      </c>
      <c r="AB369" s="157">
        <v>6.4</v>
      </c>
      <c r="AC369" s="157">
        <v>6.4</v>
      </c>
      <c r="AD369" s="157">
        <v>6.4</v>
      </c>
      <c r="AE369" s="157">
        <v>6.4</v>
      </c>
      <c r="AF369" s="157">
        <v>6.4</v>
      </c>
      <c r="AG369" s="157">
        <v>6.4</v>
      </c>
      <c r="AH369" s="157">
        <v>6.4</v>
      </c>
      <c r="AI369" s="157">
        <v>6.4</v>
      </c>
      <c r="AJ369" s="157">
        <v>6.4</v>
      </c>
      <c r="AK369" s="157">
        <v>6.4</v>
      </c>
      <c r="AL369" s="157">
        <v>6.4</v>
      </c>
      <c r="AM369" s="157">
        <v>6.4</v>
      </c>
      <c r="AN369" s="157">
        <v>6.4</v>
      </c>
      <c r="AO369" s="157">
        <v>6.4</v>
      </c>
      <c r="AP369" s="157">
        <v>6.4</v>
      </c>
      <c r="AQ369" s="157">
        <v>6.4</v>
      </c>
      <c r="AR369" s="157"/>
      <c r="AS369" s="157"/>
      <c r="AT369" s="157"/>
      <c r="AU369" s="157"/>
      <c r="AV369" s="157"/>
      <c r="AW369" s="157"/>
      <c r="AX369" s="157"/>
      <c r="AY369" s="157"/>
    </row>
    <row r="370" spans="1:51">
      <c r="A370" s="156">
        <v>367</v>
      </c>
      <c r="B370" s="81"/>
      <c r="C370" s="60" t="s">
        <v>1536</v>
      </c>
      <c r="D370" s="60" t="s">
        <v>1361</v>
      </c>
      <c r="E370" s="60" t="s">
        <v>61</v>
      </c>
      <c r="F370" s="60" t="s">
        <v>203</v>
      </c>
      <c r="G370" s="60" t="s">
        <v>1400</v>
      </c>
      <c r="H370" s="165">
        <v>15</v>
      </c>
      <c r="I370" s="69" t="s">
        <v>1448</v>
      </c>
      <c r="J370" s="178">
        <v>33</v>
      </c>
      <c r="K370" s="157" t="s">
        <v>1872</v>
      </c>
      <c r="L370" s="157">
        <v>13.2</v>
      </c>
      <c r="M370" s="157"/>
      <c r="N370" s="157">
        <v>13.2</v>
      </c>
      <c r="O370" s="157"/>
      <c r="P370" s="157">
        <v>13.2</v>
      </c>
      <c r="Q370" s="157"/>
      <c r="R370" s="157">
        <v>13.2</v>
      </c>
      <c r="S370" s="157"/>
      <c r="T370" s="157">
        <v>13.2</v>
      </c>
      <c r="U370" s="157"/>
      <c r="V370" s="157">
        <v>13.2</v>
      </c>
      <c r="W370" s="157"/>
      <c r="X370" s="157">
        <v>13.2</v>
      </c>
      <c r="Y370" s="157"/>
      <c r="Z370" s="157">
        <v>13.2</v>
      </c>
      <c r="AA370" s="157"/>
      <c r="AB370" s="157">
        <v>13.2</v>
      </c>
      <c r="AC370" s="157"/>
      <c r="AD370" s="157">
        <v>13.2</v>
      </c>
      <c r="AE370" s="157"/>
      <c r="AF370" s="157">
        <v>13.2</v>
      </c>
      <c r="AG370" s="157"/>
      <c r="AH370" s="157">
        <v>13.2</v>
      </c>
      <c r="AI370" s="157"/>
      <c r="AJ370" s="157">
        <v>13.2</v>
      </c>
      <c r="AK370" s="157"/>
      <c r="AL370" s="157">
        <v>13.2</v>
      </c>
      <c r="AM370" s="157"/>
      <c r="AN370" s="157">
        <v>13.2</v>
      </c>
      <c r="AO370" s="157"/>
      <c r="AP370" s="157">
        <v>13.2</v>
      </c>
      <c r="AQ370" s="157"/>
      <c r="AR370" s="157"/>
      <c r="AS370" s="157"/>
      <c r="AT370" s="157"/>
      <c r="AU370" s="157"/>
      <c r="AV370" s="157"/>
      <c r="AW370" s="157"/>
      <c r="AX370" s="157"/>
      <c r="AY370" s="157"/>
    </row>
    <row r="371" spans="1:51">
      <c r="A371" s="156">
        <v>368</v>
      </c>
      <c r="B371" s="81"/>
      <c r="C371" s="60" t="s">
        <v>1536</v>
      </c>
      <c r="D371" s="60" t="s">
        <v>1362</v>
      </c>
      <c r="E371" s="60" t="s">
        <v>61</v>
      </c>
      <c r="F371" s="60" t="s">
        <v>203</v>
      </c>
      <c r="G371" s="60" t="s">
        <v>1400</v>
      </c>
      <c r="H371" s="165">
        <v>15</v>
      </c>
      <c r="I371" s="69" t="s">
        <v>1447</v>
      </c>
      <c r="J371" s="178">
        <v>35</v>
      </c>
      <c r="K371" s="157" t="s">
        <v>1872</v>
      </c>
      <c r="L371" s="157">
        <v>14</v>
      </c>
      <c r="M371" s="157"/>
      <c r="N371" s="157">
        <v>14</v>
      </c>
      <c r="O371" s="157"/>
      <c r="P371" s="157">
        <v>14</v>
      </c>
      <c r="Q371" s="157"/>
      <c r="R371" s="157">
        <v>14</v>
      </c>
      <c r="S371" s="157"/>
      <c r="T371" s="157">
        <v>14</v>
      </c>
      <c r="U371" s="157"/>
      <c r="V371" s="157">
        <v>14</v>
      </c>
      <c r="W371" s="157"/>
      <c r="X371" s="157">
        <v>14</v>
      </c>
      <c r="Y371" s="157"/>
      <c r="Z371" s="157">
        <v>14</v>
      </c>
      <c r="AA371" s="157"/>
      <c r="AB371" s="157">
        <v>14</v>
      </c>
      <c r="AC371" s="157"/>
      <c r="AD371" s="157">
        <v>14</v>
      </c>
      <c r="AE371" s="157"/>
      <c r="AF371" s="157">
        <v>14</v>
      </c>
      <c r="AG371" s="157"/>
      <c r="AH371" s="157">
        <v>14</v>
      </c>
      <c r="AI371" s="157"/>
      <c r="AJ371" s="157">
        <v>14</v>
      </c>
      <c r="AK371" s="157"/>
      <c r="AL371" s="157">
        <v>14</v>
      </c>
      <c r="AM371" s="157"/>
      <c r="AN371" s="157">
        <v>14</v>
      </c>
      <c r="AO371" s="157"/>
      <c r="AP371" s="157">
        <v>14</v>
      </c>
      <c r="AQ371" s="157"/>
      <c r="AR371" s="157"/>
      <c r="AS371" s="157"/>
      <c r="AT371" s="157"/>
      <c r="AU371" s="157"/>
      <c r="AV371" s="157"/>
      <c r="AW371" s="157"/>
      <c r="AX371" s="157"/>
      <c r="AY371" s="157"/>
    </row>
    <row r="372" spans="1:51">
      <c r="A372" s="156">
        <v>369</v>
      </c>
      <c r="B372" s="81"/>
      <c r="C372" s="60" t="s">
        <v>1536</v>
      </c>
      <c r="D372" s="60" t="s">
        <v>1386</v>
      </c>
      <c r="E372" s="114" t="s">
        <v>61</v>
      </c>
      <c r="F372" s="114" t="s">
        <v>73</v>
      </c>
      <c r="G372" s="60" t="s">
        <v>1424</v>
      </c>
      <c r="H372" s="165" t="s">
        <v>1425</v>
      </c>
      <c r="I372" s="69" t="s">
        <v>1490</v>
      </c>
      <c r="J372" s="178">
        <v>23</v>
      </c>
      <c r="K372" s="157" t="s">
        <v>1872</v>
      </c>
      <c r="L372" s="157">
        <v>23</v>
      </c>
      <c r="M372" s="157"/>
      <c r="N372" s="157">
        <v>23</v>
      </c>
      <c r="O372" s="157"/>
      <c r="P372" s="157">
        <v>23</v>
      </c>
      <c r="Q372" s="157"/>
      <c r="R372" s="157">
        <v>23</v>
      </c>
      <c r="S372" s="157"/>
      <c r="T372" s="157">
        <v>23</v>
      </c>
      <c r="U372" s="157"/>
      <c r="V372" s="157">
        <v>23</v>
      </c>
      <c r="W372" s="157"/>
      <c r="X372" s="157">
        <v>23</v>
      </c>
      <c r="Y372" s="157"/>
      <c r="Z372" s="157">
        <v>23</v>
      </c>
      <c r="AA372" s="157"/>
      <c r="AB372" s="157">
        <v>23</v>
      </c>
      <c r="AC372" s="157"/>
      <c r="AD372" s="157">
        <v>23</v>
      </c>
      <c r="AE372" s="157"/>
      <c r="AF372" s="157">
        <v>23</v>
      </c>
      <c r="AG372" s="157"/>
      <c r="AH372" s="157">
        <v>23</v>
      </c>
      <c r="AI372" s="157"/>
      <c r="AJ372" s="157">
        <v>23</v>
      </c>
      <c r="AK372" s="157"/>
      <c r="AL372" s="157">
        <v>23</v>
      </c>
      <c r="AM372" s="157"/>
      <c r="AN372" s="157">
        <v>23</v>
      </c>
      <c r="AO372" s="157"/>
      <c r="AP372" s="157">
        <v>23</v>
      </c>
      <c r="AQ372" s="157"/>
      <c r="AR372" s="157">
        <v>23</v>
      </c>
      <c r="AS372" s="157"/>
      <c r="AT372" s="157">
        <v>23</v>
      </c>
      <c r="AU372" s="157"/>
      <c r="AV372" s="157">
        <v>23</v>
      </c>
      <c r="AW372" s="157"/>
      <c r="AX372" s="157"/>
      <c r="AY372" s="157"/>
    </row>
    <row r="373" spans="1:51">
      <c r="A373" s="156">
        <v>370</v>
      </c>
      <c r="B373" s="81"/>
      <c r="C373" s="60" t="s">
        <v>1536</v>
      </c>
      <c r="D373" s="60" t="s">
        <v>1387</v>
      </c>
      <c r="E373" s="114" t="s">
        <v>61</v>
      </c>
      <c r="F373" s="114" t="s">
        <v>75</v>
      </c>
      <c r="G373" s="60" t="s">
        <v>1433</v>
      </c>
      <c r="H373" s="165">
        <v>12</v>
      </c>
      <c r="I373" s="69" t="s">
        <v>1495</v>
      </c>
      <c r="J373" s="178">
        <v>23</v>
      </c>
      <c r="K373" s="157" t="s">
        <v>1872</v>
      </c>
      <c r="L373" s="157">
        <v>4.5999999999999996</v>
      </c>
      <c r="M373" s="157"/>
      <c r="N373" s="157">
        <v>4.5999999999999996</v>
      </c>
      <c r="O373" s="157"/>
      <c r="P373" s="157">
        <v>4.5999999999999996</v>
      </c>
      <c r="Q373" s="157"/>
      <c r="R373" s="157">
        <v>4.5999999999999996</v>
      </c>
      <c r="S373" s="157"/>
      <c r="T373" s="157">
        <v>4.5999999999999996</v>
      </c>
      <c r="U373" s="157"/>
      <c r="V373" s="157">
        <v>4.5999999999999996</v>
      </c>
      <c r="W373" s="157"/>
      <c r="X373" s="157">
        <v>4.5999999999999996</v>
      </c>
      <c r="Y373" s="157"/>
      <c r="Z373" s="157">
        <v>4.5999999999999996</v>
      </c>
      <c r="AA373" s="157"/>
      <c r="AB373" s="157">
        <v>4.5999999999999996</v>
      </c>
      <c r="AC373" s="157"/>
      <c r="AD373" s="157">
        <v>4.5999999999999996</v>
      </c>
      <c r="AE373" s="157"/>
      <c r="AF373" s="157">
        <v>4.5999999999999996</v>
      </c>
      <c r="AG373" s="157"/>
      <c r="AH373" s="157">
        <v>4.5999999999999996</v>
      </c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</row>
    <row r="374" spans="1:51">
      <c r="A374" s="156">
        <v>371</v>
      </c>
      <c r="B374" s="81"/>
      <c r="C374" s="60" t="s">
        <v>1536</v>
      </c>
      <c r="D374" s="60" t="s">
        <v>1388</v>
      </c>
      <c r="E374" s="114" t="s">
        <v>61</v>
      </c>
      <c r="F374" s="114" t="s">
        <v>77</v>
      </c>
      <c r="G374" s="60" t="s">
        <v>1434</v>
      </c>
      <c r="H374" s="165" t="s">
        <v>1430</v>
      </c>
      <c r="I374" s="69" t="s">
        <v>1496</v>
      </c>
      <c r="J374" s="178">
        <v>30</v>
      </c>
      <c r="K374" s="157" t="s">
        <v>1872</v>
      </c>
      <c r="L374" s="157">
        <v>30</v>
      </c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</row>
    <row r="375" spans="1:51">
      <c r="A375" s="156">
        <v>372</v>
      </c>
      <c r="B375" s="81"/>
      <c r="C375" s="60" t="s">
        <v>1536</v>
      </c>
      <c r="D375" s="60" t="s">
        <v>1390</v>
      </c>
      <c r="E375" s="114" t="s">
        <v>61</v>
      </c>
      <c r="F375" s="114" t="s">
        <v>77</v>
      </c>
      <c r="G375" s="60" t="s">
        <v>1434</v>
      </c>
      <c r="H375" s="165" t="s">
        <v>1430</v>
      </c>
      <c r="I375" s="69" t="s">
        <v>1496</v>
      </c>
      <c r="J375" s="178">
        <v>30</v>
      </c>
      <c r="K375" s="157" t="s">
        <v>1872</v>
      </c>
      <c r="L375" s="157">
        <v>30</v>
      </c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</row>
    <row r="376" spans="1:51">
      <c r="A376" s="156">
        <v>373</v>
      </c>
      <c r="B376" s="81"/>
      <c r="C376" s="60" t="s">
        <v>1536</v>
      </c>
      <c r="D376" s="60" t="s">
        <v>1392</v>
      </c>
      <c r="E376" s="114" t="s">
        <v>61</v>
      </c>
      <c r="F376" s="114" t="s">
        <v>74</v>
      </c>
      <c r="G376" s="60" t="s">
        <v>42</v>
      </c>
      <c r="H376" s="165" t="s">
        <v>1427</v>
      </c>
      <c r="I376" s="69" t="s">
        <v>1504</v>
      </c>
      <c r="J376" s="178">
        <v>22</v>
      </c>
      <c r="K376" s="157" t="s">
        <v>1872</v>
      </c>
      <c r="L376" s="157">
        <v>22</v>
      </c>
      <c r="M376" s="157">
        <v>22</v>
      </c>
      <c r="N376" s="157">
        <v>22</v>
      </c>
      <c r="O376" s="157">
        <v>22</v>
      </c>
      <c r="P376" s="157">
        <v>22</v>
      </c>
      <c r="Q376" s="157">
        <v>22</v>
      </c>
      <c r="R376" s="157">
        <v>22</v>
      </c>
      <c r="S376" s="157">
        <v>22</v>
      </c>
      <c r="T376" s="157">
        <v>22</v>
      </c>
      <c r="U376" s="157">
        <v>22</v>
      </c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</row>
    <row r="377" spans="1:51" ht="15" customHeight="1">
      <c r="A377" s="156">
        <v>374</v>
      </c>
      <c r="B377" s="81"/>
      <c r="C377" s="60" t="s">
        <v>1536</v>
      </c>
      <c r="D377" s="60" t="s">
        <v>1393</v>
      </c>
      <c r="E377" s="114" t="s">
        <v>61</v>
      </c>
      <c r="F377" s="114" t="s">
        <v>76</v>
      </c>
      <c r="G377" s="60" t="s">
        <v>1436</v>
      </c>
      <c r="H377" s="165">
        <v>19</v>
      </c>
      <c r="I377" s="69" t="s">
        <v>1516</v>
      </c>
      <c r="J377" s="178">
        <v>48</v>
      </c>
      <c r="K377" s="157" t="s">
        <v>1872</v>
      </c>
      <c r="L377" s="157">
        <v>48</v>
      </c>
      <c r="M377" s="157">
        <v>48</v>
      </c>
      <c r="N377" s="157">
        <v>48</v>
      </c>
      <c r="O377" s="157">
        <v>48</v>
      </c>
      <c r="P377" s="157">
        <v>48</v>
      </c>
      <c r="Q377" s="157">
        <v>48</v>
      </c>
      <c r="R377" s="157">
        <v>48</v>
      </c>
      <c r="S377" s="157">
        <v>48</v>
      </c>
      <c r="T377" s="157">
        <v>48</v>
      </c>
      <c r="U377" s="157">
        <v>48</v>
      </c>
      <c r="V377" s="157">
        <v>48</v>
      </c>
      <c r="W377" s="157">
        <v>48</v>
      </c>
      <c r="X377" s="157">
        <v>48</v>
      </c>
      <c r="Y377" s="157">
        <v>48</v>
      </c>
      <c r="Z377" s="157">
        <v>48</v>
      </c>
      <c r="AA377" s="157">
        <v>48</v>
      </c>
      <c r="AB377" s="157">
        <v>48</v>
      </c>
      <c r="AC377" s="157">
        <v>48</v>
      </c>
      <c r="AD377" s="157">
        <v>48</v>
      </c>
      <c r="AE377" s="157">
        <v>48</v>
      </c>
      <c r="AF377" s="157">
        <v>48</v>
      </c>
      <c r="AG377" s="157">
        <v>48</v>
      </c>
      <c r="AH377" s="157">
        <v>48</v>
      </c>
      <c r="AI377" s="157">
        <v>48</v>
      </c>
      <c r="AJ377" s="157">
        <v>48</v>
      </c>
      <c r="AK377" s="157">
        <v>48</v>
      </c>
      <c r="AL377" s="157">
        <v>48</v>
      </c>
      <c r="AM377" s="157">
        <v>48</v>
      </c>
      <c r="AN377" s="157">
        <v>48</v>
      </c>
      <c r="AO377" s="157">
        <v>48</v>
      </c>
      <c r="AP377" s="157">
        <v>48</v>
      </c>
      <c r="AQ377" s="157">
        <v>48</v>
      </c>
      <c r="AR377" s="157">
        <v>48</v>
      </c>
      <c r="AS377" s="157">
        <v>48</v>
      </c>
      <c r="AT377" s="157">
        <v>48</v>
      </c>
      <c r="AU377" s="157">
        <v>48</v>
      </c>
      <c r="AV377" s="157">
        <v>48</v>
      </c>
      <c r="AW377" s="157">
        <v>48</v>
      </c>
      <c r="AX377" s="157"/>
      <c r="AY377" s="157"/>
    </row>
    <row r="378" spans="1:51" ht="13.5" customHeight="1">
      <c r="A378" s="156">
        <v>375</v>
      </c>
      <c r="B378" s="81"/>
      <c r="C378" s="60" t="s">
        <v>1536</v>
      </c>
      <c r="D378" s="60" t="s">
        <v>1360</v>
      </c>
      <c r="E378" s="60" t="s">
        <v>61</v>
      </c>
      <c r="F378" s="60" t="s">
        <v>203</v>
      </c>
      <c r="G378" s="60" t="s">
        <v>1399</v>
      </c>
      <c r="H378" s="165">
        <v>15</v>
      </c>
      <c r="I378" s="69" t="s">
        <v>1446</v>
      </c>
      <c r="J378" s="178">
        <v>32</v>
      </c>
      <c r="K378" s="157" t="s">
        <v>1920</v>
      </c>
      <c r="L378" s="157"/>
      <c r="M378" s="157">
        <v>12.8</v>
      </c>
      <c r="N378" s="157"/>
      <c r="O378" s="157">
        <v>12.8</v>
      </c>
      <c r="P378" s="157"/>
      <c r="Q378" s="157">
        <v>12.8</v>
      </c>
      <c r="R378" s="157"/>
      <c r="S378" s="157">
        <v>12.8</v>
      </c>
      <c r="T378" s="157"/>
      <c r="U378" s="157">
        <v>12.8</v>
      </c>
      <c r="V378" s="157"/>
      <c r="W378" s="157">
        <v>12.8</v>
      </c>
      <c r="X378" s="157"/>
      <c r="Y378" s="157">
        <v>12.8</v>
      </c>
      <c r="Z378" s="157"/>
      <c r="AA378" s="157">
        <v>12.8</v>
      </c>
      <c r="AB378" s="157"/>
      <c r="AC378" s="157">
        <v>12.8</v>
      </c>
      <c r="AD378" s="157"/>
      <c r="AE378" s="157">
        <v>12.8</v>
      </c>
      <c r="AF378" s="157"/>
      <c r="AG378" s="157">
        <v>12.8</v>
      </c>
      <c r="AH378" s="190"/>
      <c r="AI378" s="157">
        <v>12.8</v>
      </c>
      <c r="AJ378" s="190"/>
      <c r="AK378" s="157">
        <v>12.8</v>
      </c>
      <c r="AL378" s="157"/>
      <c r="AM378" s="157">
        <v>12.8</v>
      </c>
      <c r="AN378" s="157"/>
      <c r="AO378" s="157">
        <v>12.8</v>
      </c>
      <c r="AP378" s="157"/>
      <c r="AQ378" s="157">
        <v>12.8</v>
      </c>
      <c r="AR378" s="157"/>
      <c r="AS378" s="157"/>
      <c r="AT378" s="157"/>
      <c r="AU378" s="157"/>
      <c r="AV378" s="157"/>
      <c r="AW378" s="157"/>
      <c r="AX378" s="157"/>
      <c r="AY378" s="157"/>
    </row>
    <row r="379" spans="1:51">
      <c r="A379" s="156">
        <v>376</v>
      </c>
      <c r="B379" s="79"/>
      <c r="C379" s="60" t="s">
        <v>1536</v>
      </c>
      <c r="D379" s="60" t="s">
        <v>1389</v>
      </c>
      <c r="E379" s="114" t="s">
        <v>61</v>
      </c>
      <c r="F379" s="114" t="s">
        <v>77</v>
      </c>
      <c r="G379" s="60" t="s">
        <v>1434</v>
      </c>
      <c r="H379" s="165" t="s">
        <v>1430</v>
      </c>
      <c r="I379" s="69" t="s">
        <v>1497</v>
      </c>
      <c r="J379" s="178">
        <v>30</v>
      </c>
      <c r="K379" s="157" t="s">
        <v>1873</v>
      </c>
      <c r="L379" s="157"/>
      <c r="M379" s="157">
        <v>30</v>
      </c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</row>
    <row r="380" spans="1:51">
      <c r="A380" s="156">
        <v>377</v>
      </c>
      <c r="B380" s="81"/>
      <c r="C380" s="60" t="s">
        <v>1536</v>
      </c>
      <c r="D380" s="60" t="s">
        <v>1391</v>
      </c>
      <c r="E380" s="114" t="s">
        <v>61</v>
      </c>
      <c r="F380" s="114" t="s">
        <v>77</v>
      </c>
      <c r="G380" s="60" t="s">
        <v>1434</v>
      </c>
      <c r="H380" s="165" t="s">
        <v>1430</v>
      </c>
      <c r="I380" s="69" t="s">
        <v>1497</v>
      </c>
      <c r="J380" s="178">
        <v>30</v>
      </c>
      <c r="K380" s="157" t="s">
        <v>1873</v>
      </c>
      <c r="L380" s="157"/>
      <c r="M380" s="157">
        <v>30</v>
      </c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</row>
    <row r="381" spans="1:51">
      <c r="A381" s="156">
        <v>378</v>
      </c>
      <c r="B381" s="81"/>
      <c r="C381" s="60" t="s">
        <v>1536</v>
      </c>
      <c r="D381" s="60" t="s">
        <v>1388</v>
      </c>
      <c r="E381" s="114" t="s">
        <v>61</v>
      </c>
      <c r="F381" s="114" t="s">
        <v>63</v>
      </c>
      <c r="G381" s="60" t="s">
        <v>41</v>
      </c>
      <c r="H381" s="165" t="s">
        <v>1435</v>
      </c>
      <c r="I381" s="69" t="s">
        <v>1498</v>
      </c>
      <c r="J381" s="178">
        <v>30</v>
      </c>
      <c r="K381" s="157" t="s">
        <v>1878</v>
      </c>
      <c r="L381" s="157"/>
      <c r="M381" s="157"/>
      <c r="N381" s="157">
        <v>30</v>
      </c>
      <c r="O381" s="157"/>
      <c r="P381" s="157">
        <v>30</v>
      </c>
      <c r="Q381" s="157"/>
      <c r="R381" s="157">
        <v>30</v>
      </c>
      <c r="S381" s="157"/>
      <c r="T381" s="157">
        <v>30</v>
      </c>
      <c r="U381" s="157"/>
      <c r="V381" s="157">
        <v>30</v>
      </c>
      <c r="W381" s="157"/>
      <c r="X381" s="157">
        <v>30</v>
      </c>
      <c r="Y381" s="157"/>
      <c r="Z381" s="157">
        <v>30</v>
      </c>
      <c r="AA381" s="157"/>
      <c r="AB381" s="157">
        <v>30</v>
      </c>
      <c r="AC381" s="157"/>
      <c r="AD381" s="157">
        <v>30</v>
      </c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</row>
    <row r="382" spans="1:51">
      <c r="A382" s="156">
        <v>379</v>
      </c>
      <c r="B382" s="81"/>
      <c r="C382" s="60" t="s">
        <v>1536</v>
      </c>
      <c r="D382" s="60" t="s">
        <v>1390</v>
      </c>
      <c r="E382" s="114" t="s">
        <v>61</v>
      </c>
      <c r="F382" s="114" t="s">
        <v>63</v>
      </c>
      <c r="G382" s="60" t="s">
        <v>41</v>
      </c>
      <c r="H382" s="165" t="s">
        <v>1435</v>
      </c>
      <c r="I382" s="69" t="s">
        <v>1498</v>
      </c>
      <c r="J382" s="178">
        <v>30</v>
      </c>
      <c r="K382" s="157" t="s">
        <v>1878</v>
      </c>
      <c r="L382" s="157"/>
      <c r="M382" s="157"/>
      <c r="N382" s="157">
        <v>30</v>
      </c>
      <c r="O382" s="157"/>
      <c r="P382" s="157">
        <v>30</v>
      </c>
      <c r="Q382" s="157"/>
      <c r="R382" s="157">
        <v>30</v>
      </c>
      <c r="S382" s="157"/>
      <c r="T382" s="157">
        <v>30</v>
      </c>
      <c r="U382" s="157"/>
      <c r="V382" s="157">
        <v>30</v>
      </c>
      <c r="W382" s="157"/>
      <c r="X382" s="157">
        <v>30</v>
      </c>
      <c r="Y382" s="157"/>
      <c r="Z382" s="157">
        <v>30</v>
      </c>
      <c r="AA382" s="157"/>
      <c r="AB382" s="157">
        <v>30</v>
      </c>
      <c r="AC382" s="157"/>
      <c r="AD382" s="157">
        <v>30</v>
      </c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</row>
    <row r="383" spans="1:51">
      <c r="A383" s="156">
        <v>380</v>
      </c>
      <c r="B383" s="81"/>
      <c r="C383" s="60" t="s">
        <v>1536</v>
      </c>
      <c r="D383" s="60" t="s">
        <v>1360</v>
      </c>
      <c r="E383" s="60" t="s">
        <v>61</v>
      </c>
      <c r="F383" s="114" t="s">
        <v>77</v>
      </c>
      <c r="G383" s="60" t="s">
        <v>1434</v>
      </c>
      <c r="H383" s="165">
        <v>2</v>
      </c>
      <c r="I383" s="69" t="s">
        <v>1510</v>
      </c>
      <c r="J383" s="178">
        <v>32</v>
      </c>
      <c r="K383" s="157" t="s">
        <v>1878</v>
      </c>
      <c r="L383" s="157"/>
      <c r="M383" s="157"/>
      <c r="N383" s="157">
        <v>6.4</v>
      </c>
      <c r="O383" s="157"/>
      <c r="P383" s="157">
        <v>6.4</v>
      </c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</row>
    <row r="384" spans="1:51">
      <c r="A384" s="156">
        <v>381</v>
      </c>
      <c r="B384" s="81"/>
      <c r="C384" s="60" t="s">
        <v>1536</v>
      </c>
      <c r="D384" s="60" t="s">
        <v>1362</v>
      </c>
      <c r="E384" s="60" t="s">
        <v>61</v>
      </c>
      <c r="F384" s="114" t="s">
        <v>77</v>
      </c>
      <c r="G384" s="60" t="s">
        <v>1434</v>
      </c>
      <c r="H384" s="165">
        <v>12</v>
      </c>
      <c r="I384" s="69" t="s">
        <v>1512</v>
      </c>
      <c r="J384" s="178">
        <v>35</v>
      </c>
      <c r="K384" s="157" t="s">
        <v>1878</v>
      </c>
      <c r="L384" s="157"/>
      <c r="M384" s="157"/>
      <c r="N384" s="157">
        <v>7</v>
      </c>
      <c r="O384" s="157"/>
      <c r="P384" s="157">
        <v>7</v>
      </c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</row>
    <row r="385" spans="1:51">
      <c r="A385" s="156">
        <v>382</v>
      </c>
      <c r="B385" s="79"/>
      <c r="C385" s="60" t="s">
        <v>1536</v>
      </c>
      <c r="D385" s="60" t="s">
        <v>1389</v>
      </c>
      <c r="E385" s="114" t="s">
        <v>61</v>
      </c>
      <c r="F385" s="114" t="s">
        <v>63</v>
      </c>
      <c r="G385" s="60" t="s">
        <v>41</v>
      </c>
      <c r="H385" s="165" t="s">
        <v>1435</v>
      </c>
      <c r="I385" s="69" t="s">
        <v>1499</v>
      </c>
      <c r="J385" s="178">
        <v>30</v>
      </c>
      <c r="K385" s="157" t="s">
        <v>1882</v>
      </c>
      <c r="L385" s="157"/>
      <c r="M385" s="157"/>
      <c r="N385" s="157"/>
      <c r="O385" s="200">
        <v>30</v>
      </c>
      <c r="P385" s="157"/>
      <c r="Q385" s="200">
        <v>30</v>
      </c>
      <c r="R385" s="157"/>
      <c r="S385" s="200">
        <v>30</v>
      </c>
      <c r="T385" s="157"/>
      <c r="U385" s="200">
        <v>30</v>
      </c>
      <c r="V385" s="157"/>
      <c r="W385" s="200">
        <v>30</v>
      </c>
      <c r="X385" s="157"/>
      <c r="Y385" s="200">
        <v>30</v>
      </c>
      <c r="Z385" s="157"/>
      <c r="AA385" s="200">
        <v>30</v>
      </c>
      <c r="AB385" s="157"/>
      <c r="AC385" s="200">
        <v>30</v>
      </c>
      <c r="AD385" s="157"/>
      <c r="AE385" s="200">
        <v>30</v>
      </c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</row>
    <row r="386" spans="1:51">
      <c r="A386" s="156">
        <v>383</v>
      </c>
      <c r="B386" s="81"/>
      <c r="C386" s="60" t="s">
        <v>1536</v>
      </c>
      <c r="D386" s="60" t="s">
        <v>1391</v>
      </c>
      <c r="E386" s="114" t="s">
        <v>61</v>
      </c>
      <c r="F386" s="114" t="s">
        <v>63</v>
      </c>
      <c r="G386" s="60" t="s">
        <v>41</v>
      </c>
      <c r="H386" s="165" t="s">
        <v>1435</v>
      </c>
      <c r="I386" s="69" t="s">
        <v>1499</v>
      </c>
      <c r="J386" s="178">
        <v>30</v>
      </c>
      <c r="K386" s="157" t="s">
        <v>1882</v>
      </c>
      <c r="L386" s="157"/>
      <c r="M386" s="157"/>
      <c r="N386" s="157"/>
      <c r="O386" s="157">
        <v>30</v>
      </c>
      <c r="P386" s="157"/>
      <c r="Q386" s="157">
        <v>30</v>
      </c>
      <c r="R386" s="157"/>
      <c r="S386" s="157">
        <v>30</v>
      </c>
      <c r="T386" s="157"/>
      <c r="U386" s="157">
        <v>30</v>
      </c>
      <c r="V386" s="157"/>
      <c r="W386" s="157">
        <v>30</v>
      </c>
      <c r="X386" s="157"/>
      <c r="Y386" s="157">
        <v>30</v>
      </c>
      <c r="Z386" s="157"/>
      <c r="AA386" s="157">
        <v>30</v>
      </c>
      <c r="AB386" s="157"/>
      <c r="AC386" s="157">
        <v>30</v>
      </c>
      <c r="AD386" s="157"/>
      <c r="AE386" s="157">
        <v>30</v>
      </c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</row>
    <row r="387" spans="1:51">
      <c r="A387" s="156">
        <v>384</v>
      </c>
      <c r="B387" s="81"/>
      <c r="C387" s="60" t="s">
        <v>1536</v>
      </c>
      <c r="D387" s="60" t="s">
        <v>1361</v>
      </c>
      <c r="E387" s="60" t="s">
        <v>61</v>
      </c>
      <c r="F387" s="114" t="s">
        <v>77</v>
      </c>
      <c r="G387" s="60" t="s">
        <v>1434</v>
      </c>
      <c r="H387" s="165">
        <v>2</v>
      </c>
      <c r="I387" s="69" t="s">
        <v>1511</v>
      </c>
      <c r="J387" s="178">
        <v>33</v>
      </c>
      <c r="K387" s="157" t="s">
        <v>1882</v>
      </c>
      <c r="L387" s="157"/>
      <c r="M387" s="157"/>
      <c r="N387" s="157"/>
      <c r="O387" s="157">
        <v>6.6</v>
      </c>
      <c r="P387" s="157"/>
      <c r="Q387" s="157">
        <v>6.6</v>
      </c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</row>
    <row r="388" spans="1:51">
      <c r="A388" s="156">
        <v>385</v>
      </c>
      <c r="B388" s="81"/>
      <c r="C388" s="60" t="s">
        <v>1536</v>
      </c>
      <c r="D388" s="60" t="s">
        <v>1387</v>
      </c>
      <c r="E388" s="114" t="s">
        <v>61</v>
      </c>
      <c r="F388" s="114" t="s">
        <v>74</v>
      </c>
      <c r="G388" s="60" t="s">
        <v>1426</v>
      </c>
      <c r="H388" s="165" t="s">
        <v>1427</v>
      </c>
      <c r="I388" s="69" t="s">
        <v>1491</v>
      </c>
      <c r="J388" s="178">
        <v>23</v>
      </c>
      <c r="K388" s="157" t="s">
        <v>1871</v>
      </c>
      <c r="L388" s="157"/>
      <c r="M388" s="157"/>
      <c r="N388" s="157"/>
      <c r="O388" s="157"/>
      <c r="P388" s="157"/>
      <c r="Q388" s="157">
        <v>23</v>
      </c>
      <c r="R388" s="157"/>
      <c r="S388" s="157">
        <v>23</v>
      </c>
      <c r="T388" s="157"/>
      <c r="U388" s="157">
        <v>23</v>
      </c>
      <c r="V388" s="157"/>
      <c r="W388" s="157">
        <v>23</v>
      </c>
      <c r="X388" s="157"/>
      <c r="Y388" s="157">
        <v>23</v>
      </c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</row>
    <row r="389" spans="1:51">
      <c r="A389" s="156">
        <v>386</v>
      </c>
      <c r="B389" s="81"/>
      <c r="C389" s="114" t="s">
        <v>1046</v>
      </c>
      <c r="D389" s="78" t="s">
        <v>1051</v>
      </c>
      <c r="E389" s="78" t="s">
        <v>61</v>
      </c>
      <c r="F389" s="78" t="s">
        <v>63</v>
      </c>
      <c r="G389" s="78" t="s">
        <v>1057</v>
      </c>
      <c r="H389" s="164">
        <v>5</v>
      </c>
      <c r="I389" s="78" t="s">
        <v>1069</v>
      </c>
      <c r="J389" s="175">
        <v>30</v>
      </c>
      <c r="K389" s="157" t="s">
        <v>1871</v>
      </c>
      <c r="L389" s="157"/>
      <c r="M389" s="157"/>
      <c r="N389" s="157"/>
      <c r="O389" s="157"/>
      <c r="P389" s="157"/>
      <c r="Q389" s="157">
        <v>30</v>
      </c>
      <c r="R389" s="157"/>
      <c r="S389" s="157">
        <v>30</v>
      </c>
      <c r="T389" s="157"/>
      <c r="U389" s="157"/>
      <c r="V389" s="157"/>
      <c r="W389" s="157">
        <v>30</v>
      </c>
      <c r="X389" s="157"/>
      <c r="Y389" s="157">
        <v>30</v>
      </c>
      <c r="Z389" s="157"/>
      <c r="AA389" s="157">
        <v>30</v>
      </c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</row>
    <row r="390" spans="1:51">
      <c r="A390" s="156">
        <v>387</v>
      </c>
      <c r="B390" s="81"/>
      <c r="C390" s="60" t="s">
        <v>1536</v>
      </c>
      <c r="D390" s="60" t="s">
        <v>1360</v>
      </c>
      <c r="E390" s="60" t="s">
        <v>61</v>
      </c>
      <c r="F390" s="114" t="s">
        <v>63</v>
      </c>
      <c r="G390" s="60" t="s">
        <v>41</v>
      </c>
      <c r="H390" s="165">
        <v>12</v>
      </c>
      <c r="I390" s="69" t="s">
        <v>1513</v>
      </c>
      <c r="J390" s="178">
        <v>32</v>
      </c>
      <c r="K390" s="157" t="s">
        <v>1874</v>
      </c>
      <c r="L390" s="157"/>
      <c r="M390" s="157"/>
      <c r="N390" s="157"/>
      <c r="O390" s="157"/>
      <c r="P390" s="157"/>
      <c r="Q390" s="157"/>
      <c r="R390" s="157">
        <v>6.4</v>
      </c>
      <c r="S390" s="157"/>
      <c r="T390" s="157">
        <v>6.4</v>
      </c>
      <c r="U390" s="157"/>
      <c r="V390" s="157">
        <v>6.4</v>
      </c>
      <c r="W390" s="157"/>
      <c r="X390" s="157">
        <v>6.4</v>
      </c>
      <c r="Y390" s="157"/>
      <c r="Z390" s="157">
        <v>6.4</v>
      </c>
      <c r="AA390" s="157"/>
      <c r="AB390" s="157">
        <v>6.4</v>
      </c>
      <c r="AC390" s="157"/>
      <c r="AD390" s="157">
        <v>6.4</v>
      </c>
      <c r="AE390" s="157"/>
      <c r="AF390" s="157">
        <v>6.4</v>
      </c>
      <c r="AG390" s="157"/>
      <c r="AH390" s="157">
        <v>6.4</v>
      </c>
      <c r="AI390" s="157"/>
      <c r="AJ390" s="157">
        <v>6.4</v>
      </c>
      <c r="AK390" s="157"/>
      <c r="AL390" s="157">
        <v>6.4</v>
      </c>
      <c r="AM390" s="157"/>
      <c r="AN390" s="157">
        <v>6.4</v>
      </c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</row>
    <row r="391" spans="1:51">
      <c r="A391" s="156">
        <v>388</v>
      </c>
      <c r="B391" s="81"/>
      <c r="C391" s="60" t="s">
        <v>1536</v>
      </c>
      <c r="D391" s="60" t="s">
        <v>1362</v>
      </c>
      <c r="E391" s="60" t="s">
        <v>61</v>
      </c>
      <c r="F391" s="114" t="s">
        <v>63</v>
      </c>
      <c r="G391" s="60" t="s">
        <v>41</v>
      </c>
      <c r="H391" s="165">
        <v>12</v>
      </c>
      <c r="I391" s="69" t="s">
        <v>1515</v>
      </c>
      <c r="J391" s="178">
        <v>35</v>
      </c>
      <c r="K391" s="157" t="s">
        <v>1874</v>
      </c>
      <c r="L391" s="157"/>
      <c r="M391" s="157"/>
      <c r="N391" s="157"/>
      <c r="O391" s="157"/>
      <c r="P391" s="157"/>
      <c r="Q391" s="157"/>
      <c r="R391" s="157">
        <v>7</v>
      </c>
      <c r="S391" s="157"/>
      <c r="T391" s="157">
        <v>7</v>
      </c>
      <c r="U391" s="157"/>
      <c r="V391" s="157">
        <v>7</v>
      </c>
      <c r="W391" s="157"/>
      <c r="X391" s="157">
        <v>7</v>
      </c>
      <c r="Y391" s="157"/>
      <c r="Z391" s="157">
        <v>7</v>
      </c>
      <c r="AA391" s="157"/>
      <c r="AB391" s="157">
        <v>7</v>
      </c>
      <c r="AC391" s="157"/>
      <c r="AD391" s="157">
        <v>7</v>
      </c>
      <c r="AE391" s="157"/>
      <c r="AF391" s="157">
        <v>7</v>
      </c>
      <c r="AG391" s="157"/>
      <c r="AH391" s="157">
        <v>7</v>
      </c>
      <c r="AI391" s="157"/>
      <c r="AJ391" s="157">
        <v>7</v>
      </c>
      <c r="AK391" s="157"/>
      <c r="AL391" s="157">
        <v>7</v>
      </c>
      <c r="AM391" s="157"/>
      <c r="AN391" s="157">
        <v>7</v>
      </c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</row>
    <row r="392" spans="1:51">
      <c r="A392" s="156">
        <v>389</v>
      </c>
      <c r="B392" s="81"/>
      <c r="C392" s="60" t="s">
        <v>1536</v>
      </c>
      <c r="D392" s="60" t="s">
        <v>1361</v>
      </c>
      <c r="E392" s="60" t="s">
        <v>61</v>
      </c>
      <c r="F392" s="114" t="s">
        <v>63</v>
      </c>
      <c r="G392" s="60" t="s">
        <v>41</v>
      </c>
      <c r="H392" s="165">
        <v>12</v>
      </c>
      <c r="I392" s="69" t="s">
        <v>1514</v>
      </c>
      <c r="J392" s="178">
        <v>33</v>
      </c>
      <c r="K392" s="157" t="s">
        <v>1875</v>
      </c>
      <c r="L392" s="157"/>
      <c r="M392" s="157"/>
      <c r="N392" s="157"/>
      <c r="O392" s="157"/>
      <c r="P392" s="157"/>
      <c r="Q392" s="157"/>
      <c r="R392" s="157"/>
      <c r="S392" s="157">
        <v>6.6</v>
      </c>
      <c r="T392" s="157"/>
      <c r="U392" s="157">
        <v>6.6</v>
      </c>
      <c r="V392" s="157"/>
      <c r="W392" s="157">
        <v>6.6</v>
      </c>
      <c r="X392" s="157"/>
      <c r="Y392" s="157">
        <v>6.6</v>
      </c>
      <c r="Z392" s="157"/>
      <c r="AA392" s="157">
        <v>6.6</v>
      </c>
      <c r="AB392" s="157"/>
      <c r="AC392" s="157">
        <v>6.6</v>
      </c>
      <c r="AD392" s="157"/>
      <c r="AE392" s="157">
        <v>6.6</v>
      </c>
      <c r="AF392" s="157"/>
      <c r="AG392" s="157">
        <v>6.6</v>
      </c>
      <c r="AH392" s="157"/>
      <c r="AI392" s="157">
        <v>6.6</v>
      </c>
      <c r="AJ392" s="157"/>
      <c r="AK392" s="157">
        <v>6.6</v>
      </c>
      <c r="AL392" s="157"/>
      <c r="AM392" s="157">
        <v>6.6</v>
      </c>
      <c r="AN392" s="157"/>
      <c r="AO392" s="157">
        <v>6.6</v>
      </c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</row>
    <row r="393" spans="1:51">
      <c r="A393" s="156">
        <v>390</v>
      </c>
      <c r="B393" s="81"/>
      <c r="C393" s="60" t="s">
        <v>1536</v>
      </c>
      <c r="D393" s="60" t="s">
        <v>1392</v>
      </c>
      <c r="E393" s="114" t="s">
        <v>61</v>
      </c>
      <c r="F393" s="114" t="s">
        <v>78</v>
      </c>
      <c r="G393" s="60" t="s">
        <v>43</v>
      </c>
      <c r="H393" s="165" t="s">
        <v>1427</v>
      </c>
      <c r="I393" s="69" t="s">
        <v>1505</v>
      </c>
      <c r="J393" s="178">
        <v>22</v>
      </c>
      <c r="K393" s="157" t="s">
        <v>1896</v>
      </c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>
        <v>22</v>
      </c>
      <c r="W393" s="157">
        <v>22</v>
      </c>
      <c r="X393" s="157">
        <v>22</v>
      </c>
      <c r="Y393" s="157">
        <v>22</v>
      </c>
      <c r="Z393" s="157">
        <v>22</v>
      </c>
      <c r="AA393" s="157">
        <v>22</v>
      </c>
      <c r="AB393" s="157">
        <v>22</v>
      </c>
      <c r="AC393" s="157">
        <v>22</v>
      </c>
      <c r="AD393" s="157">
        <v>22</v>
      </c>
      <c r="AE393" s="157">
        <v>22</v>
      </c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90"/>
      <c r="AR393" s="157"/>
      <c r="AS393" s="157"/>
      <c r="AT393" s="157"/>
      <c r="AU393" s="157"/>
      <c r="AV393" s="157"/>
      <c r="AW393" s="157"/>
      <c r="AX393" s="157"/>
      <c r="AY393" s="157"/>
    </row>
    <row r="394" spans="1:51">
      <c r="A394" s="156">
        <v>391</v>
      </c>
      <c r="B394" s="81"/>
      <c r="C394" s="60" t="s">
        <v>1536</v>
      </c>
      <c r="D394" s="60" t="s">
        <v>1387</v>
      </c>
      <c r="E394" s="114" t="s">
        <v>61</v>
      </c>
      <c r="F394" s="114" t="s">
        <v>74</v>
      </c>
      <c r="G394" s="60" t="s">
        <v>1428</v>
      </c>
      <c r="H394" s="165" t="s">
        <v>1429</v>
      </c>
      <c r="I394" s="69" t="s">
        <v>1492</v>
      </c>
      <c r="J394" s="178">
        <v>23</v>
      </c>
      <c r="K394" s="157" t="s">
        <v>1921</v>
      </c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>
        <v>23</v>
      </c>
      <c r="AB394" s="157"/>
      <c r="AC394" s="157">
        <v>23</v>
      </c>
      <c r="AD394" s="157"/>
      <c r="AE394" s="157">
        <v>23</v>
      </c>
      <c r="AF394" s="157"/>
      <c r="AG394" s="157">
        <v>23</v>
      </c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</row>
    <row r="395" spans="1:51" ht="14.25" customHeight="1">
      <c r="A395" s="156">
        <v>392</v>
      </c>
      <c r="B395" s="81"/>
      <c r="C395" s="114" t="s">
        <v>1046</v>
      </c>
      <c r="D395" s="78" t="s">
        <v>1051</v>
      </c>
      <c r="E395" s="78" t="s">
        <v>61</v>
      </c>
      <c r="F395" s="78" t="s">
        <v>62</v>
      </c>
      <c r="G395" s="78" t="s">
        <v>1056</v>
      </c>
      <c r="H395" s="164">
        <v>2</v>
      </c>
      <c r="I395" s="78" t="s">
        <v>1068</v>
      </c>
      <c r="J395" s="175">
        <v>30</v>
      </c>
      <c r="K395" s="157" t="s">
        <v>1900</v>
      </c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>
        <v>30</v>
      </c>
      <c r="AD395" s="157"/>
      <c r="AE395" s="157">
        <v>30</v>
      </c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</row>
    <row r="396" spans="1:51" ht="14.25" customHeight="1">
      <c r="A396" s="156">
        <v>393</v>
      </c>
      <c r="B396" s="81"/>
      <c r="C396" s="60" t="s">
        <v>1536</v>
      </c>
      <c r="D396" s="60" t="s">
        <v>1388</v>
      </c>
      <c r="E396" s="114" t="s">
        <v>61</v>
      </c>
      <c r="F396" s="114" t="s">
        <v>74</v>
      </c>
      <c r="G396" s="60" t="s">
        <v>42</v>
      </c>
      <c r="H396" s="165" t="s">
        <v>1427</v>
      </c>
      <c r="I396" s="69" t="s">
        <v>1500</v>
      </c>
      <c r="J396" s="178">
        <v>30</v>
      </c>
      <c r="K396" s="156" t="s">
        <v>1899</v>
      </c>
      <c r="L396" s="156"/>
      <c r="M396" s="156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>
        <v>30</v>
      </c>
      <c r="AI396" s="157"/>
      <c r="AJ396" s="157">
        <v>30</v>
      </c>
      <c r="AK396" s="157"/>
      <c r="AL396" s="157">
        <v>30</v>
      </c>
      <c r="AM396" s="157"/>
      <c r="AN396" s="157">
        <v>30</v>
      </c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</row>
    <row r="397" spans="1:51" ht="14.25" customHeight="1">
      <c r="A397" s="156">
        <v>394</v>
      </c>
      <c r="B397" s="81"/>
      <c r="C397" s="60" t="s">
        <v>1536</v>
      </c>
      <c r="D397" s="60" t="s">
        <v>1390</v>
      </c>
      <c r="E397" s="114" t="s">
        <v>61</v>
      </c>
      <c r="F397" s="114" t="s">
        <v>78</v>
      </c>
      <c r="G397" s="60" t="s">
        <v>43</v>
      </c>
      <c r="H397" s="165" t="s">
        <v>1427</v>
      </c>
      <c r="I397" s="69" t="s">
        <v>1500</v>
      </c>
      <c r="J397" s="178">
        <v>30</v>
      </c>
      <c r="K397" s="157" t="s">
        <v>1899</v>
      </c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6"/>
      <c r="AC397" s="156"/>
      <c r="AD397" s="157"/>
      <c r="AE397" s="156"/>
      <c r="AF397" s="157"/>
      <c r="AG397" s="156"/>
      <c r="AH397" s="157">
        <v>30</v>
      </c>
      <c r="AI397" s="156"/>
      <c r="AJ397" s="157">
        <v>30</v>
      </c>
      <c r="AK397" s="156"/>
      <c r="AL397" s="157">
        <v>30</v>
      </c>
      <c r="AM397" s="157"/>
      <c r="AN397" s="157">
        <v>30</v>
      </c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</row>
    <row r="398" spans="1:51" ht="14.25" customHeight="1">
      <c r="A398" s="156">
        <v>395</v>
      </c>
      <c r="B398" s="81"/>
      <c r="C398" s="60" t="s">
        <v>1536</v>
      </c>
      <c r="D398" s="60" t="s">
        <v>1391</v>
      </c>
      <c r="E398" s="114" t="s">
        <v>61</v>
      </c>
      <c r="F398" s="114" t="s">
        <v>63</v>
      </c>
      <c r="G398" s="60" t="s">
        <v>41</v>
      </c>
      <c r="H398" s="165">
        <v>8</v>
      </c>
      <c r="I398" s="69" t="s">
        <v>1508</v>
      </c>
      <c r="J398" s="178">
        <v>30</v>
      </c>
      <c r="K398" s="157" t="s">
        <v>1899</v>
      </c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>
        <v>30</v>
      </c>
      <c r="AI398" s="157"/>
      <c r="AJ398" s="157">
        <v>30</v>
      </c>
      <c r="AK398" s="157"/>
      <c r="AL398" s="157">
        <v>30</v>
      </c>
      <c r="AM398" s="157"/>
      <c r="AN398" s="157">
        <v>30</v>
      </c>
      <c r="AO398" s="156"/>
      <c r="AP398" s="157">
        <v>30</v>
      </c>
      <c r="AQ398" s="157"/>
      <c r="AR398" s="157">
        <v>30</v>
      </c>
      <c r="AS398" s="157"/>
      <c r="AT398" s="157">
        <v>30</v>
      </c>
      <c r="AU398" s="156"/>
      <c r="AV398" s="157">
        <v>30</v>
      </c>
      <c r="AW398" s="157"/>
      <c r="AX398" s="157"/>
      <c r="AY398" s="157"/>
    </row>
    <row r="399" spans="1:51" s="62" customFormat="1" ht="14.25" customHeight="1">
      <c r="A399" s="156">
        <v>396</v>
      </c>
      <c r="B399" s="81"/>
      <c r="C399" s="60" t="s">
        <v>1536</v>
      </c>
      <c r="D399" s="60" t="s">
        <v>1391</v>
      </c>
      <c r="E399" s="114" t="s">
        <v>61</v>
      </c>
      <c r="F399" s="114" t="s">
        <v>74</v>
      </c>
      <c r="G399" s="60" t="s">
        <v>42</v>
      </c>
      <c r="H399" s="165">
        <v>8</v>
      </c>
      <c r="I399" s="69" t="s">
        <v>1509</v>
      </c>
      <c r="J399" s="178">
        <v>30</v>
      </c>
      <c r="K399" s="156" t="s">
        <v>1899</v>
      </c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>
        <v>30</v>
      </c>
      <c r="AI399" s="157"/>
      <c r="AJ399" s="157">
        <v>30</v>
      </c>
      <c r="AK399" s="157"/>
      <c r="AL399" s="157">
        <v>30</v>
      </c>
      <c r="AM399" s="157"/>
      <c r="AN399" s="157">
        <v>30</v>
      </c>
      <c r="AO399" s="157"/>
      <c r="AP399" s="157">
        <v>30</v>
      </c>
      <c r="AQ399" s="157"/>
      <c r="AR399" s="157">
        <v>30</v>
      </c>
      <c r="AS399" s="157"/>
      <c r="AT399" s="157">
        <v>30</v>
      </c>
      <c r="AU399" s="157"/>
      <c r="AV399" s="157">
        <v>30</v>
      </c>
      <c r="AW399" s="157"/>
      <c r="AX399" s="157"/>
      <c r="AY399" s="157"/>
    </row>
    <row r="400" spans="1:51" s="62" customFormat="1" ht="14.25" customHeight="1">
      <c r="A400" s="156">
        <v>397</v>
      </c>
      <c r="B400" s="81"/>
      <c r="C400" s="60" t="s">
        <v>1536</v>
      </c>
      <c r="D400" s="60" t="s">
        <v>1391</v>
      </c>
      <c r="E400" s="114" t="s">
        <v>61</v>
      </c>
      <c r="F400" s="114" t="s">
        <v>78</v>
      </c>
      <c r="G400" s="60" t="s">
        <v>43</v>
      </c>
      <c r="H400" s="165">
        <v>8</v>
      </c>
      <c r="I400" s="69" t="s">
        <v>1509</v>
      </c>
      <c r="J400" s="178">
        <v>30</v>
      </c>
      <c r="K400" s="157" t="s">
        <v>1899</v>
      </c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>
        <v>30</v>
      </c>
      <c r="AI400" s="157"/>
      <c r="AJ400" s="157">
        <v>30</v>
      </c>
      <c r="AK400" s="157"/>
      <c r="AL400" s="157">
        <v>30</v>
      </c>
      <c r="AM400" s="157"/>
      <c r="AN400" s="157">
        <v>30</v>
      </c>
      <c r="AO400" s="157"/>
      <c r="AP400" s="157">
        <v>30</v>
      </c>
      <c r="AQ400" s="157"/>
      <c r="AR400" s="157">
        <v>30</v>
      </c>
      <c r="AS400" s="157"/>
      <c r="AT400" s="157">
        <v>30</v>
      </c>
      <c r="AU400" s="157"/>
      <c r="AV400" s="157">
        <v>30</v>
      </c>
      <c r="AW400" s="157"/>
      <c r="AX400" s="157"/>
      <c r="AY400" s="157"/>
    </row>
    <row r="401" spans="1:51" s="62" customFormat="1" ht="14.25" customHeight="1">
      <c r="A401" s="156">
        <v>398</v>
      </c>
      <c r="B401" s="81"/>
      <c r="C401" s="60" t="s">
        <v>1536</v>
      </c>
      <c r="D401" s="60" t="s">
        <v>1387</v>
      </c>
      <c r="E401" s="114" t="s">
        <v>61</v>
      </c>
      <c r="F401" s="114" t="s">
        <v>62</v>
      </c>
      <c r="G401" s="60" t="s">
        <v>1428</v>
      </c>
      <c r="H401" s="165" t="s">
        <v>1430</v>
      </c>
      <c r="I401" s="69" t="s">
        <v>1493</v>
      </c>
      <c r="J401" s="178">
        <v>23</v>
      </c>
      <c r="K401" s="157" t="s">
        <v>1901</v>
      </c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>
        <v>23</v>
      </c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</row>
    <row r="402" spans="1:51" ht="14.25" customHeight="1">
      <c r="A402" s="156">
        <v>399</v>
      </c>
      <c r="B402" s="79"/>
      <c r="C402" s="60" t="s">
        <v>1536</v>
      </c>
      <c r="D402" s="60" t="s">
        <v>1389</v>
      </c>
      <c r="E402" s="114" t="s">
        <v>61</v>
      </c>
      <c r="F402" s="114" t="s">
        <v>74</v>
      </c>
      <c r="G402" s="60" t="s">
        <v>42</v>
      </c>
      <c r="H402" s="165" t="s">
        <v>1427</v>
      </c>
      <c r="I402" s="69" t="s">
        <v>1501</v>
      </c>
      <c r="J402" s="178">
        <v>30</v>
      </c>
      <c r="K402" s="157" t="s">
        <v>1901</v>
      </c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>
        <v>30</v>
      </c>
      <c r="AJ402" s="157"/>
      <c r="AK402" s="157">
        <v>30</v>
      </c>
      <c r="AL402" s="157"/>
      <c r="AM402" s="157">
        <v>30</v>
      </c>
      <c r="AN402" s="157"/>
      <c r="AO402" s="157">
        <v>30</v>
      </c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</row>
    <row r="403" spans="1:51" ht="14.25" customHeight="1">
      <c r="A403" s="156">
        <v>400</v>
      </c>
      <c r="B403" s="81"/>
      <c r="C403" s="60" t="s">
        <v>1536</v>
      </c>
      <c r="D403" s="60" t="s">
        <v>1391</v>
      </c>
      <c r="E403" s="114" t="s">
        <v>61</v>
      </c>
      <c r="F403" s="114" t="s">
        <v>78</v>
      </c>
      <c r="G403" s="60" t="s">
        <v>43</v>
      </c>
      <c r="H403" s="165" t="s">
        <v>1427</v>
      </c>
      <c r="I403" s="69" t="s">
        <v>1501</v>
      </c>
      <c r="J403" s="178">
        <v>30</v>
      </c>
      <c r="K403" s="157" t="s">
        <v>1901</v>
      </c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>
        <v>30</v>
      </c>
      <c r="AJ403" s="157"/>
      <c r="AK403" s="157">
        <v>30</v>
      </c>
      <c r="AL403" s="157"/>
      <c r="AM403" s="157">
        <v>30</v>
      </c>
      <c r="AN403" s="157"/>
      <c r="AO403" s="157">
        <v>30</v>
      </c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</row>
    <row r="404" spans="1:51" ht="14.25" customHeight="1">
      <c r="A404" s="156">
        <v>401</v>
      </c>
      <c r="B404" s="81"/>
      <c r="C404" s="60" t="s">
        <v>1536</v>
      </c>
      <c r="D404" s="60" t="s">
        <v>1392</v>
      </c>
      <c r="E404" s="114" t="s">
        <v>61</v>
      </c>
      <c r="F404" s="114" t="s">
        <v>63</v>
      </c>
      <c r="G404" s="60" t="s">
        <v>41</v>
      </c>
      <c r="H404" s="165">
        <v>8</v>
      </c>
      <c r="I404" s="69" t="s">
        <v>1506</v>
      </c>
      <c r="J404" s="178">
        <v>22</v>
      </c>
      <c r="K404" s="157" t="s">
        <v>1901</v>
      </c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>
        <v>22</v>
      </c>
      <c r="AJ404" s="157"/>
      <c r="AK404" s="157">
        <v>22</v>
      </c>
      <c r="AL404" s="157"/>
      <c r="AM404" s="157">
        <v>22</v>
      </c>
      <c r="AN404" s="157"/>
      <c r="AO404" s="157">
        <v>22</v>
      </c>
      <c r="AP404" s="157"/>
      <c r="AQ404" s="157">
        <v>22</v>
      </c>
      <c r="AR404" s="157"/>
      <c r="AS404" s="157">
        <v>22</v>
      </c>
      <c r="AT404" s="157"/>
      <c r="AU404" s="157">
        <v>22</v>
      </c>
      <c r="AV404" s="157"/>
      <c r="AW404" s="157">
        <v>22</v>
      </c>
      <c r="AX404" s="157"/>
      <c r="AY404" s="157"/>
    </row>
    <row r="405" spans="1:51" ht="14.25" customHeight="1">
      <c r="A405" s="156">
        <v>402</v>
      </c>
      <c r="B405" s="81"/>
      <c r="C405" s="60" t="s">
        <v>1536</v>
      </c>
      <c r="D405" s="60" t="s">
        <v>1392</v>
      </c>
      <c r="E405" s="114" t="s">
        <v>61</v>
      </c>
      <c r="F405" s="114" t="s">
        <v>74</v>
      </c>
      <c r="G405" s="60" t="s">
        <v>42</v>
      </c>
      <c r="H405" s="165">
        <v>8</v>
      </c>
      <c r="I405" s="69" t="s">
        <v>1507</v>
      </c>
      <c r="J405" s="178">
        <v>22</v>
      </c>
      <c r="K405" s="157" t="s">
        <v>1901</v>
      </c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>
        <v>22</v>
      </c>
      <c r="AJ405" s="157"/>
      <c r="AK405" s="157">
        <v>22</v>
      </c>
      <c r="AL405" s="157"/>
      <c r="AM405" s="157">
        <v>22</v>
      </c>
      <c r="AN405" s="157"/>
      <c r="AO405" s="157">
        <v>22</v>
      </c>
      <c r="AP405" s="157"/>
      <c r="AQ405" s="157">
        <v>22</v>
      </c>
      <c r="AR405" s="157"/>
      <c r="AS405" s="157">
        <v>22</v>
      </c>
      <c r="AT405" s="157"/>
      <c r="AU405" s="157">
        <v>22</v>
      </c>
      <c r="AV405" s="157"/>
      <c r="AW405" s="157">
        <v>22</v>
      </c>
      <c r="AX405" s="157"/>
      <c r="AY405" s="157"/>
    </row>
    <row r="406" spans="1:51" ht="14.25" customHeight="1">
      <c r="A406" s="156">
        <v>403</v>
      </c>
      <c r="B406" s="81"/>
      <c r="C406" s="60" t="s">
        <v>1536</v>
      </c>
      <c r="D406" s="60" t="s">
        <v>1392</v>
      </c>
      <c r="E406" s="114" t="s">
        <v>61</v>
      </c>
      <c r="F406" s="114" t="s">
        <v>78</v>
      </c>
      <c r="G406" s="60" t="s">
        <v>43</v>
      </c>
      <c r="H406" s="165">
        <v>8</v>
      </c>
      <c r="I406" s="69" t="s">
        <v>1507</v>
      </c>
      <c r="J406" s="178">
        <v>22</v>
      </c>
      <c r="K406" s="157" t="s">
        <v>1901</v>
      </c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>
        <v>22</v>
      </c>
      <c r="AJ406" s="157"/>
      <c r="AK406" s="157">
        <v>22</v>
      </c>
      <c r="AL406" s="157"/>
      <c r="AM406" s="157">
        <v>22</v>
      </c>
      <c r="AN406" s="157"/>
      <c r="AO406" s="157">
        <v>22</v>
      </c>
      <c r="AP406" s="157"/>
      <c r="AQ406" s="157">
        <v>22</v>
      </c>
      <c r="AR406" s="157"/>
      <c r="AS406" s="157">
        <v>22</v>
      </c>
      <c r="AT406" s="157"/>
      <c r="AU406" s="157">
        <v>22</v>
      </c>
      <c r="AV406" s="157"/>
      <c r="AW406" s="157">
        <v>22</v>
      </c>
      <c r="AX406" s="157"/>
      <c r="AY406" s="157"/>
    </row>
    <row r="407" spans="1:51" ht="14.25" customHeight="1">
      <c r="A407" s="156">
        <v>404</v>
      </c>
      <c r="B407" s="81"/>
      <c r="C407" s="60" t="s">
        <v>1536</v>
      </c>
      <c r="D407" s="60" t="s">
        <v>1387</v>
      </c>
      <c r="E407" s="114" t="s">
        <v>61</v>
      </c>
      <c r="F407" s="114" t="s">
        <v>72</v>
      </c>
      <c r="G407" s="60" t="s">
        <v>1431</v>
      </c>
      <c r="H407" s="165" t="s">
        <v>1429</v>
      </c>
      <c r="I407" s="69" t="s">
        <v>1494</v>
      </c>
      <c r="J407" s="178">
        <v>23</v>
      </c>
      <c r="K407" s="156" t="s">
        <v>1904</v>
      </c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>
        <v>23</v>
      </c>
      <c r="AL407" s="157"/>
      <c r="AM407" s="157">
        <v>23</v>
      </c>
      <c r="AN407" s="157"/>
      <c r="AO407" s="157">
        <v>23</v>
      </c>
      <c r="AP407" s="157"/>
      <c r="AQ407" s="157">
        <v>23</v>
      </c>
      <c r="AR407" s="157"/>
      <c r="AS407" s="157"/>
      <c r="AT407" s="157"/>
      <c r="AU407" s="157"/>
      <c r="AV407" s="157"/>
      <c r="AW407" s="157"/>
      <c r="AX407" s="157"/>
      <c r="AY407" s="157"/>
    </row>
    <row r="408" spans="1:51">
      <c r="A408" s="156">
        <v>405</v>
      </c>
      <c r="B408" s="81"/>
      <c r="C408" s="60" t="s">
        <v>1536</v>
      </c>
      <c r="D408" s="60" t="s">
        <v>1387</v>
      </c>
      <c r="E408" s="114" t="s">
        <v>61</v>
      </c>
      <c r="F408" s="114" t="s">
        <v>75</v>
      </c>
      <c r="G408" s="60" t="s">
        <v>1432</v>
      </c>
      <c r="H408" s="165" t="s">
        <v>1429</v>
      </c>
      <c r="I408" s="69" t="s">
        <v>1494</v>
      </c>
      <c r="J408" s="178">
        <v>23</v>
      </c>
      <c r="K408" s="157" t="s">
        <v>1904</v>
      </c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>
        <v>23</v>
      </c>
      <c r="AL408" s="157"/>
      <c r="AM408" s="157">
        <v>23</v>
      </c>
      <c r="AN408" s="157"/>
      <c r="AO408" s="157">
        <v>23</v>
      </c>
      <c r="AP408" s="157"/>
      <c r="AQ408" s="157">
        <v>23</v>
      </c>
      <c r="AR408" s="157"/>
      <c r="AS408" s="157"/>
      <c r="AT408" s="157"/>
      <c r="AU408" s="157"/>
      <c r="AV408" s="157"/>
      <c r="AW408" s="157"/>
      <c r="AX408" s="157"/>
      <c r="AY408" s="157"/>
    </row>
    <row r="409" spans="1:51">
      <c r="A409" s="156">
        <v>406</v>
      </c>
      <c r="B409" s="79"/>
      <c r="C409" s="60" t="s">
        <v>1536</v>
      </c>
      <c r="D409" s="60" t="s">
        <v>1390</v>
      </c>
      <c r="E409" s="114" t="s">
        <v>61</v>
      </c>
      <c r="F409" s="114" t="s">
        <v>74</v>
      </c>
      <c r="G409" s="60" t="s">
        <v>42</v>
      </c>
      <c r="H409" s="165" t="s">
        <v>1427</v>
      </c>
      <c r="I409" s="69" t="s">
        <v>1502</v>
      </c>
      <c r="J409" s="178">
        <v>30</v>
      </c>
      <c r="K409" s="157" t="s">
        <v>1888</v>
      </c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>
        <v>30</v>
      </c>
      <c r="AQ409" s="157"/>
      <c r="AR409" s="157">
        <v>30</v>
      </c>
      <c r="AS409" s="157"/>
      <c r="AT409" s="157">
        <v>30</v>
      </c>
      <c r="AU409" s="157"/>
      <c r="AV409" s="157">
        <v>30</v>
      </c>
      <c r="AW409" s="157"/>
      <c r="AX409" s="157"/>
      <c r="AY409" s="157"/>
    </row>
    <row r="410" spans="1:51">
      <c r="A410" s="156">
        <v>407</v>
      </c>
      <c r="B410" s="81"/>
      <c r="C410" s="60" t="s">
        <v>1536</v>
      </c>
      <c r="D410" s="60" t="s">
        <v>1388</v>
      </c>
      <c r="E410" s="114" t="s">
        <v>61</v>
      </c>
      <c r="F410" s="114" t="s">
        <v>78</v>
      </c>
      <c r="G410" s="60" t="s">
        <v>43</v>
      </c>
      <c r="H410" s="165" t="s">
        <v>1427</v>
      </c>
      <c r="I410" s="69" t="s">
        <v>1502</v>
      </c>
      <c r="J410" s="178">
        <v>30</v>
      </c>
      <c r="K410" s="218" t="s">
        <v>1888</v>
      </c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90">
        <v>30</v>
      </c>
      <c r="AQ410" s="157"/>
      <c r="AR410" s="157">
        <v>30</v>
      </c>
      <c r="AS410" s="157"/>
      <c r="AT410" s="157">
        <v>30</v>
      </c>
      <c r="AU410" s="157"/>
      <c r="AV410" s="157">
        <v>30</v>
      </c>
      <c r="AW410" s="157"/>
      <c r="AX410" s="157"/>
      <c r="AY410" s="157"/>
    </row>
    <row r="411" spans="1:51">
      <c r="A411" s="156">
        <v>408</v>
      </c>
      <c r="B411" s="79"/>
      <c r="C411" s="60" t="s">
        <v>1536</v>
      </c>
      <c r="D411" s="60" t="s">
        <v>1391</v>
      </c>
      <c r="E411" s="114" t="s">
        <v>61</v>
      </c>
      <c r="F411" s="114" t="s">
        <v>74</v>
      </c>
      <c r="G411" s="60" t="s">
        <v>42</v>
      </c>
      <c r="H411" s="165" t="s">
        <v>1427</v>
      </c>
      <c r="I411" s="69" t="s">
        <v>1503</v>
      </c>
      <c r="J411" s="178">
        <v>30</v>
      </c>
      <c r="K411" s="218" t="s">
        <v>1905</v>
      </c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>
        <v>30</v>
      </c>
      <c r="AR411" s="157"/>
      <c r="AS411" s="157">
        <v>30</v>
      </c>
      <c r="AT411" s="157"/>
      <c r="AU411" s="157">
        <v>30</v>
      </c>
      <c r="AV411" s="157"/>
      <c r="AW411" s="157">
        <v>30</v>
      </c>
      <c r="AX411" s="157"/>
      <c r="AY411" s="157"/>
    </row>
    <row r="412" spans="1:51">
      <c r="A412" s="156">
        <v>409</v>
      </c>
      <c r="B412" s="81"/>
      <c r="C412" s="60" t="s">
        <v>1536</v>
      </c>
      <c r="D412" s="60" t="s">
        <v>1389</v>
      </c>
      <c r="E412" s="114" t="s">
        <v>61</v>
      </c>
      <c r="F412" s="114" t="s">
        <v>78</v>
      </c>
      <c r="G412" s="60" t="s">
        <v>43</v>
      </c>
      <c r="H412" s="165" t="s">
        <v>1427</v>
      </c>
      <c r="I412" s="69" t="s">
        <v>1503</v>
      </c>
      <c r="J412" s="178">
        <v>30</v>
      </c>
      <c r="K412" s="218" t="s">
        <v>1905</v>
      </c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>
        <v>30</v>
      </c>
      <c r="AR412" s="157"/>
      <c r="AS412" s="157">
        <v>30</v>
      </c>
      <c r="AT412" s="157"/>
      <c r="AU412" s="157">
        <v>30</v>
      </c>
      <c r="AV412" s="157"/>
      <c r="AW412" s="157">
        <v>30</v>
      </c>
      <c r="AX412" s="157"/>
      <c r="AY412" s="157"/>
    </row>
    <row r="413" spans="1:51">
      <c r="A413" s="156">
        <v>410</v>
      </c>
      <c r="B413" s="81"/>
      <c r="C413" s="60" t="s">
        <v>1536</v>
      </c>
      <c r="D413" s="60" t="s">
        <v>1360</v>
      </c>
      <c r="E413" s="60" t="s">
        <v>61</v>
      </c>
      <c r="F413" s="60" t="s">
        <v>203</v>
      </c>
      <c r="G413" s="60" t="s">
        <v>1401</v>
      </c>
      <c r="H413" s="165">
        <v>3</v>
      </c>
      <c r="I413" s="69" t="s">
        <v>1450</v>
      </c>
      <c r="J413" s="178">
        <v>32</v>
      </c>
      <c r="K413" s="218" t="s">
        <v>1893</v>
      </c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>
        <v>32</v>
      </c>
      <c r="AS413" s="157"/>
      <c r="AT413" s="157">
        <v>32</v>
      </c>
      <c r="AU413" s="157"/>
      <c r="AV413" s="157">
        <v>32</v>
      </c>
      <c r="AW413" s="157"/>
      <c r="AX413" s="157"/>
      <c r="AY413" s="157"/>
    </row>
    <row r="414" spans="1:51" s="99" customFormat="1" ht="14.25" customHeight="1">
      <c r="A414" s="156">
        <v>411</v>
      </c>
      <c r="B414" s="119"/>
      <c r="C414" s="60" t="s">
        <v>1536</v>
      </c>
      <c r="D414" s="60" t="s">
        <v>1361</v>
      </c>
      <c r="E414" s="60" t="s">
        <v>61</v>
      </c>
      <c r="F414" s="60" t="s">
        <v>203</v>
      </c>
      <c r="G414" s="60" t="s">
        <v>1401</v>
      </c>
      <c r="H414" s="165">
        <v>3</v>
      </c>
      <c r="I414" s="69" t="s">
        <v>1450</v>
      </c>
      <c r="J414" s="178">
        <v>33</v>
      </c>
      <c r="K414" s="219" t="s">
        <v>1893</v>
      </c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>
        <v>33</v>
      </c>
      <c r="AS414" s="192"/>
      <c r="AT414" s="192">
        <v>33</v>
      </c>
      <c r="AU414" s="192"/>
      <c r="AV414" s="192">
        <v>33</v>
      </c>
      <c r="AW414" s="192"/>
      <c r="AX414" s="192"/>
      <c r="AY414" s="192"/>
    </row>
    <row r="415" spans="1:51">
      <c r="A415" s="156">
        <v>412</v>
      </c>
      <c r="B415" s="81"/>
      <c r="C415" s="60" t="s">
        <v>1536</v>
      </c>
      <c r="D415" s="60" t="s">
        <v>1362</v>
      </c>
      <c r="E415" s="60" t="s">
        <v>61</v>
      </c>
      <c r="F415" s="60" t="s">
        <v>203</v>
      </c>
      <c r="G415" s="60" t="s">
        <v>1401</v>
      </c>
      <c r="H415" s="165">
        <v>3</v>
      </c>
      <c r="I415" s="69" t="s">
        <v>1450</v>
      </c>
      <c r="J415" s="178">
        <v>35</v>
      </c>
      <c r="K415" s="157" t="s">
        <v>1893</v>
      </c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>
        <v>35</v>
      </c>
      <c r="AS415" s="157"/>
      <c r="AT415" s="157">
        <v>35</v>
      </c>
      <c r="AU415" s="157"/>
      <c r="AV415" s="157">
        <v>35</v>
      </c>
      <c r="AW415" s="157"/>
      <c r="AX415" s="157"/>
      <c r="AY415" s="201"/>
    </row>
    <row r="416" spans="1:51">
      <c r="A416" s="156">
        <v>413</v>
      </c>
      <c r="B416" s="79"/>
      <c r="C416" s="114" t="s">
        <v>1245</v>
      </c>
      <c r="D416" s="78" t="s">
        <v>308</v>
      </c>
      <c r="E416" s="78" t="s">
        <v>37</v>
      </c>
      <c r="F416" s="78" t="s">
        <v>188</v>
      </c>
      <c r="G416" s="78" t="s">
        <v>1258</v>
      </c>
      <c r="H416" s="164">
        <v>2</v>
      </c>
      <c r="I416" s="78" t="s">
        <v>1341</v>
      </c>
      <c r="J416" s="175">
        <v>53</v>
      </c>
      <c r="K416" s="157" t="s">
        <v>1872</v>
      </c>
      <c r="L416" s="157">
        <v>53</v>
      </c>
      <c r="M416" s="157"/>
      <c r="N416" s="157">
        <v>53</v>
      </c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201"/>
    </row>
    <row r="417" spans="1:51">
      <c r="A417" s="156">
        <v>414</v>
      </c>
      <c r="B417" s="81"/>
      <c r="C417" s="114" t="s">
        <v>1046</v>
      </c>
      <c r="D417" s="78" t="s">
        <v>952</v>
      </c>
      <c r="E417" s="78" t="s">
        <v>37</v>
      </c>
      <c r="F417" s="78" t="s">
        <v>961</v>
      </c>
      <c r="G417" s="78" t="s">
        <v>962</v>
      </c>
      <c r="H417" s="164">
        <v>1</v>
      </c>
      <c r="I417" s="78" t="s">
        <v>982</v>
      </c>
      <c r="J417" s="164">
        <v>35</v>
      </c>
      <c r="K417" s="157" t="s">
        <v>1872</v>
      </c>
      <c r="L417" s="157">
        <v>42</v>
      </c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201"/>
    </row>
    <row r="418" spans="1:51">
      <c r="A418" s="156">
        <v>415</v>
      </c>
      <c r="B418" s="81"/>
      <c r="C418" s="114" t="s">
        <v>1046</v>
      </c>
      <c r="D418" s="78" t="s">
        <v>952</v>
      </c>
      <c r="E418" s="78" t="s">
        <v>37</v>
      </c>
      <c r="F418" s="78" t="s">
        <v>85</v>
      </c>
      <c r="G418" s="78" t="s">
        <v>963</v>
      </c>
      <c r="H418" s="164">
        <v>2</v>
      </c>
      <c r="I418" s="78" t="s">
        <v>983</v>
      </c>
      <c r="J418" s="164">
        <v>35</v>
      </c>
      <c r="K418" s="157" t="s">
        <v>1878</v>
      </c>
      <c r="L418" s="157"/>
      <c r="M418" s="157"/>
      <c r="N418" s="157">
        <v>42</v>
      </c>
      <c r="O418" s="157"/>
      <c r="P418" s="157"/>
      <c r="Q418" s="157"/>
      <c r="R418" s="157">
        <v>42</v>
      </c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201"/>
    </row>
    <row r="419" spans="1:51">
      <c r="A419" s="156">
        <v>416</v>
      </c>
      <c r="B419" s="81"/>
      <c r="C419" s="69" t="s">
        <v>1225</v>
      </c>
      <c r="D419" s="69" t="s">
        <v>1077</v>
      </c>
      <c r="E419" s="78" t="s">
        <v>37</v>
      </c>
      <c r="F419" s="78" t="s">
        <v>64</v>
      </c>
      <c r="G419" s="69" t="s">
        <v>1139</v>
      </c>
      <c r="H419" s="164">
        <v>4</v>
      </c>
      <c r="I419" s="69" t="s">
        <v>1175</v>
      </c>
      <c r="J419" s="181">
        <v>39</v>
      </c>
      <c r="K419" s="157" t="s">
        <v>1870</v>
      </c>
      <c r="L419" s="157"/>
      <c r="M419" s="157"/>
      <c r="N419" s="157"/>
      <c r="O419" s="157"/>
      <c r="P419" s="157">
        <v>39</v>
      </c>
      <c r="Q419" s="157"/>
      <c r="R419" s="157">
        <v>39</v>
      </c>
      <c r="S419" s="157"/>
      <c r="T419" s="157">
        <v>39</v>
      </c>
      <c r="U419" s="157"/>
      <c r="V419" s="157">
        <v>39</v>
      </c>
      <c r="W419" s="157"/>
      <c r="X419" s="157">
        <v>39</v>
      </c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201"/>
    </row>
    <row r="420" spans="1:51" ht="13.5" customHeight="1">
      <c r="A420" s="156">
        <v>417</v>
      </c>
      <c r="B420" s="81"/>
      <c r="C420" s="69" t="s">
        <v>1711</v>
      </c>
      <c r="D420" s="69" t="s">
        <v>905</v>
      </c>
      <c r="E420" s="116" t="s">
        <v>37</v>
      </c>
      <c r="F420" s="116" t="s">
        <v>188</v>
      </c>
      <c r="G420" s="69" t="s">
        <v>355</v>
      </c>
      <c r="H420" s="165">
        <v>1</v>
      </c>
      <c r="I420" s="69" t="s">
        <v>1818</v>
      </c>
      <c r="J420" s="165">
        <v>41</v>
      </c>
      <c r="K420" s="192" t="s">
        <v>1871</v>
      </c>
      <c r="L420" s="192"/>
      <c r="M420" s="192"/>
      <c r="N420" s="192"/>
      <c r="O420" s="192"/>
      <c r="P420" s="192"/>
      <c r="Q420" s="192">
        <v>41</v>
      </c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203"/>
    </row>
    <row r="421" spans="1:51">
      <c r="A421" s="156">
        <v>418</v>
      </c>
      <c r="B421" s="79"/>
      <c r="C421" s="114" t="s">
        <v>1046</v>
      </c>
      <c r="D421" s="78" t="s">
        <v>953</v>
      </c>
      <c r="E421" s="78" t="s">
        <v>37</v>
      </c>
      <c r="F421" s="78" t="s">
        <v>188</v>
      </c>
      <c r="G421" s="78" t="s">
        <v>966</v>
      </c>
      <c r="H421" s="164">
        <v>2</v>
      </c>
      <c r="I421" s="78" t="s">
        <v>986</v>
      </c>
      <c r="J421" s="175">
        <v>35</v>
      </c>
      <c r="K421" s="157" t="s">
        <v>1896</v>
      </c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>
        <v>42</v>
      </c>
      <c r="W421" s="157"/>
      <c r="X421" s="157">
        <v>42</v>
      </c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201"/>
    </row>
    <row r="422" spans="1:51">
      <c r="A422" s="156">
        <v>419</v>
      </c>
      <c r="B422" s="79"/>
      <c r="C422" s="114" t="s">
        <v>1245</v>
      </c>
      <c r="D422" s="78" t="s">
        <v>310</v>
      </c>
      <c r="E422" s="78" t="s">
        <v>37</v>
      </c>
      <c r="F422" s="78" t="s">
        <v>188</v>
      </c>
      <c r="G422" s="78" t="s">
        <v>1257</v>
      </c>
      <c r="H422" s="164">
        <v>3</v>
      </c>
      <c r="I422" s="78" t="s">
        <v>1339</v>
      </c>
      <c r="J422" s="175">
        <v>31</v>
      </c>
      <c r="K422" s="157" t="s">
        <v>1892</v>
      </c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>
        <v>31</v>
      </c>
      <c r="X422" s="157"/>
      <c r="Y422" s="157">
        <v>31</v>
      </c>
      <c r="Z422" s="157"/>
      <c r="AA422" s="157">
        <v>31</v>
      </c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201"/>
    </row>
    <row r="423" spans="1:51">
      <c r="A423" s="156">
        <v>420</v>
      </c>
      <c r="B423" s="129"/>
      <c r="C423" s="69" t="s">
        <v>1225</v>
      </c>
      <c r="D423" s="69" t="s">
        <v>1076</v>
      </c>
      <c r="E423" s="78" t="s">
        <v>37</v>
      </c>
      <c r="F423" s="78" t="s">
        <v>85</v>
      </c>
      <c r="G423" s="69" t="s">
        <v>1133</v>
      </c>
      <c r="H423" s="165">
        <v>2</v>
      </c>
      <c r="I423" s="69" t="s">
        <v>1172</v>
      </c>
      <c r="J423" s="165">
        <v>34</v>
      </c>
      <c r="K423" s="192" t="s">
        <v>1889</v>
      </c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>
        <v>34</v>
      </c>
      <c r="Y423" s="192"/>
      <c r="Z423" s="192">
        <v>34</v>
      </c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203"/>
    </row>
    <row r="424" spans="1:51">
      <c r="A424" s="156">
        <v>421</v>
      </c>
      <c r="B424" s="129"/>
      <c r="C424" s="69" t="s">
        <v>1225</v>
      </c>
      <c r="D424" s="69" t="s">
        <v>1073</v>
      </c>
      <c r="E424" s="78" t="s">
        <v>37</v>
      </c>
      <c r="F424" s="78" t="s">
        <v>85</v>
      </c>
      <c r="G424" s="69" t="s">
        <v>1133</v>
      </c>
      <c r="H424" s="165">
        <v>2</v>
      </c>
      <c r="I424" s="69" t="s">
        <v>1171</v>
      </c>
      <c r="J424" s="165">
        <v>36</v>
      </c>
      <c r="K424" s="192" t="s">
        <v>1891</v>
      </c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>
        <v>36</v>
      </c>
      <c r="Z424" s="192"/>
      <c r="AA424" s="192">
        <v>36</v>
      </c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203"/>
    </row>
    <row r="425" spans="1:51">
      <c r="A425" s="156">
        <v>422</v>
      </c>
      <c r="B425" s="79"/>
      <c r="C425" s="114" t="s">
        <v>1046</v>
      </c>
      <c r="D425" s="78" t="s">
        <v>953</v>
      </c>
      <c r="E425" s="78" t="s">
        <v>37</v>
      </c>
      <c r="F425" s="78" t="s">
        <v>188</v>
      </c>
      <c r="G425" s="78" t="s">
        <v>967</v>
      </c>
      <c r="H425" s="164">
        <v>3</v>
      </c>
      <c r="I425" s="78" t="s">
        <v>987</v>
      </c>
      <c r="J425" s="175">
        <v>35</v>
      </c>
      <c r="K425" s="157" t="s">
        <v>1883</v>
      </c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>
        <v>42</v>
      </c>
      <c r="AA425" s="157"/>
      <c r="AB425" s="157">
        <v>42</v>
      </c>
      <c r="AC425" s="157"/>
      <c r="AD425" s="157">
        <v>42</v>
      </c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201"/>
    </row>
    <row r="426" spans="1:51">
      <c r="A426" s="156">
        <v>423</v>
      </c>
      <c r="B426" s="79"/>
      <c r="C426" s="114" t="s">
        <v>1245</v>
      </c>
      <c r="D426" s="78" t="s">
        <v>1241</v>
      </c>
      <c r="E426" s="78" t="s">
        <v>37</v>
      </c>
      <c r="F426" s="116" t="s">
        <v>1972</v>
      </c>
      <c r="G426" s="78" t="s">
        <v>1256</v>
      </c>
      <c r="H426" s="164">
        <v>2</v>
      </c>
      <c r="I426" s="78" t="s">
        <v>1336</v>
      </c>
      <c r="J426" s="175">
        <v>47</v>
      </c>
      <c r="K426" s="157" t="s">
        <v>1884</v>
      </c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>
        <v>47</v>
      </c>
      <c r="AB426" s="157"/>
      <c r="AC426" s="157">
        <v>47</v>
      </c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201"/>
    </row>
    <row r="427" spans="1:51">
      <c r="A427" s="156">
        <v>424</v>
      </c>
      <c r="B427" s="81"/>
      <c r="C427" s="69" t="s">
        <v>1225</v>
      </c>
      <c r="D427" s="69" t="s">
        <v>326</v>
      </c>
      <c r="E427" s="78" t="s">
        <v>37</v>
      </c>
      <c r="F427" s="78" t="s">
        <v>64</v>
      </c>
      <c r="G427" s="69" t="s">
        <v>1139</v>
      </c>
      <c r="H427" s="165">
        <v>3</v>
      </c>
      <c r="I427" s="69" t="s">
        <v>1184</v>
      </c>
      <c r="J427" s="181">
        <v>20</v>
      </c>
      <c r="K427" s="157" t="s">
        <v>1897</v>
      </c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>
        <v>16</v>
      </c>
      <c r="AE427" s="157"/>
      <c r="AF427" s="157">
        <v>16</v>
      </c>
      <c r="AG427" s="157"/>
      <c r="AH427" s="157">
        <v>16</v>
      </c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201"/>
    </row>
    <row r="428" spans="1:51">
      <c r="A428" s="156">
        <v>425</v>
      </c>
      <c r="B428" s="81"/>
      <c r="C428" s="69" t="s">
        <v>1225</v>
      </c>
      <c r="D428" s="69" t="s">
        <v>213</v>
      </c>
      <c r="E428" s="78" t="s">
        <v>37</v>
      </c>
      <c r="F428" s="78" t="s">
        <v>85</v>
      </c>
      <c r="G428" s="69" t="s">
        <v>1133</v>
      </c>
      <c r="H428" s="165">
        <v>2</v>
      </c>
      <c r="I428" s="69" t="s">
        <v>1169</v>
      </c>
      <c r="J428" s="165">
        <v>38</v>
      </c>
      <c r="K428" s="157" t="s">
        <v>1903</v>
      </c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>
        <v>38</v>
      </c>
      <c r="AF428" s="157"/>
      <c r="AG428" s="157">
        <v>38</v>
      </c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201"/>
    </row>
    <row r="429" spans="1:51">
      <c r="A429" s="156">
        <v>426</v>
      </c>
      <c r="B429" s="81"/>
      <c r="C429" s="114" t="s">
        <v>1046</v>
      </c>
      <c r="D429" s="78" t="s">
        <v>953</v>
      </c>
      <c r="E429" s="78" t="s">
        <v>37</v>
      </c>
      <c r="F429" s="78" t="s">
        <v>85</v>
      </c>
      <c r="G429" s="78" t="s">
        <v>964</v>
      </c>
      <c r="H429" s="164">
        <v>5</v>
      </c>
      <c r="I429" s="78" t="s">
        <v>984</v>
      </c>
      <c r="J429" s="164">
        <v>35</v>
      </c>
      <c r="K429" s="157" t="s">
        <v>1885</v>
      </c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>
        <v>42</v>
      </c>
      <c r="AG429" s="157"/>
      <c r="AH429" s="157">
        <v>42</v>
      </c>
      <c r="AI429" s="157"/>
      <c r="AJ429" s="157">
        <v>42</v>
      </c>
      <c r="AK429" s="157"/>
      <c r="AL429" s="157">
        <v>42</v>
      </c>
      <c r="AM429" s="157"/>
      <c r="AN429" s="157">
        <v>42</v>
      </c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201"/>
    </row>
    <row r="430" spans="1:51">
      <c r="A430" s="156">
        <v>427</v>
      </c>
      <c r="B430" s="79"/>
      <c r="C430" s="114" t="s">
        <v>1245</v>
      </c>
      <c r="D430" s="78" t="s">
        <v>310</v>
      </c>
      <c r="E430" s="78" t="s">
        <v>37</v>
      </c>
      <c r="F430" s="78" t="s">
        <v>188</v>
      </c>
      <c r="G430" s="78" t="s">
        <v>1257</v>
      </c>
      <c r="H430" s="164">
        <v>3</v>
      </c>
      <c r="I430" s="78" t="s">
        <v>1340</v>
      </c>
      <c r="J430" s="175">
        <v>52</v>
      </c>
      <c r="K430" s="157" t="s">
        <v>1901</v>
      </c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>
        <v>52</v>
      </c>
      <c r="AJ430" s="157"/>
      <c r="AK430" s="157">
        <v>52</v>
      </c>
      <c r="AL430" s="157"/>
      <c r="AM430" s="157">
        <v>52</v>
      </c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201"/>
    </row>
    <row r="431" spans="1:51">
      <c r="A431" s="156">
        <v>428</v>
      </c>
      <c r="B431" s="79"/>
      <c r="C431" s="69" t="s">
        <v>1711</v>
      </c>
      <c r="D431" s="69" t="s">
        <v>366</v>
      </c>
      <c r="E431" s="69" t="s">
        <v>37</v>
      </c>
      <c r="F431" s="69" t="s">
        <v>64</v>
      </c>
      <c r="G431" s="69" t="s">
        <v>1614</v>
      </c>
      <c r="H431" s="165">
        <v>6</v>
      </c>
      <c r="I431" s="69" t="s">
        <v>1761</v>
      </c>
      <c r="J431" s="176">
        <v>30</v>
      </c>
      <c r="K431" s="157" t="s">
        <v>1901</v>
      </c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>
        <v>30</v>
      </c>
      <c r="AJ431" s="157"/>
      <c r="AK431" s="157">
        <v>30</v>
      </c>
      <c r="AL431" s="157"/>
      <c r="AM431" s="157">
        <v>30</v>
      </c>
      <c r="AN431" s="157"/>
      <c r="AO431" s="157">
        <v>30</v>
      </c>
      <c r="AP431" s="157"/>
      <c r="AQ431" s="157">
        <v>30</v>
      </c>
      <c r="AR431" s="157"/>
      <c r="AS431" s="157">
        <v>30</v>
      </c>
      <c r="AT431" s="157"/>
      <c r="AU431" s="157"/>
      <c r="AV431" s="157"/>
      <c r="AW431" s="157"/>
      <c r="AX431" s="157"/>
      <c r="AY431" s="201"/>
    </row>
    <row r="432" spans="1:51">
      <c r="A432" s="156">
        <v>429</v>
      </c>
      <c r="B432" s="81"/>
      <c r="C432" s="114" t="s">
        <v>1046</v>
      </c>
      <c r="D432" s="78" t="s">
        <v>953</v>
      </c>
      <c r="E432" s="78" t="s">
        <v>37</v>
      </c>
      <c r="F432" s="78" t="s">
        <v>961</v>
      </c>
      <c r="G432" s="78" t="s">
        <v>965</v>
      </c>
      <c r="H432" s="164">
        <v>1</v>
      </c>
      <c r="I432" s="78" t="s">
        <v>985</v>
      </c>
      <c r="J432" s="164">
        <v>35</v>
      </c>
      <c r="K432" s="157" t="s">
        <v>1888</v>
      </c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>
        <v>42</v>
      </c>
      <c r="AQ432" s="157"/>
      <c r="AR432" s="157"/>
      <c r="AS432" s="157"/>
      <c r="AT432" s="157"/>
      <c r="AU432" s="157"/>
      <c r="AV432" s="157"/>
      <c r="AW432" s="157"/>
      <c r="AX432" s="157"/>
      <c r="AY432" s="201"/>
    </row>
    <row r="433" spans="1:51">
      <c r="A433" s="156">
        <v>430</v>
      </c>
      <c r="B433" s="129"/>
      <c r="C433" s="114" t="s">
        <v>231</v>
      </c>
      <c r="D433" s="78" t="s">
        <v>1847</v>
      </c>
      <c r="E433" s="78" t="s">
        <v>37</v>
      </c>
      <c r="F433" s="78" t="s">
        <v>188</v>
      </c>
      <c r="G433" s="78" t="s">
        <v>1849</v>
      </c>
      <c r="H433" s="164">
        <v>2</v>
      </c>
      <c r="I433" s="78" t="s">
        <v>1850</v>
      </c>
      <c r="J433" s="164">
        <v>46</v>
      </c>
      <c r="K433" s="192" t="s">
        <v>1924</v>
      </c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>
        <v>46</v>
      </c>
      <c r="AR433" s="192"/>
      <c r="AS433" s="192">
        <v>46</v>
      </c>
      <c r="AT433" s="192"/>
      <c r="AU433" s="192"/>
      <c r="AV433" s="192"/>
      <c r="AW433" s="192"/>
      <c r="AX433" s="192"/>
      <c r="AY433" s="203"/>
    </row>
    <row r="434" spans="1:51">
      <c r="A434" s="156">
        <v>431</v>
      </c>
      <c r="B434" s="129"/>
      <c r="C434" s="114" t="s">
        <v>231</v>
      </c>
      <c r="D434" s="78" t="s">
        <v>1848</v>
      </c>
      <c r="E434" s="78" t="s">
        <v>37</v>
      </c>
      <c r="F434" s="78" t="s">
        <v>188</v>
      </c>
      <c r="G434" s="78" t="s">
        <v>1849</v>
      </c>
      <c r="H434" s="164">
        <v>2</v>
      </c>
      <c r="I434" s="78" t="s">
        <v>1852</v>
      </c>
      <c r="J434" s="164">
        <v>47</v>
      </c>
      <c r="K434" s="192" t="s">
        <v>1907</v>
      </c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>
        <v>47</v>
      </c>
      <c r="AU434" s="192"/>
      <c r="AV434" s="192">
        <v>47</v>
      </c>
      <c r="AW434" s="192"/>
      <c r="AX434" s="192"/>
      <c r="AY434" s="203"/>
    </row>
    <row r="435" spans="1:51">
      <c r="A435" s="156">
        <v>432</v>
      </c>
      <c r="B435" s="129"/>
      <c r="C435" s="114" t="s">
        <v>231</v>
      </c>
      <c r="D435" s="130" t="s">
        <v>313</v>
      </c>
      <c r="E435" s="130" t="s">
        <v>37</v>
      </c>
      <c r="F435" s="130" t="s">
        <v>188</v>
      </c>
      <c r="G435" s="130" t="s">
        <v>1849</v>
      </c>
      <c r="H435" s="169">
        <v>2</v>
      </c>
      <c r="I435" s="130" t="s">
        <v>1851</v>
      </c>
      <c r="J435" s="169">
        <v>48</v>
      </c>
      <c r="K435" s="192" t="s">
        <v>1925</v>
      </c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>
        <v>48</v>
      </c>
      <c r="AV435" s="192"/>
      <c r="AW435" s="192">
        <v>48</v>
      </c>
      <c r="AX435" s="192"/>
      <c r="AY435" s="203"/>
    </row>
    <row r="436" spans="1:51">
      <c r="A436" s="156">
        <v>433</v>
      </c>
      <c r="B436" s="79"/>
      <c r="C436" s="114" t="s">
        <v>1245</v>
      </c>
      <c r="D436" s="78" t="s">
        <v>1226</v>
      </c>
      <c r="E436" s="78" t="s">
        <v>39</v>
      </c>
      <c r="F436" s="114" t="s">
        <v>194</v>
      </c>
      <c r="G436" s="78" t="s">
        <v>184</v>
      </c>
      <c r="H436" s="164">
        <v>1</v>
      </c>
      <c r="I436" s="78" t="s">
        <v>1277</v>
      </c>
      <c r="J436" s="175">
        <v>44</v>
      </c>
      <c r="K436" s="157" t="s">
        <v>1872</v>
      </c>
      <c r="L436" s="157">
        <v>26.4</v>
      </c>
      <c r="M436" s="157">
        <v>26.4</v>
      </c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57"/>
      <c r="AX436" s="192"/>
      <c r="AY436" s="201"/>
    </row>
    <row r="437" spans="1:51">
      <c r="A437" s="156">
        <v>434</v>
      </c>
      <c r="B437" s="81"/>
      <c r="C437" s="60" t="s">
        <v>1536</v>
      </c>
      <c r="D437" s="114" t="s">
        <v>1396</v>
      </c>
      <c r="E437" s="114" t="s">
        <v>39</v>
      </c>
      <c r="F437" s="114" t="s">
        <v>82</v>
      </c>
      <c r="G437" s="60" t="s">
        <v>1443</v>
      </c>
      <c r="H437" s="164">
        <v>12</v>
      </c>
      <c r="I437" s="78" t="s">
        <v>1524</v>
      </c>
      <c r="J437" s="175">
        <v>40</v>
      </c>
      <c r="K437" s="157" t="s">
        <v>1872</v>
      </c>
      <c r="L437" s="157">
        <v>8</v>
      </c>
      <c r="M437" s="157"/>
      <c r="N437" s="157">
        <v>8</v>
      </c>
      <c r="O437" s="157"/>
      <c r="P437" s="157">
        <v>8</v>
      </c>
      <c r="Q437" s="157"/>
      <c r="R437" s="157">
        <v>8</v>
      </c>
      <c r="S437" s="157"/>
      <c r="T437" s="157">
        <v>8</v>
      </c>
      <c r="U437" s="157"/>
      <c r="V437" s="157">
        <v>8</v>
      </c>
      <c r="W437" s="195"/>
      <c r="X437" s="157">
        <v>8</v>
      </c>
      <c r="Y437" s="195"/>
      <c r="Z437" s="157">
        <v>8</v>
      </c>
      <c r="AA437" s="195"/>
      <c r="AB437" s="157">
        <v>8</v>
      </c>
      <c r="AC437" s="195"/>
      <c r="AD437" s="157">
        <v>8</v>
      </c>
      <c r="AE437" s="195"/>
      <c r="AF437" s="157">
        <v>8</v>
      </c>
      <c r="AG437" s="157"/>
      <c r="AH437" s="157">
        <v>8</v>
      </c>
      <c r="AI437" s="157"/>
      <c r="AJ437" s="157">
        <v>8</v>
      </c>
      <c r="AK437" s="157"/>
      <c r="AL437" s="157">
        <v>8</v>
      </c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201"/>
    </row>
    <row r="438" spans="1:51" s="62" customFormat="1">
      <c r="A438" s="156">
        <v>435</v>
      </c>
      <c r="B438" s="81"/>
      <c r="C438" s="60" t="s">
        <v>1536</v>
      </c>
      <c r="D438" s="114" t="s">
        <v>1397</v>
      </c>
      <c r="E438" s="114" t="s">
        <v>39</v>
      </c>
      <c r="F438" s="114" t="s">
        <v>82</v>
      </c>
      <c r="G438" s="60" t="s">
        <v>1443</v>
      </c>
      <c r="H438" s="164">
        <v>12</v>
      </c>
      <c r="I438" s="78" t="s">
        <v>1525</v>
      </c>
      <c r="J438" s="175">
        <v>37</v>
      </c>
      <c r="K438" s="157" t="s">
        <v>1872</v>
      </c>
      <c r="L438" s="157">
        <v>7.4</v>
      </c>
      <c r="M438" s="157"/>
      <c r="N438" s="157">
        <v>7.4</v>
      </c>
      <c r="O438" s="157"/>
      <c r="P438" s="157">
        <v>7.4</v>
      </c>
      <c r="Q438" s="157"/>
      <c r="R438" s="157">
        <v>7.4</v>
      </c>
      <c r="S438" s="157"/>
      <c r="T438" s="157">
        <v>7.4</v>
      </c>
      <c r="U438" s="157"/>
      <c r="V438" s="157">
        <v>7.4</v>
      </c>
      <c r="W438" s="157"/>
      <c r="X438" s="157">
        <v>7.4</v>
      </c>
      <c r="Y438" s="157"/>
      <c r="Z438" s="157">
        <v>7.4</v>
      </c>
      <c r="AA438" s="157"/>
      <c r="AB438" s="157">
        <v>7.4</v>
      </c>
      <c r="AC438" s="157"/>
      <c r="AD438" s="157">
        <v>7.4</v>
      </c>
      <c r="AE438" s="157"/>
      <c r="AF438" s="157">
        <v>7.4</v>
      </c>
      <c r="AG438" s="157"/>
      <c r="AH438" s="157">
        <v>7.4</v>
      </c>
      <c r="AI438" s="157"/>
      <c r="AJ438" s="157">
        <v>7.4</v>
      </c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201"/>
    </row>
    <row r="439" spans="1:51">
      <c r="A439" s="156">
        <v>436</v>
      </c>
      <c r="B439" s="81"/>
      <c r="C439" s="60" t="s">
        <v>1536</v>
      </c>
      <c r="D439" s="114" t="s">
        <v>1228</v>
      </c>
      <c r="E439" s="114" t="s">
        <v>39</v>
      </c>
      <c r="F439" s="114" t="s">
        <v>82</v>
      </c>
      <c r="G439" s="60" t="s">
        <v>1443</v>
      </c>
      <c r="H439" s="164">
        <v>12</v>
      </c>
      <c r="I439" s="78" t="s">
        <v>1526</v>
      </c>
      <c r="J439" s="175">
        <v>39</v>
      </c>
      <c r="K439" s="157" t="s">
        <v>1872</v>
      </c>
      <c r="L439" s="157">
        <v>7.8</v>
      </c>
      <c r="M439" s="157"/>
      <c r="N439" s="157">
        <v>7.8</v>
      </c>
      <c r="O439" s="157"/>
      <c r="P439" s="157">
        <v>7.8</v>
      </c>
      <c r="Q439" s="157"/>
      <c r="R439" s="157">
        <v>7.8</v>
      </c>
      <c r="S439" s="157"/>
      <c r="T439" s="157">
        <v>7.8</v>
      </c>
      <c r="U439" s="157"/>
      <c r="V439" s="157">
        <v>7.8</v>
      </c>
      <c r="W439" s="157"/>
      <c r="X439" s="157">
        <v>7.8</v>
      </c>
      <c r="Y439" s="157"/>
      <c r="Z439" s="157">
        <v>7.8</v>
      </c>
      <c r="AA439" s="157"/>
      <c r="AB439" s="157">
        <v>7.8</v>
      </c>
      <c r="AC439" s="157"/>
      <c r="AD439" s="157">
        <v>7.8</v>
      </c>
      <c r="AE439" s="157"/>
      <c r="AF439" s="157">
        <v>7.8</v>
      </c>
      <c r="AG439" s="157"/>
      <c r="AH439" s="157">
        <v>7.8</v>
      </c>
      <c r="AI439" s="157"/>
      <c r="AJ439" s="157">
        <v>7.8</v>
      </c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201"/>
    </row>
    <row r="440" spans="1:51">
      <c r="A440" s="156">
        <v>437</v>
      </c>
      <c r="B440" s="81"/>
      <c r="C440" s="60" t="s">
        <v>1536</v>
      </c>
      <c r="D440" s="114" t="s">
        <v>1398</v>
      </c>
      <c r="E440" s="114" t="s">
        <v>39</v>
      </c>
      <c r="F440" s="114" t="s">
        <v>82</v>
      </c>
      <c r="G440" s="60" t="s">
        <v>1443</v>
      </c>
      <c r="H440" s="164">
        <v>12</v>
      </c>
      <c r="I440" s="78" t="s">
        <v>1527</v>
      </c>
      <c r="J440" s="175">
        <v>48</v>
      </c>
      <c r="K440" s="157" t="s">
        <v>1872</v>
      </c>
      <c r="L440" s="157">
        <v>9.6</v>
      </c>
      <c r="M440" s="157"/>
      <c r="N440" s="157">
        <v>9.6</v>
      </c>
      <c r="O440" s="157"/>
      <c r="P440" s="157">
        <v>9.6</v>
      </c>
      <c r="Q440" s="157"/>
      <c r="R440" s="157">
        <v>9.6</v>
      </c>
      <c r="S440" s="157"/>
      <c r="T440" s="157">
        <v>9.6</v>
      </c>
      <c r="U440" s="157"/>
      <c r="V440" s="157">
        <v>9.6</v>
      </c>
      <c r="W440" s="157"/>
      <c r="X440" s="157">
        <v>9.6</v>
      </c>
      <c r="Y440" s="157"/>
      <c r="Z440" s="157">
        <v>9.6</v>
      </c>
      <c r="AA440" s="157"/>
      <c r="AB440" s="157">
        <v>9.6</v>
      </c>
      <c r="AC440" s="157"/>
      <c r="AD440" s="157">
        <v>9.6</v>
      </c>
      <c r="AE440" s="157"/>
      <c r="AF440" s="157">
        <v>9.6</v>
      </c>
      <c r="AG440" s="157"/>
      <c r="AH440" s="157">
        <v>9.6</v>
      </c>
      <c r="AI440" s="157"/>
      <c r="AJ440" s="157">
        <v>9.6</v>
      </c>
      <c r="AK440" s="157"/>
      <c r="AL440" s="157">
        <v>9.6</v>
      </c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201"/>
    </row>
    <row r="441" spans="1:51">
      <c r="A441" s="156">
        <v>438</v>
      </c>
      <c r="B441" s="79"/>
      <c r="C441" s="69" t="s">
        <v>1711</v>
      </c>
      <c r="D441" s="69" t="s">
        <v>917</v>
      </c>
      <c r="E441" s="69" t="s">
        <v>39</v>
      </c>
      <c r="F441" s="69" t="s">
        <v>193</v>
      </c>
      <c r="G441" s="69" t="s">
        <v>1580</v>
      </c>
      <c r="H441" s="165">
        <v>2</v>
      </c>
      <c r="I441" s="69" t="s">
        <v>1794</v>
      </c>
      <c r="J441" s="176">
        <v>60</v>
      </c>
      <c r="K441" s="157" t="s">
        <v>1872</v>
      </c>
      <c r="L441" s="157">
        <v>60</v>
      </c>
      <c r="M441" s="157"/>
      <c r="N441" s="157"/>
      <c r="O441" s="157"/>
      <c r="P441" s="157"/>
      <c r="Q441" s="157"/>
      <c r="R441" s="157">
        <v>60</v>
      </c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201"/>
    </row>
    <row r="442" spans="1:51">
      <c r="A442" s="156">
        <v>439</v>
      </c>
      <c r="B442" s="81"/>
      <c r="C442" s="69" t="s">
        <v>1225</v>
      </c>
      <c r="D442" s="69" t="s">
        <v>219</v>
      </c>
      <c r="E442" s="69" t="s">
        <v>39</v>
      </c>
      <c r="F442" s="114" t="s">
        <v>194</v>
      </c>
      <c r="G442" s="69" t="s">
        <v>1148</v>
      </c>
      <c r="H442" s="165">
        <v>11</v>
      </c>
      <c r="I442" s="69" t="s">
        <v>1833</v>
      </c>
      <c r="J442" s="165">
        <v>39</v>
      </c>
      <c r="K442" s="157" t="s">
        <v>1872</v>
      </c>
      <c r="L442" s="157">
        <v>7.8</v>
      </c>
      <c r="M442" s="157"/>
      <c r="N442" s="157">
        <v>7.8</v>
      </c>
      <c r="O442" s="157"/>
      <c r="P442" s="157">
        <v>7.8</v>
      </c>
      <c r="Q442" s="157"/>
      <c r="R442" s="157">
        <v>7.8</v>
      </c>
      <c r="S442" s="157"/>
      <c r="T442" s="157">
        <v>7.8</v>
      </c>
      <c r="U442" s="157"/>
      <c r="V442" s="157">
        <v>7.8</v>
      </c>
      <c r="W442" s="157"/>
      <c r="X442" s="157">
        <v>7.8</v>
      </c>
      <c r="Y442" s="157"/>
      <c r="Z442" s="157">
        <v>7.8</v>
      </c>
      <c r="AA442" s="157"/>
      <c r="AB442" s="157">
        <v>7.8</v>
      </c>
      <c r="AC442" s="157"/>
      <c r="AD442" s="157">
        <v>7.8</v>
      </c>
      <c r="AE442" s="157"/>
      <c r="AF442" s="157">
        <v>7.8</v>
      </c>
      <c r="AG442" s="157"/>
      <c r="AH442" s="157">
        <v>7.8</v>
      </c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201"/>
    </row>
    <row r="443" spans="1:51">
      <c r="A443" s="156">
        <v>440</v>
      </c>
      <c r="B443" s="81"/>
      <c r="C443" s="69" t="s">
        <v>1225</v>
      </c>
      <c r="D443" s="69" t="s">
        <v>218</v>
      </c>
      <c r="E443" s="69" t="s">
        <v>39</v>
      </c>
      <c r="F443" s="114" t="s">
        <v>194</v>
      </c>
      <c r="G443" s="69" t="s">
        <v>1148</v>
      </c>
      <c r="H443" s="165">
        <v>11</v>
      </c>
      <c r="I443" s="69" t="s">
        <v>1834</v>
      </c>
      <c r="J443" s="165">
        <v>40</v>
      </c>
      <c r="K443" s="157" t="s">
        <v>1872</v>
      </c>
      <c r="L443" s="157">
        <v>8</v>
      </c>
      <c r="M443" s="157"/>
      <c r="N443" s="157">
        <v>8</v>
      </c>
      <c r="O443" s="157"/>
      <c r="P443" s="157">
        <v>8</v>
      </c>
      <c r="Q443" s="157"/>
      <c r="R443" s="157">
        <v>8</v>
      </c>
      <c r="S443" s="157"/>
      <c r="T443" s="157">
        <v>8</v>
      </c>
      <c r="U443" s="157"/>
      <c r="V443" s="157">
        <v>8</v>
      </c>
      <c r="W443" s="157"/>
      <c r="X443" s="157">
        <v>8</v>
      </c>
      <c r="Y443" s="157"/>
      <c r="Z443" s="157">
        <v>8</v>
      </c>
      <c r="AA443" s="157"/>
      <c r="AB443" s="157">
        <v>8</v>
      </c>
      <c r="AC443" s="157"/>
      <c r="AD443" s="157">
        <v>8</v>
      </c>
      <c r="AE443" s="157"/>
      <c r="AF443" s="157">
        <v>8</v>
      </c>
      <c r="AG443" s="157"/>
      <c r="AH443" s="157">
        <v>8</v>
      </c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201"/>
    </row>
    <row r="444" spans="1:51" s="62" customFormat="1">
      <c r="A444" s="156">
        <v>441</v>
      </c>
      <c r="B444" s="81"/>
      <c r="C444" s="69" t="s">
        <v>1225</v>
      </c>
      <c r="D444" s="69" t="s">
        <v>1100</v>
      </c>
      <c r="E444" s="69" t="s">
        <v>39</v>
      </c>
      <c r="F444" s="78" t="s">
        <v>331</v>
      </c>
      <c r="G444" s="69" t="s">
        <v>1149</v>
      </c>
      <c r="H444" s="165">
        <v>14</v>
      </c>
      <c r="I444" s="69" t="s">
        <v>1186</v>
      </c>
      <c r="J444" s="165">
        <v>46</v>
      </c>
      <c r="K444" s="157" t="s">
        <v>1872</v>
      </c>
      <c r="L444" s="205">
        <v>9.1999999999999993</v>
      </c>
      <c r="M444" s="205"/>
      <c r="N444" s="205">
        <v>9.1999999999999993</v>
      </c>
      <c r="O444" s="205"/>
      <c r="P444" s="205"/>
      <c r="Q444" s="205"/>
      <c r="R444" s="205">
        <v>9.1999999999999993</v>
      </c>
      <c r="S444" s="205"/>
      <c r="T444" s="205"/>
      <c r="U444" s="205"/>
      <c r="V444" s="205">
        <v>9.1999999999999993</v>
      </c>
      <c r="W444" s="205"/>
      <c r="X444" s="205">
        <v>9.1999999999999993</v>
      </c>
      <c r="Y444" s="205"/>
      <c r="Z444" s="205">
        <v>9.1999999999999993</v>
      </c>
      <c r="AA444" s="205"/>
      <c r="AB444" s="205">
        <v>9.1999999999999993</v>
      </c>
      <c r="AC444" s="205"/>
      <c r="AD444" s="205">
        <v>9.1999999999999993</v>
      </c>
      <c r="AE444" s="205"/>
      <c r="AF444" s="205">
        <v>9.1999999999999993</v>
      </c>
      <c r="AG444" s="205"/>
      <c r="AH444" s="205">
        <v>9.1999999999999993</v>
      </c>
      <c r="AI444" s="205"/>
      <c r="AJ444" s="205">
        <v>9.1999999999999993</v>
      </c>
      <c r="AK444" s="205"/>
      <c r="AL444" s="205">
        <v>9.1999999999999993</v>
      </c>
      <c r="AM444" s="205"/>
      <c r="AN444" s="205">
        <v>9.1999999999999993</v>
      </c>
      <c r="AO444" s="205"/>
      <c r="AP444" s="205">
        <v>9.1999999999999993</v>
      </c>
      <c r="AQ444" s="205"/>
      <c r="AR444" s="205"/>
      <c r="AS444" s="205"/>
      <c r="AT444" s="205"/>
      <c r="AU444" s="205"/>
      <c r="AV444" s="205"/>
      <c r="AW444" s="205"/>
      <c r="AX444" s="205"/>
      <c r="AY444" s="205"/>
    </row>
    <row r="445" spans="1:51" s="62" customFormat="1">
      <c r="A445" s="156">
        <v>442</v>
      </c>
      <c r="B445" s="81"/>
      <c r="C445" s="69" t="s">
        <v>1225</v>
      </c>
      <c r="D445" s="69" t="s">
        <v>1101</v>
      </c>
      <c r="E445" s="69" t="s">
        <v>39</v>
      </c>
      <c r="F445" s="69" t="s">
        <v>330</v>
      </c>
      <c r="G445" s="69" t="s">
        <v>1148</v>
      </c>
      <c r="H445" s="165">
        <v>11</v>
      </c>
      <c r="I445" s="69" t="s">
        <v>1187</v>
      </c>
      <c r="J445" s="165">
        <v>35</v>
      </c>
      <c r="K445" s="157" t="s">
        <v>1872</v>
      </c>
      <c r="L445" s="205">
        <v>7</v>
      </c>
      <c r="M445" s="205"/>
      <c r="N445" s="205">
        <v>7</v>
      </c>
      <c r="O445" s="205"/>
      <c r="P445" s="205">
        <v>7</v>
      </c>
      <c r="Q445" s="205"/>
      <c r="R445" s="205">
        <v>7</v>
      </c>
      <c r="S445" s="205"/>
      <c r="T445" s="205">
        <v>7</v>
      </c>
      <c r="U445" s="205"/>
      <c r="V445" s="205">
        <v>7</v>
      </c>
      <c r="W445" s="205"/>
      <c r="X445" s="205">
        <v>7</v>
      </c>
      <c r="Y445" s="205"/>
      <c r="Z445" s="205">
        <v>7</v>
      </c>
      <c r="AA445" s="205"/>
      <c r="AB445" s="205">
        <v>7</v>
      </c>
      <c r="AC445" s="205"/>
      <c r="AD445" s="205">
        <v>7</v>
      </c>
      <c r="AE445" s="205"/>
      <c r="AF445" s="205">
        <v>7</v>
      </c>
      <c r="AG445" s="205"/>
      <c r="AH445" s="205">
        <v>7</v>
      </c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</row>
    <row r="446" spans="1:51">
      <c r="A446" s="156">
        <v>443</v>
      </c>
      <c r="B446" s="79"/>
      <c r="C446" s="69" t="s">
        <v>1225</v>
      </c>
      <c r="D446" s="69" t="s">
        <v>1128</v>
      </c>
      <c r="E446" s="78" t="s">
        <v>39</v>
      </c>
      <c r="F446" s="69" t="s">
        <v>330</v>
      </c>
      <c r="G446" s="69" t="s">
        <v>1159</v>
      </c>
      <c r="H446" s="165">
        <v>17</v>
      </c>
      <c r="I446" s="69" t="s">
        <v>1222</v>
      </c>
      <c r="J446" s="181">
        <v>46</v>
      </c>
      <c r="K446" s="157" t="s">
        <v>1872</v>
      </c>
      <c r="L446" s="157">
        <v>9.1999999999999993</v>
      </c>
      <c r="M446" s="157"/>
      <c r="N446" s="157">
        <v>9.1999999999999993</v>
      </c>
      <c r="O446" s="157"/>
      <c r="P446" s="157">
        <v>9.1999999999999993</v>
      </c>
      <c r="Q446" s="157"/>
      <c r="R446" s="157">
        <v>9.1999999999999993</v>
      </c>
      <c r="S446" s="157"/>
      <c r="T446" s="157">
        <v>9.1999999999999993</v>
      </c>
      <c r="U446" s="157"/>
      <c r="V446" s="157">
        <v>9.1999999999999993</v>
      </c>
      <c r="W446" s="157"/>
      <c r="X446" s="157">
        <v>9.1999999999999993</v>
      </c>
      <c r="Y446" s="157"/>
      <c r="Z446" s="157">
        <v>9.1999999999999993</v>
      </c>
      <c r="AA446" s="157"/>
      <c r="AB446" s="157">
        <v>9.1999999999999993</v>
      </c>
      <c r="AC446" s="157"/>
      <c r="AD446" s="157">
        <v>9.1999999999999993</v>
      </c>
      <c r="AE446" s="157"/>
      <c r="AF446" s="157">
        <v>9.1999999999999993</v>
      </c>
      <c r="AG446" s="157"/>
      <c r="AH446" s="157">
        <v>9.1999999999999993</v>
      </c>
      <c r="AI446" s="157"/>
      <c r="AJ446" s="157">
        <v>9.1999999999999993</v>
      </c>
      <c r="AK446" s="157"/>
      <c r="AL446" s="157">
        <v>9.1999999999999993</v>
      </c>
      <c r="AM446" s="157"/>
      <c r="AN446" s="157">
        <v>9.1999999999999993</v>
      </c>
      <c r="AO446" s="157"/>
      <c r="AP446" s="157">
        <v>9.1999999999999993</v>
      </c>
      <c r="AQ446" s="157"/>
      <c r="AR446" s="157">
        <v>9.1999999999999993</v>
      </c>
      <c r="AS446" s="157"/>
      <c r="AT446" s="157"/>
      <c r="AU446" s="157"/>
      <c r="AV446" s="157"/>
      <c r="AW446" s="157"/>
      <c r="AX446" s="157"/>
      <c r="AY446" s="201"/>
    </row>
    <row r="447" spans="1:51">
      <c r="A447" s="156">
        <v>444</v>
      </c>
      <c r="B447" s="79"/>
      <c r="C447" s="69" t="s">
        <v>1225</v>
      </c>
      <c r="D447" s="69" t="s">
        <v>1129</v>
      </c>
      <c r="E447" s="78" t="s">
        <v>39</v>
      </c>
      <c r="F447" s="78" t="s">
        <v>331</v>
      </c>
      <c r="G447" s="69" t="s">
        <v>1160</v>
      </c>
      <c r="H447" s="165">
        <v>17</v>
      </c>
      <c r="I447" s="69" t="s">
        <v>1223</v>
      </c>
      <c r="J447" s="181">
        <v>42</v>
      </c>
      <c r="K447" s="157" t="s">
        <v>1872</v>
      </c>
      <c r="L447" s="157">
        <v>8.4</v>
      </c>
      <c r="M447" s="157"/>
      <c r="N447" s="157">
        <v>8.4</v>
      </c>
      <c r="O447" s="157"/>
      <c r="P447" s="157">
        <v>8.4</v>
      </c>
      <c r="Q447" s="157"/>
      <c r="R447" s="157">
        <v>8.4</v>
      </c>
      <c r="S447" s="157"/>
      <c r="T447" s="157">
        <v>8.4</v>
      </c>
      <c r="U447" s="157"/>
      <c r="V447" s="157">
        <v>8.4</v>
      </c>
      <c r="W447" s="157"/>
      <c r="X447" s="157">
        <v>8.4</v>
      </c>
      <c r="Y447" s="157"/>
      <c r="Z447" s="157">
        <v>8.4</v>
      </c>
      <c r="AA447" s="157"/>
      <c r="AB447" s="157">
        <v>8.4</v>
      </c>
      <c r="AC447" s="157"/>
      <c r="AD447" s="157">
        <v>8.4</v>
      </c>
      <c r="AE447" s="157"/>
      <c r="AF447" s="157">
        <v>8.4</v>
      </c>
      <c r="AG447" s="157"/>
      <c r="AH447" s="157">
        <v>8.4</v>
      </c>
      <c r="AI447" s="157"/>
      <c r="AJ447" s="157">
        <v>8.4</v>
      </c>
      <c r="AK447" s="157"/>
      <c r="AL447" s="157">
        <v>8.4</v>
      </c>
      <c r="AM447" s="157"/>
      <c r="AN447" s="157">
        <v>8.4</v>
      </c>
      <c r="AO447" s="157"/>
      <c r="AP447" s="157">
        <v>8.4</v>
      </c>
      <c r="AQ447" s="157"/>
      <c r="AR447" s="157">
        <v>8.4</v>
      </c>
      <c r="AS447" s="157"/>
      <c r="AT447" s="157"/>
      <c r="AU447" s="157"/>
      <c r="AV447" s="157"/>
      <c r="AW447" s="157"/>
      <c r="AX447" s="157"/>
      <c r="AY447" s="201"/>
    </row>
    <row r="448" spans="1:51" ht="15" customHeight="1">
      <c r="A448" s="156">
        <v>445</v>
      </c>
      <c r="B448" s="79"/>
      <c r="C448" s="69" t="s">
        <v>1225</v>
      </c>
      <c r="D448" s="69" t="s">
        <v>1130</v>
      </c>
      <c r="E448" s="78" t="s">
        <v>39</v>
      </c>
      <c r="F448" s="78" t="s">
        <v>331</v>
      </c>
      <c r="G448" s="69" t="s">
        <v>1160</v>
      </c>
      <c r="H448" s="165">
        <v>17</v>
      </c>
      <c r="I448" s="69" t="s">
        <v>1224</v>
      </c>
      <c r="J448" s="181">
        <v>39</v>
      </c>
      <c r="K448" s="157" t="s">
        <v>1872</v>
      </c>
      <c r="L448" s="157">
        <v>7.8</v>
      </c>
      <c r="M448" s="157"/>
      <c r="N448" s="157">
        <v>7.8</v>
      </c>
      <c r="O448" s="157"/>
      <c r="P448" s="157">
        <v>7.8</v>
      </c>
      <c r="Q448" s="157"/>
      <c r="R448" s="157">
        <v>7.8</v>
      </c>
      <c r="S448" s="157"/>
      <c r="T448" s="157">
        <v>7.8</v>
      </c>
      <c r="U448" s="157"/>
      <c r="V448" s="157">
        <v>7.8</v>
      </c>
      <c r="W448" s="157"/>
      <c r="X448" s="157">
        <v>7.8</v>
      </c>
      <c r="Y448" s="157"/>
      <c r="Z448" s="157">
        <v>7.8</v>
      </c>
      <c r="AA448" s="157"/>
      <c r="AB448" s="157">
        <v>7.8</v>
      </c>
      <c r="AC448" s="157"/>
      <c r="AD448" s="157">
        <v>7.8</v>
      </c>
      <c r="AE448" s="157"/>
      <c r="AF448" s="157">
        <v>7.8</v>
      </c>
      <c r="AG448" s="157"/>
      <c r="AH448" s="157">
        <v>7.8</v>
      </c>
      <c r="AI448" s="157"/>
      <c r="AJ448" s="157">
        <v>7.8</v>
      </c>
      <c r="AK448" s="157"/>
      <c r="AL448" s="157">
        <v>7.8</v>
      </c>
      <c r="AM448" s="157"/>
      <c r="AN448" s="157">
        <v>7.8</v>
      </c>
      <c r="AO448" s="157"/>
      <c r="AP448" s="157">
        <v>7.8</v>
      </c>
      <c r="AQ448" s="157"/>
      <c r="AR448" s="157">
        <v>7.8</v>
      </c>
      <c r="AS448" s="157"/>
      <c r="AT448" s="157"/>
      <c r="AU448" s="157"/>
      <c r="AV448" s="157"/>
      <c r="AW448" s="157"/>
      <c r="AX448" s="157"/>
      <c r="AY448" s="201"/>
    </row>
    <row r="449" spans="1:51">
      <c r="A449" s="156">
        <v>446</v>
      </c>
      <c r="B449" s="81"/>
      <c r="C449" s="69" t="s">
        <v>1711</v>
      </c>
      <c r="D449" s="69" t="s">
        <v>1537</v>
      </c>
      <c r="E449" s="69" t="s">
        <v>39</v>
      </c>
      <c r="F449" s="69" t="s">
        <v>331</v>
      </c>
      <c r="G449" s="69" t="s">
        <v>1578</v>
      </c>
      <c r="H449" s="165">
        <v>4</v>
      </c>
      <c r="I449" s="69" t="s">
        <v>1333</v>
      </c>
      <c r="J449" s="181">
        <v>34</v>
      </c>
      <c r="K449" s="157" t="s">
        <v>1873</v>
      </c>
      <c r="L449" s="157"/>
      <c r="M449" s="157">
        <v>34</v>
      </c>
      <c r="N449" s="157"/>
      <c r="O449" s="157">
        <v>34</v>
      </c>
      <c r="P449" s="157"/>
      <c r="Q449" s="157">
        <v>34</v>
      </c>
      <c r="R449" s="157"/>
      <c r="S449" s="157">
        <v>34</v>
      </c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201"/>
    </row>
    <row r="450" spans="1:51">
      <c r="A450" s="156">
        <v>447</v>
      </c>
      <c r="B450" s="79"/>
      <c r="C450" s="69" t="s">
        <v>1711</v>
      </c>
      <c r="D450" s="69" t="s">
        <v>1548</v>
      </c>
      <c r="E450" s="69" t="s">
        <v>39</v>
      </c>
      <c r="F450" s="114" t="s">
        <v>82</v>
      </c>
      <c r="G450" s="69" t="s">
        <v>340</v>
      </c>
      <c r="H450" s="165">
        <v>2</v>
      </c>
      <c r="I450" s="69" t="s">
        <v>1793</v>
      </c>
      <c r="J450" s="176">
        <v>38</v>
      </c>
      <c r="K450" s="192" t="s">
        <v>1873</v>
      </c>
      <c r="L450" s="192"/>
      <c r="M450" s="192">
        <v>38</v>
      </c>
      <c r="N450" s="192"/>
      <c r="O450" s="192">
        <v>38</v>
      </c>
      <c r="P450" s="192"/>
      <c r="Q450" s="192"/>
      <c r="R450" s="192"/>
      <c r="S450" s="192"/>
      <c r="T450" s="192"/>
      <c r="U450" s="192"/>
      <c r="V450" s="157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203"/>
    </row>
    <row r="451" spans="1:51" s="62" customFormat="1">
      <c r="A451" s="156">
        <v>448</v>
      </c>
      <c r="B451" s="81"/>
      <c r="C451" s="69" t="s">
        <v>1225</v>
      </c>
      <c r="D451" s="69" t="s">
        <v>1099</v>
      </c>
      <c r="E451" s="69" t="s">
        <v>39</v>
      </c>
      <c r="F451" s="69" t="s">
        <v>193</v>
      </c>
      <c r="G451" s="69" t="s">
        <v>192</v>
      </c>
      <c r="H451" s="165">
        <v>11</v>
      </c>
      <c r="I451" s="69" t="s">
        <v>1185</v>
      </c>
      <c r="J451" s="165">
        <v>56</v>
      </c>
      <c r="K451" s="205" t="s">
        <v>1873</v>
      </c>
      <c r="L451" s="205"/>
      <c r="M451" s="205">
        <v>11.2</v>
      </c>
      <c r="N451" s="205"/>
      <c r="O451" s="205">
        <v>22.4</v>
      </c>
      <c r="P451" s="205"/>
      <c r="Q451" s="205"/>
      <c r="R451" s="205"/>
      <c r="S451" s="205">
        <v>11.2</v>
      </c>
      <c r="T451" s="205"/>
      <c r="U451" s="205">
        <v>11.2</v>
      </c>
      <c r="V451" s="205"/>
      <c r="W451" s="205">
        <v>11.2</v>
      </c>
      <c r="X451" s="205"/>
      <c r="Y451" s="206">
        <v>11.2</v>
      </c>
      <c r="Z451" s="205"/>
      <c r="AA451" s="205">
        <v>11.2</v>
      </c>
      <c r="AB451" s="205"/>
      <c r="AC451" s="205">
        <v>11.2</v>
      </c>
      <c r="AD451" s="205"/>
      <c r="AE451" s="205">
        <v>11.2</v>
      </c>
      <c r="AF451" s="207"/>
      <c r="AG451" s="205">
        <v>11.2</v>
      </c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8"/>
    </row>
    <row r="452" spans="1:51" s="62" customFormat="1">
      <c r="A452" s="156">
        <v>449</v>
      </c>
      <c r="B452" s="81"/>
      <c r="C452" s="69" t="s">
        <v>1225</v>
      </c>
      <c r="D452" s="69" t="s">
        <v>1102</v>
      </c>
      <c r="E452" s="69" t="s">
        <v>39</v>
      </c>
      <c r="F452" s="69" t="s">
        <v>330</v>
      </c>
      <c r="G452" s="69" t="s">
        <v>1148</v>
      </c>
      <c r="H452" s="165">
        <v>11</v>
      </c>
      <c r="I452" s="69" t="s">
        <v>1188</v>
      </c>
      <c r="J452" s="165">
        <v>35</v>
      </c>
      <c r="K452" s="205" t="s">
        <v>1873</v>
      </c>
      <c r="L452" s="205"/>
      <c r="M452" s="205">
        <v>7</v>
      </c>
      <c r="N452" s="205"/>
      <c r="O452" s="205">
        <v>7</v>
      </c>
      <c r="P452" s="205"/>
      <c r="Q452" s="205">
        <v>7</v>
      </c>
      <c r="R452" s="205"/>
      <c r="S452" s="205">
        <v>7</v>
      </c>
      <c r="T452" s="205"/>
      <c r="U452" s="205">
        <v>7</v>
      </c>
      <c r="V452" s="205"/>
      <c r="W452" s="205">
        <v>7</v>
      </c>
      <c r="X452" s="205"/>
      <c r="Y452" s="205">
        <v>7</v>
      </c>
      <c r="Z452" s="205"/>
      <c r="AA452" s="205">
        <v>7</v>
      </c>
      <c r="AB452" s="205"/>
      <c r="AC452" s="205">
        <v>7</v>
      </c>
      <c r="AD452" s="205"/>
      <c r="AE452" s="205">
        <v>7</v>
      </c>
      <c r="AF452" s="205"/>
      <c r="AG452" s="205">
        <v>7</v>
      </c>
      <c r="AH452" s="205"/>
      <c r="AI452" s="205">
        <v>7</v>
      </c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8"/>
    </row>
    <row r="453" spans="1:51" ht="14.25" customHeight="1">
      <c r="A453" s="156">
        <v>450</v>
      </c>
      <c r="B453" s="81"/>
      <c r="C453" s="69" t="s">
        <v>1225</v>
      </c>
      <c r="D453" s="69" t="s">
        <v>1103</v>
      </c>
      <c r="E453" s="69" t="s">
        <v>39</v>
      </c>
      <c r="F453" s="69" t="s">
        <v>193</v>
      </c>
      <c r="G453" s="69" t="s">
        <v>192</v>
      </c>
      <c r="H453" s="165">
        <v>11</v>
      </c>
      <c r="I453" s="69" t="s">
        <v>1189</v>
      </c>
      <c r="J453" s="165">
        <v>54</v>
      </c>
      <c r="K453" s="205" t="s">
        <v>1873</v>
      </c>
      <c r="L453" s="205"/>
      <c r="M453" s="205">
        <v>10.8</v>
      </c>
      <c r="N453" s="205"/>
      <c r="O453" s="205">
        <v>10.8</v>
      </c>
      <c r="P453" s="205"/>
      <c r="Q453" s="205">
        <v>10.8</v>
      </c>
      <c r="R453" s="205"/>
      <c r="S453" s="205">
        <v>10.8</v>
      </c>
      <c r="T453" s="205"/>
      <c r="U453" s="205"/>
      <c r="V453" s="205"/>
      <c r="W453" s="205">
        <v>10.8</v>
      </c>
      <c r="X453" s="205"/>
      <c r="Y453" s="205">
        <v>10.8</v>
      </c>
      <c r="Z453" s="205"/>
      <c r="AA453" s="205">
        <v>10.8</v>
      </c>
      <c r="AB453" s="205"/>
      <c r="AC453" s="205">
        <v>10.8</v>
      </c>
      <c r="AD453" s="205"/>
      <c r="AE453" s="205">
        <v>10.8</v>
      </c>
      <c r="AF453" s="205"/>
      <c r="AG453" s="205">
        <v>10.8</v>
      </c>
      <c r="AH453" s="205"/>
      <c r="AI453" s="205">
        <v>10.8</v>
      </c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8"/>
    </row>
    <row r="454" spans="1:51" ht="14.25" customHeight="1">
      <c r="A454" s="156">
        <v>451</v>
      </c>
      <c r="B454" s="81"/>
      <c r="C454" s="69" t="s">
        <v>1225</v>
      </c>
      <c r="D454" s="69" t="s">
        <v>1104</v>
      </c>
      <c r="E454" s="69" t="s">
        <v>39</v>
      </c>
      <c r="F454" s="69" t="s">
        <v>193</v>
      </c>
      <c r="G454" s="69" t="s">
        <v>192</v>
      </c>
      <c r="H454" s="165">
        <v>11</v>
      </c>
      <c r="I454" s="69" t="s">
        <v>1190</v>
      </c>
      <c r="J454" s="165">
        <v>62</v>
      </c>
      <c r="K454" s="205" t="s">
        <v>1873</v>
      </c>
      <c r="L454" s="205"/>
      <c r="M454" s="205">
        <v>12.4</v>
      </c>
      <c r="N454" s="205"/>
      <c r="O454" s="205">
        <v>12.4</v>
      </c>
      <c r="P454" s="205"/>
      <c r="Q454" s="205">
        <v>12.4</v>
      </c>
      <c r="R454" s="205"/>
      <c r="S454" s="205">
        <v>12.4</v>
      </c>
      <c r="T454" s="205"/>
      <c r="U454" s="205"/>
      <c r="V454" s="205"/>
      <c r="W454" s="205">
        <v>12.4</v>
      </c>
      <c r="X454" s="205"/>
      <c r="Y454" s="205">
        <v>12.4</v>
      </c>
      <c r="Z454" s="205"/>
      <c r="AA454" s="205">
        <v>12.4</v>
      </c>
      <c r="AB454" s="205"/>
      <c r="AC454" s="205">
        <v>12.4</v>
      </c>
      <c r="AD454" s="205"/>
      <c r="AE454" s="205">
        <v>12.4</v>
      </c>
      <c r="AF454" s="205"/>
      <c r="AG454" s="205">
        <v>12.4</v>
      </c>
      <c r="AH454" s="205"/>
      <c r="AI454" s="205">
        <v>12.4</v>
      </c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8"/>
    </row>
    <row r="455" spans="1:51" s="62" customFormat="1">
      <c r="A455" s="156">
        <v>452</v>
      </c>
      <c r="B455" s="81"/>
      <c r="C455" s="69" t="s">
        <v>1225</v>
      </c>
      <c r="D455" s="69" t="s">
        <v>1099</v>
      </c>
      <c r="E455" s="69" t="s">
        <v>39</v>
      </c>
      <c r="F455" s="69" t="s">
        <v>330</v>
      </c>
      <c r="G455" s="69" t="s">
        <v>1148</v>
      </c>
      <c r="H455" s="165">
        <v>11</v>
      </c>
      <c r="I455" s="69" t="s">
        <v>1192</v>
      </c>
      <c r="J455" s="165">
        <v>56</v>
      </c>
      <c r="K455" s="205" t="s">
        <v>1873</v>
      </c>
      <c r="L455" s="205"/>
      <c r="M455" s="205">
        <v>11.2</v>
      </c>
      <c r="N455" s="205"/>
      <c r="O455" s="205">
        <v>11.2</v>
      </c>
      <c r="P455" s="205"/>
      <c r="Q455" s="205">
        <v>11.2</v>
      </c>
      <c r="R455" s="205"/>
      <c r="S455" s="205">
        <v>11.2</v>
      </c>
      <c r="T455" s="205"/>
      <c r="U455" s="205">
        <v>11.2</v>
      </c>
      <c r="V455" s="205"/>
      <c r="W455" s="205">
        <v>11.2</v>
      </c>
      <c r="X455" s="205"/>
      <c r="Y455" s="205">
        <v>11.2</v>
      </c>
      <c r="Z455" s="205"/>
      <c r="AA455" s="205">
        <v>11.2</v>
      </c>
      <c r="AB455" s="205"/>
      <c r="AC455" s="205">
        <v>11.2</v>
      </c>
      <c r="AD455" s="205"/>
      <c r="AE455" s="205">
        <v>11.2</v>
      </c>
      <c r="AF455" s="205"/>
      <c r="AG455" s="205">
        <v>11.2</v>
      </c>
      <c r="AH455" s="205"/>
      <c r="AI455" s="205">
        <v>11.2</v>
      </c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8"/>
    </row>
    <row r="456" spans="1:51" s="62" customFormat="1">
      <c r="A456" s="156">
        <v>453</v>
      </c>
      <c r="B456" s="81"/>
      <c r="C456" s="69" t="s">
        <v>1711</v>
      </c>
      <c r="D456" s="69" t="s">
        <v>917</v>
      </c>
      <c r="E456" s="69" t="s">
        <v>39</v>
      </c>
      <c r="F456" s="69" t="s">
        <v>193</v>
      </c>
      <c r="G456" s="69" t="s">
        <v>245</v>
      </c>
      <c r="H456" s="165">
        <v>2</v>
      </c>
      <c r="I456" s="69" t="s">
        <v>1663</v>
      </c>
      <c r="J456" s="176">
        <v>60</v>
      </c>
      <c r="K456" s="157" t="s">
        <v>1878</v>
      </c>
      <c r="L456" s="157"/>
      <c r="M456" s="157"/>
      <c r="N456" s="157">
        <v>60</v>
      </c>
      <c r="O456" s="157"/>
      <c r="P456" s="157">
        <v>60</v>
      </c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201"/>
    </row>
    <row r="457" spans="1:51" s="62" customFormat="1">
      <c r="A457" s="156">
        <v>454</v>
      </c>
      <c r="B457" s="79"/>
      <c r="C457" s="114" t="s">
        <v>1245</v>
      </c>
      <c r="D457" s="78" t="s">
        <v>1229</v>
      </c>
      <c r="E457" s="78" t="s">
        <v>39</v>
      </c>
      <c r="F457" s="78" t="s">
        <v>194</v>
      </c>
      <c r="G457" s="78" t="s">
        <v>184</v>
      </c>
      <c r="H457" s="164">
        <v>1</v>
      </c>
      <c r="I457" s="78" t="s">
        <v>1835</v>
      </c>
      <c r="J457" s="175">
        <v>45</v>
      </c>
      <c r="K457" s="157" t="s">
        <v>1870</v>
      </c>
      <c r="L457" s="157"/>
      <c r="M457" s="157"/>
      <c r="N457" s="157"/>
      <c r="O457" s="157"/>
      <c r="P457" s="157">
        <v>27</v>
      </c>
      <c r="Q457" s="157">
        <v>27</v>
      </c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201"/>
    </row>
    <row r="458" spans="1:51" s="62" customFormat="1">
      <c r="A458" s="156">
        <v>455</v>
      </c>
      <c r="B458" s="79"/>
      <c r="C458" s="114" t="s">
        <v>1245</v>
      </c>
      <c r="D458" s="78" t="s">
        <v>1228</v>
      </c>
      <c r="E458" s="82" t="s">
        <v>39</v>
      </c>
      <c r="F458" s="124" t="s">
        <v>194</v>
      </c>
      <c r="G458" s="82" t="s">
        <v>184</v>
      </c>
      <c r="H458" s="167">
        <v>1</v>
      </c>
      <c r="I458" s="82" t="s">
        <v>1799</v>
      </c>
      <c r="J458" s="175">
        <v>45</v>
      </c>
      <c r="K458" s="157" t="s">
        <v>1874</v>
      </c>
      <c r="L458" s="157"/>
      <c r="M458" s="157"/>
      <c r="N458" s="157"/>
      <c r="O458" s="157"/>
      <c r="P458" s="157"/>
      <c r="Q458" s="157"/>
      <c r="R458" s="157">
        <v>27</v>
      </c>
      <c r="S458" s="157">
        <v>27</v>
      </c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201"/>
    </row>
    <row r="459" spans="1:51" s="62" customFormat="1">
      <c r="A459" s="156">
        <v>456</v>
      </c>
      <c r="B459" s="79"/>
      <c r="C459" s="114" t="s">
        <v>1245</v>
      </c>
      <c r="D459" s="78" t="s">
        <v>1230</v>
      </c>
      <c r="E459" s="82" t="s">
        <v>39</v>
      </c>
      <c r="F459" s="124" t="s">
        <v>194</v>
      </c>
      <c r="G459" s="95" t="s">
        <v>235</v>
      </c>
      <c r="H459" s="167">
        <v>2</v>
      </c>
      <c r="I459" s="82" t="s">
        <v>1795</v>
      </c>
      <c r="J459" s="175">
        <v>51</v>
      </c>
      <c r="K459" s="157" t="s">
        <v>1896</v>
      </c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>
        <v>30.6</v>
      </c>
      <c r="W459" s="157">
        <v>30.6</v>
      </c>
      <c r="X459" s="157">
        <v>30.6</v>
      </c>
      <c r="Y459" s="157">
        <v>30.6</v>
      </c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92"/>
      <c r="AY459" s="201"/>
    </row>
    <row r="460" spans="1:51">
      <c r="A460" s="156">
        <v>457</v>
      </c>
      <c r="B460" s="81"/>
      <c r="C460" s="69" t="s">
        <v>1711</v>
      </c>
      <c r="D460" s="69" t="s">
        <v>1538</v>
      </c>
      <c r="E460" s="107" t="s">
        <v>39</v>
      </c>
      <c r="F460" s="131" t="s">
        <v>331</v>
      </c>
      <c r="G460" s="108" t="s">
        <v>1578</v>
      </c>
      <c r="H460" s="168">
        <v>4</v>
      </c>
      <c r="I460" s="107" t="s">
        <v>1660</v>
      </c>
      <c r="J460" s="181">
        <v>27</v>
      </c>
      <c r="K460" s="157" t="s">
        <v>1892</v>
      </c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>
        <v>27</v>
      </c>
      <c r="X460" s="157"/>
      <c r="Y460" s="157">
        <v>27</v>
      </c>
      <c r="Z460" s="157"/>
      <c r="AA460" s="157">
        <v>27</v>
      </c>
      <c r="AB460" s="157"/>
      <c r="AC460" s="157">
        <v>27</v>
      </c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201"/>
    </row>
    <row r="461" spans="1:51" ht="16.5" customHeight="1">
      <c r="A461" s="156">
        <v>458</v>
      </c>
      <c r="B461" s="79"/>
      <c r="C461" s="69" t="s">
        <v>1225</v>
      </c>
      <c r="D461" s="78" t="s">
        <v>1116</v>
      </c>
      <c r="E461" s="82" t="s">
        <v>39</v>
      </c>
      <c r="F461" s="82" t="s">
        <v>193</v>
      </c>
      <c r="G461" s="95" t="s">
        <v>346</v>
      </c>
      <c r="H461" s="167">
        <v>2</v>
      </c>
      <c r="I461" s="82" t="s">
        <v>1212</v>
      </c>
      <c r="J461" s="175">
        <v>36</v>
      </c>
      <c r="K461" s="157" t="s">
        <v>1889</v>
      </c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>
        <v>36</v>
      </c>
      <c r="Y461" s="157"/>
      <c r="Z461" s="157">
        <v>36</v>
      </c>
      <c r="AA461" s="157"/>
      <c r="AB461" s="157"/>
      <c r="AC461" s="157"/>
      <c r="AD461" s="157"/>
      <c r="AE461" s="157"/>
      <c r="AF461" s="157"/>
      <c r="AG461" s="157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57"/>
      <c r="AV461" s="157"/>
      <c r="AW461" s="157"/>
      <c r="AX461" s="157"/>
      <c r="AY461" s="201"/>
    </row>
    <row r="462" spans="1:51">
      <c r="A462" s="156">
        <v>459</v>
      </c>
      <c r="B462" s="79"/>
      <c r="C462" s="69" t="s">
        <v>1225</v>
      </c>
      <c r="D462" s="78" t="s">
        <v>1118</v>
      </c>
      <c r="E462" s="82" t="s">
        <v>39</v>
      </c>
      <c r="F462" s="124" t="s">
        <v>82</v>
      </c>
      <c r="G462" s="95" t="s">
        <v>346</v>
      </c>
      <c r="H462" s="167">
        <v>2</v>
      </c>
      <c r="I462" s="82" t="s">
        <v>1213</v>
      </c>
      <c r="J462" s="175">
        <v>36</v>
      </c>
      <c r="K462" s="157" t="s">
        <v>1891</v>
      </c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>
        <v>36</v>
      </c>
      <c r="Z462" s="157"/>
      <c r="AA462" s="157">
        <v>36</v>
      </c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201"/>
    </row>
    <row r="463" spans="1:51" ht="14.25" customHeight="1">
      <c r="A463" s="156">
        <v>460</v>
      </c>
      <c r="B463" s="79"/>
      <c r="C463" s="114" t="s">
        <v>1245</v>
      </c>
      <c r="D463" s="78" t="s">
        <v>1231</v>
      </c>
      <c r="E463" s="82" t="s">
        <v>39</v>
      </c>
      <c r="F463" s="82" t="s">
        <v>194</v>
      </c>
      <c r="G463" s="95" t="s">
        <v>235</v>
      </c>
      <c r="H463" s="167">
        <v>2</v>
      </c>
      <c r="I463" s="82" t="s">
        <v>1798</v>
      </c>
      <c r="J463" s="175">
        <v>57</v>
      </c>
      <c r="K463" s="192" t="s">
        <v>1883</v>
      </c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57">
        <v>34.200000000000003</v>
      </c>
      <c r="AA463" s="157">
        <v>34.200000000000003</v>
      </c>
      <c r="AB463" s="157">
        <v>34.200000000000003</v>
      </c>
      <c r="AC463" s="157">
        <v>34.200000000000003</v>
      </c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203"/>
    </row>
    <row r="464" spans="1:51">
      <c r="A464" s="156">
        <v>461</v>
      </c>
      <c r="B464" s="79"/>
      <c r="C464" s="69" t="s">
        <v>1225</v>
      </c>
      <c r="D464" s="78" t="s">
        <v>1120</v>
      </c>
      <c r="E464" s="82" t="s">
        <v>39</v>
      </c>
      <c r="F464" s="82" t="s">
        <v>193</v>
      </c>
      <c r="G464" s="95" t="s">
        <v>346</v>
      </c>
      <c r="H464" s="167">
        <v>2</v>
      </c>
      <c r="I464" s="82" t="s">
        <v>1215</v>
      </c>
      <c r="J464" s="175">
        <v>34</v>
      </c>
      <c r="K464" s="157" t="s">
        <v>1898</v>
      </c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>
        <v>34</v>
      </c>
      <c r="AC464" s="157"/>
      <c r="AD464" s="157">
        <v>34</v>
      </c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201"/>
    </row>
    <row r="465" spans="1:51">
      <c r="A465" s="156">
        <v>462</v>
      </c>
      <c r="B465" s="81"/>
      <c r="C465" s="69" t="s">
        <v>1225</v>
      </c>
      <c r="D465" s="78" t="s">
        <v>1119</v>
      </c>
      <c r="E465" s="82" t="s">
        <v>39</v>
      </c>
      <c r="F465" s="124" t="s">
        <v>82</v>
      </c>
      <c r="G465" s="95" t="s">
        <v>346</v>
      </c>
      <c r="H465" s="167">
        <v>2</v>
      </c>
      <c r="I465" s="82" t="s">
        <v>1214</v>
      </c>
      <c r="J465" s="175">
        <v>34</v>
      </c>
      <c r="K465" s="157" t="s">
        <v>1900</v>
      </c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>
        <v>34</v>
      </c>
      <c r="AD465" s="157"/>
      <c r="AE465" s="157">
        <v>34</v>
      </c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201"/>
    </row>
    <row r="466" spans="1:51">
      <c r="A466" s="156">
        <v>463</v>
      </c>
      <c r="B466" s="79"/>
      <c r="C466" s="114" t="s">
        <v>1245</v>
      </c>
      <c r="D466" s="78" t="s">
        <v>1228</v>
      </c>
      <c r="E466" s="82" t="s">
        <v>39</v>
      </c>
      <c r="F466" s="124" t="s">
        <v>194</v>
      </c>
      <c r="G466" s="95" t="s">
        <v>235</v>
      </c>
      <c r="H466" s="167">
        <v>2</v>
      </c>
      <c r="I466" s="82" t="s">
        <v>1278</v>
      </c>
      <c r="J466" s="175">
        <v>45</v>
      </c>
      <c r="K466" s="192" t="s">
        <v>1897</v>
      </c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57">
        <v>27</v>
      </c>
      <c r="AE466" s="157">
        <v>27</v>
      </c>
      <c r="AF466" s="157">
        <v>27</v>
      </c>
      <c r="AG466" s="157">
        <v>27</v>
      </c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203"/>
    </row>
    <row r="467" spans="1:51" ht="14.25" customHeight="1">
      <c r="A467" s="156">
        <v>464</v>
      </c>
      <c r="B467" s="81"/>
      <c r="C467" s="69" t="s">
        <v>1711</v>
      </c>
      <c r="D467" s="69" t="s">
        <v>1543</v>
      </c>
      <c r="E467" s="107" t="s">
        <v>39</v>
      </c>
      <c r="F467" s="124" t="s">
        <v>82</v>
      </c>
      <c r="G467" s="108" t="s">
        <v>1581</v>
      </c>
      <c r="H467" s="168">
        <v>1</v>
      </c>
      <c r="I467" s="107" t="s">
        <v>1286</v>
      </c>
      <c r="J467" s="176">
        <v>49</v>
      </c>
      <c r="K467" s="157" t="s">
        <v>1916</v>
      </c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>
        <v>49</v>
      </c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201"/>
    </row>
    <row r="468" spans="1:51">
      <c r="A468" s="156">
        <v>465</v>
      </c>
      <c r="B468" s="79"/>
      <c r="C468" s="114" t="s">
        <v>1245</v>
      </c>
      <c r="D468" s="78" t="s">
        <v>1229</v>
      </c>
      <c r="E468" s="82" t="s">
        <v>39</v>
      </c>
      <c r="F468" s="82" t="s">
        <v>194</v>
      </c>
      <c r="G468" s="95" t="s">
        <v>235</v>
      </c>
      <c r="H468" s="167">
        <v>2</v>
      </c>
      <c r="I468" s="82" t="s">
        <v>1797</v>
      </c>
      <c r="J468" s="175">
        <v>45</v>
      </c>
      <c r="K468" s="192" t="s">
        <v>1899</v>
      </c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57"/>
      <c r="AE468" s="157"/>
      <c r="AF468" s="157"/>
      <c r="AG468" s="157"/>
      <c r="AH468" s="157">
        <v>27</v>
      </c>
      <c r="AI468" s="157">
        <v>27</v>
      </c>
      <c r="AJ468" s="157">
        <v>27</v>
      </c>
      <c r="AK468" s="157">
        <v>27</v>
      </c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203"/>
    </row>
    <row r="469" spans="1:51">
      <c r="A469" s="156">
        <v>466</v>
      </c>
      <c r="B469" s="81"/>
      <c r="C469" s="69" t="s">
        <v>1711</v>
      </c>
      <c r="D469" s="69" t="s">
        <v>1543</v>
      </c>
      <c r="E469" s="107" t="s">
        <v>39</v>
      </c>
      <c r="F469" s="124" t="s">
        <v>82</v>
      </c>
      <c r="G469" s="108" t="s">
        <v>1582</v>
      </c>
      <c r="H469" s="168">
        <v>1</v>
      </c>
      <c r="I469" s="107" t="s">
        <v>1288</v>
      </c>
      <c r="J469" s="176">
        <v>49</v>
      </c>
      <c r="K469" s="157" t="s">
        <v>1901</v>
      </c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>
        <v>49</v>
      </c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201"/>
    </row>
    <row r="470" spans="1:51">
      <c r="A470" s="156">
        <v>467</v>
      </c>
      <c r="B470" s="81"/>
      <c r="C470" s="69" t="s">
        <v>1711</v>
      </c>
      <c r="D470" s="69" t="s">
        <v>1544</v>
      </c>
      <c r="E470" s="107" t="s">
        <v>39</v>
      </c>
      <c r="F470" s="124" t="s">
        <v>82</v>
      </c>
      <c r="G470" s="108" t="s">
        <v>1582</v>
      </c>
      <c r="H470" s="168">
        <v>1</v>
      </c>
      <c r="I470" s="107" t="s">
        <v>1287</v>
      </c>
      <c r="J470" s="176">
        <v>51</v>
      </c>
      <c r="K470" s="157" t="s">
        <v>1904</v>
      </c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>
        <v>51</v>
      </c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201"/>
    </row>
    <row r="471" spans="1:51">
      <c r="A471" s="156">
        <v>468</v>
      </c>
      <c r="B471" s="79"/>
      <c r="C471" s="114" t="s">
        <v>1245</v>
      </c>
      <c r="D471" s="78" t="s">
        <v>1226</v>
      </c>
      <c r="E471" s="82" t="s">
        <v>39</v>
      </c>
      <c r="F471" s="82" t="s">
        <v>193</v>
      </c>
      <c r="G471" s="95" t="s">
        <v>235</v>
      </c>
      <c r="H471" s="167">
        <v>2</v>
      </c>
      <c r="I471" s="82" t="s">
        <v>1279</v>
      </c>
      <c r="J471" s="175">
        <v>44</v>
      </c>
      <c r="K471" s="157" t="s">
        <v>1887</v>
      </c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>
        <v>26.4</v>
      </c>
      <c r="AM471" s="157">
        <v>26.4</v>
      </c>
      <c r="AN471" s="157">
        <v>26.4</v>
      </c>
      <c r="AO471" s="157">
        <v>26.4</v>
      </c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201"/>
    </row>
    <row r="472" spans="1:51" s="62" customFormat="1">
      <c r="A472" s="156">
        <v>469</v>
      </c>
      <c r="B472" s="79"/>
      <c r="C472" s="114" t="s">
        <v>1245</v>
      </c>
      <c r="D472" s="78" t="s">
        <v>1232</v>
      </c>
      <c r="E472" s="82" t="s">
        <v>39</v>
      </c>
      <c r="F472" s="82" t="s">
        <v>194</v>
      </c>
      <c r="G472" s="95" t="s">
        <v>235</v>
      </c>
      <c r="H472" s="167">
        <v>2</v>
      </c>
      <c r="I472" s="82" t="s">
        <v>1796</v>
      </c>
      <c r="J472" s="175">
        <v>46</v>
      </c>
      <c r="K472" s="157" t="s">
        <v>1887</v>
      </c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>
        <v>27.6</v>
      </c>
      <c r="AM472" s="157">
        <v>27.6</v>
      </c>
      <c r="AN472" s="157">
        <v>27.6</v>
      </c>
      <c r="AO472" s="157">
        <v>27.6</v>
      </c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201"/>
    </row>
    <row r="473" spans="1:51" s="62" customFormat="1">
      <c r="A473" s="156">
        <v>470</v>
      </c>
      <c r="B473" s="123"/>
      <c r="C473" s="114" t="s">
        <v>1245</v>
      </c>
      <c r="D473" s="78" t="s">
        <v>1233</v>
      </c>
      <c r="E473" s="82" t="s">
        <v>39</v>
      </c>
      <c r="F473" s="107" t="s">
        <v>330</v>
      </c>
      <c r="G473" s="95" t="s">
        <v>235</v>
      </c>
      <c r="H473" s="167">
        <v>2</v>
      </c>
      <c r="I473" s="82" t="s">
        <v>1279</v>
      </c>
      <c r="J473" s="175">
        <v>36</v>
      </c>
      <c r="K473" s="158" t="s">
        <v>1887</v>
      </c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  <c r="AC473" s="158"/>
      <c r="AD473" s="158"/>
      <c r="AE473" s="158"/>
      <c r="AF473" s="158"/>
      <c r="AG473" s="158"/>
      <c r="AH473" s="158"/>
      <c r="AI473" s="158"/>
      <c r="AJ473" s="158"/>
      <c r="AK473" s="158"/>
      <c r="AL473" s="158">
        <v>21.6</v>
      </c>
      <c r="AM473" s="158">
        <v>21.6</v>
      </c>
      <c r="AN473" s="158">
        <v>21.6</v>
      </c>
      <c r="AO473" s="158">
        <v>21.6</v>
      </c>
      <c r="AP473" s="158"/>
      <c r="AQ473" s="158"/>
      <c r="AR473" s="158"/>
      <c r="AS473" s="158"/>
      <c r="AT473" s="158"/>
      <c r="AU473" s="158"/>
      <c r="AV473" s="158"/>
      <c r="AW473" s="158"/>
      <c r="AX473" s="158"/>
      <c r="AY473" s="209"/>
    </row>
    <row r="474" spans="1:51" ht="15.75" customHeight="1">
      <c r="A474" s="156">
        <v>471</v>
      </c>
      <c r="B474" s="81"/>
      <c r="C474" s="69" t="s">
        <v>1711</v>
      </c>
      <c r="D474" s="69" t="s">
        <v>1544</v>
      </c>
      <c r="E474" s="107" t="s">
        <v>39</v>
      </c>
      <c r="F474" s="114" t="s">
        <v>82</v>
      </c>
      <c r="G474" s="108" t="s">
        <v>1581</v>
      </c>
      <c r="H474" s="168">
        <v>1</v>
      </c>
      <c r="I474" s="107" t="s">
        <v>1290</v>
      </c>
      <c r="J474" s="176">
        <v>51</v>
      </c>
      <c r="K474" s="157" t="s">
        <v>1902</v>
      </c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>
        <v>51</v>
      </c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201"/>
    </row>
    <row r="475" spans="1:51" ht="15.75" customHeight="1">
      <c r="A475" s="156">
        <v>472</v>
      </c>
      <c r="B475" s="81"/>
      <c r="C475" s="60" t="s">
        <v>1536</v>
      </c>
      <c r="D475" s="114" t="s">
        <v>1396</v>
      </c>
      <c r="E475" s="124" t="s">
        <v>39</v>
      </c>
      <c r="F475" s="114" t="s">
        <v>82</v>
      </c>
      <c r="G475" s="132" t="s">
        <v>1445</v>
      </c>
      <c r="H475" s="167">
        <v>1</v>
      </c>
      <c r="I475" s="82" t="s">
        <v>1532</v>
      </c>
      <c r="J475" s="175">
        <v>40</v>
      </c>
      <c r="K475" s="157" t="s">
        <v>1894</v>
      </c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>
        <v>40</v>
      </c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201"/>
    </row>
    <row r="476" spans="1:51" ht="15.75" customHeight="1">
      <c r="A476" s="156">
        <v>473</v>
      </c>
      <c r="B476" s="81"/>
      <c r="C476" s="60" t="s">
        <v>1536</v>
      </c>
      <c r="D476" s="114" t="s">
        <v>1396</v>
      </c>
      <c r="E476" s="124" t="s">
        <v>39</v>
      </c>
      <c r="F476" s="82" t="s">
        <v>331</v>
      </c>
      <c r="G476" s="132" t="s">
        <v>1444</v>
      </c>
      <c r="H476" s="167">
        <v>1</v>
      </c>
      <c r="I476" s="82" t="s">
        <v>1528</v>
      </c>
      <c r="J476" s="175">
        <v>40</v>
      </c>
      <c r="K476" s="157" t="s">
        <v>1895</v>
      </c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>
        <v>40</v>
      </c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201"/>
    </row>
    <row r="477" spans="1:51" ht="15.75" customHeight="1">
      <c r="A477" s="156">
        <v>474</v>
      </c>
      <c r="B477" s="81"/>
      <c r="C477" s="69" t="s">
        <v>1711</v>
      </c>
      <c r="D477" s="69" t="s">
        <v>1542</v>
      </c>
      <c r="E477" s="107" t="s">
        <v>39</v>
      </c>
      <c r="F477" s="107" t="s">
        <v>82</v>
      </c>
      <c r="G477" s="108" t="s">
        <v>1581</v>
      </c>
      <c r="H477" s="168">
        <v>1</v>
      </c>
      <c r="I477" s="107" t="s">
        <v>1291</v>
      </c>
      <c r="J477" s="176">
        <v>50</v>
      </c>
      <c r="K477" s="157" t="s">
        <v>1895</v>
      </c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>
        <v>50</v>
      </c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201"/>
    </row>
    <row r="478" spans="1:51" ht="15.75" customHeight="1">
      <c r="A478" s="156">
        <v>475</v>
      </c>
      <c r="B478" s="81"/>
      <c r="C478" s="60" t="s">
        <v>1536</v>
      </c>
      <c r="D478" s="114" t="s">
        <v>1397</v>
      </c>
      <c r="E478" s="124" t="s">
        <v>39</v>
      </c>
      <c r="F478" s="124" t="s">
        <v>194</v>
      </c>
      <c r="G478" s="132" t="s">
        <v>1445</v>
      </c>
      <c r="H478" s="167">
        <v>1</v>
      </c>
      <c r="I478" s="82" t="s">
        <v>1533</v>
      </c>
      <c r="J478" s="175">
        <v>37</v>
      </c>
      <c r="K478" s="157" t="s">
        <v>1888</v>
      </c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90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>
        <v>37</v>
      </c>
      <c r="AQ478" s="157"/>
      <c r="AR478" s="157"/>
      <c r="AS478" s="157"/>
      <c r="AT478" s="157"/>
      <c r="AU478" s="157"/>
      <c r="AV478" s="157"/>
      <c r="AW478" s="157"/>
      <c r="AX478" s="157"/>
      <c r="AY478" s="201"/>
    </row>
    <row r="479" spans="1:51" ht="15.75" customHeight="1">
      <c r="A479" s="156">
        <v>476</v>
      </c>
      <c r="B479" s="81"/>
      <c r="C479" s="60" t="s">
        <v>1536</v>
      </c>
      <c r="D479" s="114" t="s">
        <v>1397</v>
      </c>
      <c r="E479" s="124" t="s">
        <v>39</v>
      </c>
      <c r="F479" s="82" t="s">
        <v>331</v>
      </c>
      <c r="G479" s="132" t="s">
        <v>1444</v>
      </c>
      <c r="H479" s="167">
        <v>1</v>
      </c>
      <c r="I479" s="82" t="s">
        <v>1529</v>
      </c>
      <c r="J479" s="175">
        <v>37</v>
      </c>
      <c r="K479" s="157" t="s">
        <v>1905</v>
      </c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>
        <v>37</v>
      </c>
      <c r="AR479" s="157"/>
      <c r="AS479" s="157"/>
      <c r="AT479" s="157"/>
      <c r="AU479" s="157"/>
      <c r="AV479" s="157"/>
      <c r="AW479" s="157"/>
      <c r="AX479" s="157"/>
      <c r="AY479" s="201"/>
    </row>
    <row r="480" spans="1:51" ht="14.25" customHeight="1">
      <c r="A480" s="156">
        <v>477</v>
      </c>
      <c r="B480" s="81"/>
      <c r="C480" s="69" t="s">
        <v>1711</v>
      </c>
      <c r="D480" s="69" t="s">
        <v>1541</v>
      </c>
      <c r="E480" s="107" t="s">
        <v>39</v>
      </c>
      <c r="F480" s="107" t="s">
        <v>82</v>
      </c>
      <c r="G480" s="108" t="s">
        <v>1581</v>
      </c>
      <c r="H480" s="168">
        <v>1</v>
      </c>
      <c r="I480" s="107" t="s">
        <v>1292</v>
      </c>
      <c r="J480" s="176">
        <v>50</v>
      </c>
      <c r="K480" s="157" t="s">
        <v>1905</v>
      </c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>
        <v>50</v>
      </c>
      <c r="AR480" s="157"/>
      <c r="AS480" s="157"/>
      <c r="AT480" s="157"/>
      <c r="AU480" s="157"/>
      <c r="AV480" s="157"/>
      <c r="AW480" s="157"/>
      <c r="AX480" s="157"/>
      <c r="AY480" s="201"/>
    </row>
    <row r="481" spans="1:51" ht="15.75" customHeight="1">
      <c r="A481" s="156">
        <v>478</v>
      </c>
      <c r="B481" s="81"/>
      <c r="C481" s="69" t="s">
        <v>1711</v>
      </c>
      <c r="D481" s="108" t="s">
        <v>1541</v>
      </c>
      <c r="E481" s="107" t="s">
        <v>39</v>
      </c>
      <c r="F481" s="107" t="s">
        <v>193</v>
      </c>
      <c r="G481" s="108" t="s">
        <v>1582</v>
      </c>
      <c r="H481" s="168">
        <v>1</v>
      </c>
      <c r="I481" s="107" t="s">
        <v>1800</v>
      </c>
      <c r="J481" s="176">
        <v>50</v>
      </c>
      <c r="K481" s="157" t="s">
        <v>1905</v>
      </c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>
        <v>50</v>
      </c>
      <c r="AR481" s="157"/>
      <c r="AS481" s="157"/>
      <c r="AT481" s="157"/>
      <c r="AU481" s="157"/>
      <c r="AV481" s="157"/>
      <c r="AW481" s="157"/>
      <c r="AX481" s="157"/>
      <c r="AY481" s="201"/>
    </row>
    <row r="482" spans="1:51" ht="15.75" customHeight="1">
      <c r="A482" s="156">
        <v>479</v>
      </c>
      <c r="B482" s="81"/>
      <c r="C482" s="69" t="s">
        <v>1711</v>
      </c>
      <c r="D482" s="108" t="s">
        <v>1542</v>
      </c>
      <c r="E482" s="107" t="s">
        <v>39</v>
      </c>
      <c r="F482" s="107" t="s">
        <v>194</v>
      </c>
      <c r="G482" s="108" t="s">
        <v>1582</v>
      </c>
      <c r="H482" s="168">
        <v>1</v>
      </c>
      <c r="I482" s="107" t="s">
        <v>1292</v>
      </c>
      <c r="J482" s="176">
        <v>50</v>
      </c>
      <c r="K482" s="157" t="s">
        <v>1905</v>
      </c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>
        <v>50</v>
      </c>
      <c r="AR482" s="157"/>
      <c r="AS482" s="157"/>
      <c r="AT482" s="157"/>
      <c r="AU482" s="157"/>
      <c r="AV482" s="157"/>
      <c r="AW482" s="157"/>
      <c r="AX482" s="157"/>
      <c r="AY482" s="201"/>
    </row>
    <row r="483" spans="1:51" ht="15.75" customHeight="1">
      <c r="A483" s="156">
        <v>480</v>
      </c>
      <c r="B483" s="81"/>
      <c r="C483" s="60" t="s">
        <v>1536</v>
      </c>
      <c r="D483" s="133" t="s">
        <v>1228</v>
      </c>
      <c r="E483" s="124" t="s">
        <v>39</v>
      </c>
      <c r="F483" s="124" t="s">
        <v>194</v>
      </c>
      <c r="G483" s="132" t="s">
        <v>1445</v>
      </c>
      <c r="H483" s="167">
        <v>1</v>
      </c>
      <c r="I483" s="82" t="s">
        <v>1534</v>
      </c>
      <c r="J483" s="175">
        <v>39</v>
      </c>
      <c r="K483" s="157" t="s">
        <v>1893</v>
      </c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>
        <v>39</v>
      </c>
      <c r="AS483" s="157"/>
      <c r="AT483" s="157"/>
      <c r="AU483" s="157"/>
      <c r="AV483" s="157"/>
      <c r="AW483" s="157"/>
      <c r="AX483" s="157"/>
      <c r="AY483" s="201"/>
    </row>
    <row r="484" spans="1:51" s="100" customFormat="1" ht="14.25" customHeight="1">
      <c r="A484" s="156">
        <v>481</v>
      </c>
      <c r="B484" s="81"/>
      <c r="C484" s="60" t="s">
        <v>1536</v>
      </c>
      <c r="D484" s="133" t="s">
        <v>1228</v>
      </c>
      <c r="E484" s="124" t="s">
        <v>39</v>
      </c>
      <c r="F484" s="114" t="s">
        <v>194</v>
      </c>
      <c r="G484" s="132" t="s">
        <v>1444</v>
      </c>
      <c r="H484" s="167">
        <v>1</v>
      </c>
      <c r="I484" s="82" t="s">
        <v>1530</v>
      </c>
      <c r="J484" s="175">
        <v>39</v>
      </c>
      <c r="K484" s="157" t="s">
        <v>1906</v>
      </c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>
        <v>39</v>
      </c>
      <c r="AT484" s="157"/>
      <c r="AU484" s="157"/>
      <c r="AV484" s="157"/>
      <c r="AW484" s="157"/>
      <c r="AX484" s="157"/>
      <c r="AY484" s="201"/>
    </row>
    <row r="485" spans="1:51" ht="15.75" customHeight="1">
      <c r="A485" s="156">
        <v>482</v>
      </c>
      <c r="B485" s="81"/>
      <c r="C485" s="60" t="s">
        <v>1536</v>
      </c>
      <c r="D485" s="133" t="s">
        <v>1398</v>
      </c>
      <c r="E485" s="124" t="s">
        <v>39</v>
      </c>
      <c r="F485" s="124" t="s">
        <v>194</v>
      </c>
      <c r="G485" s="132" t="s">
        <v>1445</v>
      </c>
      <c r="H485" s="167">
        <v>1</v>
      </c>
      <c r="I485" s="82" t="s">
        <v>1535</v>
      </c>
      <c r="J485" s="175">
        <v>48</v>
      </c>
      <c r="K485" s="157" t="s">
        <v>1907</v>
      </c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>
        <v>48</v>
      </c>
      <c r="AU485" s="157"/>
      <c r="AV485" s="157"/>
      <c r="AW485" s="157"/>
      <c r="AX485" s="157"/>
      <c r="AY485" s="201"/>
    </row>
    <row r="486" spans="1:51" ht="15.75" customHeight="1">
      <c r="A486" s="156">
        <v>483</v>
      </c>
      <c r="B486" s="81"/>
      <c r="C486" s="69" t="s">
        <v>1711</v>
      </c>
      <c r="D486" s="107" t="s">
        <v>379</v>
      </c>
      <c r="E486" s="120" t="s">
        <v>39</v>
      </c>
      <c r="F486" s="120" t="s">
        <v>193</v>
      </c>
      <c r="G486" s="108" t="s">
        <v>1589</v>
      </c>
      <c r="H486" s="168">
        <v>2</v>
      </c>
      <c r="I486" s="107" t="s">
        <v>1669</v>
      </c>
      <c r="J486" s="176">
        <v>52</v>
      </c>
      <c r="K486" s="157" t="s">
        <v>1907</v>
      </c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>
        <v>52</v>
      </c>
      <c r="AU486" s="157"/>
      <c r="AV486" s="157">
        <v>52</v>
      </c>
      <c r="AW486" s="157"/>
      <c r="AX486" s="157"/>
      <c r="AY486" s="201"/>
    </row>
    <row r="487" spans="1:51" ht="15.75" customHeight="1">
      <c r="A487" s="156">
        <v>484</v>
      </c>
      <c r="B487" s="79"/>
      <c r="C487" s="69" t="s">
        <v>1711</v>
      </c>
      <c r="D487" s="107" t="s">
        <v>1549</v>
      </c>
      <c r="E487" s="107" t="s">
        <v>39</v>
      </c>
      <c r="F487" s="131" t="s">
        <v>330</v>
      </c>
      <c r="G487" s="108" t="s">
        <v>1591</v>
      </c>
      <c r="H487" s="168">
        <v>2</v>
      </c>
      <c r="I487" s="107" t="s">
        <v>1667</v>
      </c>
      <c r="J487" s="176">
        <v>36</v>
      </c>
      <c r="K487" s="157" t="s">
        <v>1915</v>
      </c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>
        <v>36</v>
      </c>
      <c r="AU487" s="157"/>
      <c r="AV487" s="157">
        <v>36</v>
      </c>
      <c r="AW487" s="157"/>
      <c r="AX487" s="157"/>
      <c r="AY487" s="201"/>
    </row>
    <row r="488" spans="1:51" ht="15.75" customHeight="1">
      <c r="A488" s="156">
        <v>485</v>
      </c>
      <c r="B488" s="81"/>
      <c r="C488" s="60" t="s">
        <v>1536</v>
      </c>
      <c r="D488" s="124" t="s">
        <v>1398</v>
      </c>
      <c r="E488" s="124" t="s">
        <v>39</v>
      </c>
      <c r="F488" s="124" t="s">
        <v>194</v>
      </c>
      <c r="G488" s="132" t="s">
        <v>1444</v>
      </c>
      <c r="H488" s="167">
        <v>1</v>
      </c>
      <c r="I488" s="82" t="s">
        <v>1531</v>
      </c>
      <c r="J488" s="175">
        <v>48</v>
      </c>
      <c r="K488" s="157" t="s">
        <v>1908</v>
      </c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>
        <v>48</v>
      </c>
      <c r="AV488" s="157"/>
      <c r="AW488" s="157"/>
      <c r="AX488" s="157"/>
      <c r="AY488" s="201"/>
    </row>
    <row r="489" spans="1:51" ht="15.75" customHeight="1">
      <c r="A489" s="156">
        <v>486</v>
      </c>
      <c r="B489" s="81"/>
      <c r="C489" s="69" t="s">
        <v>1711</v>
      </c>
      <c r="D489" s="107" t="s">
        <v>1550</v>
      </c>
      <c r="E489" s="107" t="s">
        <v>39</v>
      </c>
      <c r="F489" s="107" t="s">
        <v>330</v>
      </c>
      <c r="G489" s="108" t="s">
        <v>1591</v>
      </c>
      <c r="H489" s="168">
        <v>2</v>
      </c>
      <c r="I489" s="107" t="s">
        <v>1668</v>
      </c>
      <c r="J489" s="176">
        <v>36</v>
      </c>
      <c r="K489" s="157" t="s">
        <v>1908</v>
      </c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>
        <v>36</v>
      </c>
      <c r="AV489" s="157"/>
      <c r="AW489" s="157">
        <v>36</v>
      </c>
      <c r="AX489" s="157"/>
      <c r="AY489" s="201"/>
    </row>
    <row r="490" spans="1:51" ht="15.75" customHeight="1">
      <c r="A490" s="156">
        <v>487</v>
      </c>
      <c r="B490" s="79"/>
      <c r="C490" s="69" t="s">
        <v>1711</v>
      </c>
      <c r="D490" s="107" t="s">
        <v>1551</v>
      </c>
      <c r="E490" s="107" t="s">
        <v>39</v>
      </c>
      <c r="F490" s="107" t="s">
        <v>193</v>
      </c>
      <c r="G490" s="108" t="s">
        <v>1591</v>
      </c>
      <c r="H490" s="168">
        <v>2</v>
      </c>
      <c r="I490" s="107" t="s">
        <v>1822</v>
      </c>
      <c r="J490" s="176">
        <v>33</v>
      </c>
      <c r="K490" s="157" t="s">
        <v>1908</v>
      </c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>
        <v>33</v>
      </c>
      <c r="AV490" s="157"/>
      <c r="AW490" s="157">
        <v>33</v>
      </c>
      <c r="AX490" s="157"/>
      <c r="AY490" s="201"/>
    </row>
    <row r="491" spans="1:51" ht="15.75" customHeight="1">
      <c r="A491" s="156">
        <v>488</v>
      </c>
      <c r="B491" s="79"/>
      <c r="C491" s="114" t="s">
        <v>1245</v>
      </c>
      <c r="D491" s="82" t="s">
        <v>1239</v>
      </c>
      <c r="E491" s="82" t="s">
        <v>68</v>
      </c>
      <c r="F491" s="82" t="s">
        <v>137</v>
      </c>
      <c r="G491" s="95" t="s">
        <v>1253</v>
      </c>
      <c r="H491" s="167">
        <v>3</v>
      </c>
      <c r="I491" s="82" t="s">
        <v>1330</v>
      </c>
      <c r="J491" s="175">
        <v>39</v>
      </c>
      <c r="K491" s="157" t="s">
        <v>1872</v>
      </c>
      <c r="L491" s="157">
        <v>39</v>
      </c>
      <c r="M491" s="157"/>
      <c r="N491" s="157">
        <v>39</v>
      </c>
      <c r="O491" s="157"/>
      <c r="P491" s="157">
        <v>39</v>
      </c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  <c r="AL491" s="210"/>
      <c r="AM491" s="157"/>
      <c r="AN491" s="157"/>
      <c r="AO491" s="157"/>
      <c r="AP491" s="157"/>
      <c r="AQ491" s="157"/>
      <c r="AR491" s="157"/>
      <c r="AS491" s="157"/>
      <c r="AT491" s="210"/>
      <c r="AU491" s="157"/>
      <c r="AV491" s="210"/>
      <c r="AW491" s="210"/>
      <c r="AX491" s="210"/>
      <c r="AY491" s="211"/>
    </row>
    <row r="492" spans="1:51" ht="15.75" customHeight="1">
      <c r="A492" s="156">
        <v>489</v>
      </c>
      <c r="B492" s="81"/>
      <c r="C492" s="69" t="s">
        <v>1711</v>
      </c>
      <c r="D492" s="107" t="s">
        <v>365</v>
      </c>
      <c r="E492" s="107" t="s">
        <v>68</v>
      </c>
      <c r="F492" s="107" t="s">
        <v>69</v>
      </c>
      <c r="G492" s="134" t="s">
        <v>1580</v>
      </c>
      <c r="H492" s="168">
        <v>2</v>
      </c>
      <c r="I492" s="107" t="s">
        <v>1794</v>
      </c>
      <c r="J492" s="176">
        <v>100</v>
      </c>
      <c r="K492" s="157" t="s">
        <v>1872</v>
      </c>
      <c r="L492" s="157">
        <v>100</v>
      </c>
      <c r="M492" s="157"/>
      <c r="N492" s="157"/>
      <c r="O492" s="157"/>
      <c r="P492" s="157"/>
      <c r="Q492" s="157"/>
      <c r="R492" s="157">
        <v>100</v>
      </c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201"/>
    </row>
    <row r="493" spans="1:51" ht="15.75" customHeight="1">
      <c r="A493" s="156">
        <v>490</v>
      </c>
      <c r="B493" s="79"/>
      <c r="C493" s="69" t="s">
        <v>1711</v>
      </c>
      <c r="D493" s="82" t="s">
        <v>1545</v>
      </c>
      <c r="E493" s="107" t="s">
        <v>68</v>
      </c>
      <c r="F493" s="107" t="s">
        <v>70</v>
      </c>
      <c r="G493" s="135" t="s">
        <v>1583</v>
      </c>
      <c r="H493" s="167">
        <v>1</v>
      </c>
      <c r="I493" s="82" t="s">
        <v>1664</v>
      </c>
      <c r="J493" s="164">
        <v>82</v>
      </c>
      <c r="K493" s="157" t="s">
        <v>1872</v>
      </c>
      <c r="L493" s="157">
        <v>82</v>
      </c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201"/>
    </row>
    <row r="494" spans="1:51" ht="15.75" customHeight="1">
      <c r="A494" s="156">
        <v>491</v>
      </c>
      <c r="B494" s="81"/>
      <c r="C494" s="69" t="s">
        <v>1711</v>
      </c>
      <c r="D494" s="107" t="s">
        <v>362</v>
      </c>
      <c r="E494" s="107" t="s">
        <v>68</v>
      </c>
      <c r="F494" s="107" t="s">
        <v>92</v>
      </c>
      <c r="G494" s="108" t="s">
        <v>1585</v>
      </c>
      <c r="H494" s="168">
        <v>2</v>
      </c>
      <c r="I494" s="107" t="s">
        <v>1341</v>
      </c>
      <c r="J494" s="176">
        <v>40</v>
      </c>
      <c r="K494" s="157" t="s">
        <v>1872</v>
      </c>
      <c r="L494" s="157">
        <v>40</v>
      </c>
      <c r="M494" s="157"/>
      <c r="N494" s="157">
        <v>40</v>
      </c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201"/>
    </row>
    <row r="495" spans="1:51" ht="15.75" customHeight="1">
      <c r="A495" s="156">
        <v>492</v>
      </c>
      <c r="B495" s="81"/>
      <c r="C495" s="69" t="s">
        <v>1711</v>
      </c>
      <c r="D495" s="107" t="s">
        <v>364</v>
      </c>
      <c r="E495" s="107" t="s">
        <v>68</v>
      </c>
      <c r="F495" s="107" t="s">
        <v>70</v>
      </c>
      <c r="G495" s="108" t="s">
        <v>1580</v>
      </c>
      <c r="H495" s="168">
        <v>2</v>
      </c>
      <c r="I495" s="107" t="s">
        <v>1662</v>
      </c>
      <c r="J495" s="176">
        <v>100</v>
      </c>
      <c r="K495" s="157" t="s">
        <v>1873</v>
      </c>
      <c r="L495" s="157"/>
      <c r="M495" s="157">
        <v>100</v>
      </c>
      <c r="N495" s="157"/>
      <c r="O495" s="157"/>
      <c r="P495" s="157"/>
      <c r="Q495" s="157"/>
      <c r="R495" s="157"/>
      <c r="S495" s="157">
        <v>100</v>
      </c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201"/>
    </row>
    <row r="496" spans="1:51" ht="15.75" customHeight="1">
      <c r="A496" s="156">
        <v>493</v>
      </c>
      <c r="B496" s="81"/>
      <c r="C496" s="69" t="s">
        <v>1711</v>
      </c>
      <c r="D496" s="107" t="s">
        <v>363</v>
      </c>
      <c r="E496" s="107" t="s">
        <v>68</v>
      </c>
      <c r="F496" s="107" t="s">
        <v>92</v>
      </c>
      <c r="G496" s="108" t="s">
        <v>1585</v>
      </c>
      <c r="H496" s="168">
        <v>2</v>
      </c>
      <c r="I496" s="107" t="s">
        <v>1665</v>
      </c>
      <c r="J496" s="176">
        <v>39</v>
      </c>
      <c r="K496" s="157" t="s">
        <v>1873</v>
      </c>
      <c r="L496" s="157"/>
      <c r="M496" s="157">
        <v>39</v>
      </c>
      <c r="N496" s="157"/>
      <c r="O496" s="157">
        <v>39</v>
      </c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201"/>
    </row>
    <row r="497" spans="1:51" ht="15.75" customHeight="1">
      <c r="A497" s="156">
        <v>494</v>
      </c>
      <c r="B497" s="81"/>
      <c r="C497" s="69" t="s">
        <v>1225</v>
      </c>
      <c r="D497" s="107" t="s">
        <v>1096</v>
      </c>
      <c r="E497" s="82" t="s">
        <v>68</v>
      </c>
      <c r="F497" s="82" t="s">
        <v>189</v>
      </c>
      <c r="G497" s="108" t="s">
        <v>1147</v>
      </c>
      <c r="H497" s="168">
        <v>11</v>
      </c>
      <c r="I497" s="136" t="s">
        <v>1928</v>
      </c>
      <c r="J497" s="181">
        <v>41</v>
      </c>
      <c r="K497" s="205" t="s">
        <v>1873</v>
      </c>
      <c r="L497" s="205"/>
      <c r="M497" s="205">
        <v>8.1999999999999993</v>
      </c>
      <c r="N497" s="205"/>
      <c r="O497" s="205">
        <v>8.1999999999999993</v>
      </c>
      <c r="P497" s="205"/>
      <c r="Q497" s="205">
        <v>8.1999999999999993</v>
      </c>
      <c r="R497" s="205"/>
      <c r="S497" s="205">
        <v>8.1999999999999993</v>
      </c>
      <c r="T497" s="205"/>
      <c r="U497" s="205"/>
      <c r="V497" s="205"/>
      <c r="W497" s="205">
        <v>8.1999999999999993</v>
      </c>
      <c r="X497" s="205"/>
      <c r="Y497" s="205">
        <v>8.1999999999999993</v>
      </c>
      <c r="Z497" s="205"/>
      <c r="AA497" s="205">
        <v>8.1999999999999993</v>
      </c>
      <c r="AB497" s="205"/>
      <c r="AC497" s="157"/>
      <c r="AD497" s="205"/>
      <c r="AE497" s="157"/>
      <c r="AF497" s="205"/>
      <c r="AG497" s="205">
        <v>16.399999999999999</v>
      </c>
      <c r="AH497" s="205"/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  <c r="AS497" s="205"/>
      <c r="AT497" s="205"/>
      <c r="AU497" s="205"/>
      <c r="AV497" s="205"/>
      <c r="AW497" s="205"/>
      <c r="AX497" s="205"/>
      <c r="AY497" s="208"/>
    </row>
    <row r="498" spans="1:51" ht="15.75" customHeight="1">
      <c r="A498" s="156">
        <v>495</v>
      </c>
      <c r="B498" s="81"/>
      <c r="C498" s="69" t="s">
        <v>1225</v>
      </c>
      <c r="D498" s="107" t="s">
        <v>1107</v>
      </c>
      <c r="E498" s="82" t="s">
        <v>68</v>
      </c>
      <c r="F498" s="82" t="s">
        <v>69</v>
      </c>
      <c r="G498" s="108" t="s">
        <v>1152</v>
      </c>
      <c r="H498" s="168">
        <v>3</v>
      </c>
      <c r="I498" s="107" t="s">
        <v>1194</v>
      </c>
      <c r="J498" s="165">
        <v>51</v>
      </c>
      <c r="K498" s="157" t="s">
        <v>1873</v>
      </c>
      <c r="L498" s="157"/>
      <c r="M498" s="157">
        <v>51</v>
      </c>
      <c r="N498" s="157"/>
      <c r="O498" s="157">
        <v>51</v>
      </c>
      <c r="P498" s="157"/>
      <c r="Q498" s="157">
        <v>51</v>
      </c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201"/>
    </row>
    <row r="499" spans="1:51" ht="15.75" customHeight="1">
      <c r="A499" s="156">
        <v>496</v>
      </c>
      <c r="B499" s="81"/>
      <c r="C499" s="69" t="s">
        <v>1225</v>
      </c>
      <c r="D499" s="107" t="s">
        <v>1108</v>
      </c>
      <c r="E499" s="82" t="s">
        <v>68</v>
      </c>
      <c r="F499" s="82" t="s">
        <v>137</v>
      </c>
      <c r="G499" s="108" t="s">
        <v>1152</v>
      </c>
      <c r="H499" s="168">
        <v>3</v>
      </c>
      <c r="I499" s="107" t="s">
        <v>1194</v>
      </c>
      <c r="J499" s="165">
        <v>50</v>
      </c>
      <c r="K499" s="157" t="s">
        <v>1873</v>
      </c>
      <c r="L499" s="157"/>
      <c r="M499" s="157">
        <v>50</v>
      </c>
      <c r="N499" s="157"/>
      <c r="O499" s="157">
        <v>50</v>
      </c>
      <c r="P499" s="157"/>
      <c r="Q499" s="157">
        <v>50</v>
      </c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201"/>
    </row>
    <row r="500" spans="1:51" ht="15.75" customHeight="1">
      <c r="A500" s="156">
        <v>497</v>
      </c>
      <c r="B500" s="81"/>
      <c r="C500" s="69" t="s">
        <v>1711</v>
      </c>
      <c r="D500" s="107" t="s">
        <v>364</v>
      </c>
      <c r="E500" s="107" t="s">
        <v>68</v>
      </c>
      <c r="F500" s="107" t="s">
        <v>70</v>
      </c>
      <c r="G500" s="108" t="s">
        <v>245</v>
      </c>
      <c r="H500" s="168">
        <v>2</v>
      </c>
      <c r="I500" s="107" t="s">
        <v>1663</v>
      </c>
      <c r="J500" s="176">
        <v>100</v>
      </c>
      <c r="K500" s="157" t="s">
        <v>1878</v>
      </c>
      <c r="L500" s="157"/>
      <c r="M500" s="157"/>
      <c r="N500" s="157">
        <v>100</v>
      </c>
      <c r="O500" s="157"/>
      <c r="P500" s="157">
        <v>100</v>
      </c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201"/>
    </row>
    <row r="501" spans="1:51" ht="14.25" customHeight="1">
      <c r="A501" s="156">
        <v>498</v>
      </c>
      <c r="B501" s="81"/>
      <c r="C501" s="69" t="s">
        <v>1711</v>
      </c>
      <c r="D501" s="107" t="s">
        <v>365</v>
      </c>
      <c r="E501" s="107" t="s">
        <v>68</v>
      </c>
      <c r="F501" s="107" t="s">
        <v>69</v>
      </c>
      <c r="G501" s="108" t="s">
        <v>245</v>
      </c>
      <c r="H501" s="168">
        <v>2</v>
      </c>
      <c r="I501" s="107" t="s">
        <v>1811</v>
      </c>
      <c r="J501" s="176">
        <v>100</v>
      </c>
      <c r="K501" s="157" t="s">
        <v>1878</v>
      </c>
      <c r="L501" s="157"/>
      <c r="M501" s="157"/>
      <c r="N501" s="157">
        <v>100</v>
      </c>
      <c r="O501" s="157"/>
      <c r="P501" s="157">
        <v>100</v>
      </c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201"/>
    </row>
    <row r="502" spans="1:51" ht="15.75" customHeight="1">
      <c r="A502" s="156">
        <v>499</v>
      </c>
      <c r="B502" s="81"/>
      <c r="C502" s="69" t="s">
        <v>1711</v>
      </c>
      <c r="D502" s="107" t="s">
        <v>359</v>
      </c>
      <c r="E502" s="107" t="s">
        <v>68</v>
      </c>
      <c r="F502" s="107" t="s">
        <v>92</v>
      </c>
      <c r="G502" s="108" t="s">
        <v>1585</v>
      </c>
      <c r="H502" s="168">
        <v>2</v>
      </c>
      <c r="I502" s="107" t="s">
        <v>1666</v>
      </c>
      <c r="J502" s="176">
        <v>32</v>
      </c>
      <c r="K502" s="157" t="s">
        <v>1870</v>
      </c>
      <c r="L502" s="157"/>
      <c r="M502" s="157"/>
      <c r="N502" s="157"/>
      <c r="O502" s="157"/>
      <c r="P502" s="157">
        <v>32</v>
      </c>
      <c r="Q502" s="157"/>
      <c r="R502" s="157">
        <v>32</v>
      </c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201"/>
    </row>
    <row r="503" spans="1:51">
      <c r="A503" s="156">
        <v>500</v>
      </c>
      <c r="B503" s="81"/>
      <c r="C503" s="69" t="s">
        <v>1711</v>
      </c>
      <c r="D503" s="107" t="s">
        <v>360</v>
      </c>
      <c r="E503" s="107" t="s">
        <v>68</v>
      </c>
      <c r="F503" s="107" t="s">
        <v>92</v>
      </c>
      <c r="G503" s="108" t="s">
        <v>1593</v>
      </c>
      <c r="H503" s="168">
        <v>4</v>
      </c>
      <c r="I503" s="107" t="s">
        <v>1671</v>
      </c>
      <c r="J503" s="176">
        <v>52</v>
      </c>
      <c r="K503" s="157" t="s">
        <v>1871</v>
      </c>
      <c r="L503" s="157"/>
      <c r="M503" s="157"/>
      <c r="N503" s="157"/>
      <c r="O503" s="157"/>
      <c r="P503" s="157"/>
      <c r="Q503" s="157">
        <v>52</v>
      </c>
      <c r="R503" s="157"/>
      <c r="S503" s="157">
        <v>52</v>
      </c>
      <c r="T503" s="157"/>
      <c r="U503" s="157"/>
      <c r="V503" s="157"/>
      <c r="W503" s="157">
        <v>52</v>
      </c>
      <c r="X503" s="157"/>
      <c r="Y503" s="157">
        <v>52</v>
      </c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201"/>
    </row>
    <row r="504" spans="1:51">
      <c r="A504" s="156">
        <v>501</v>
      </c>
      <c r="B504" s="81"/>
      <c r="C504" s="69" t="s">
        <v>1225</v>
      </c>
      <c r="D504" s="107" t="s">
        <v>1107</v>
      </c>
      <c r="E504" s="82" t="s">
        <v>68</v>
      </c>
      <c r="F504" s="82" t="s">
        <v>69</v>
      </c>
      <c r="G504" s="108" t="s">
        <v>1153</v>
      </c>
      <c r="H504" s="168">
        <v>3</v>
      </c>
      <c r="I504" s="107" t="s">
        <v>1810</v>
      </c>
      <c r="J504" s="165">
        <v>51</v>
      </c>
      <c r="K504" s="157" t="s">
        <v>1875</v>
      </c>
      <c r="L504" s="157"/>
      <c r="M504" s="157"/>
      <c r="N504" s="157"/>
      <c r="O504" s="157"/>
      <c r="P504" s="157"/>
      <c r="Q504" s="157"/>
      <c r="R504" s="157"/>
      <c r="S504" s="157">
        <v>51</v>
      </c>
      <c r="T504" s="157"/>
      <c r="U504" s="157">
        <v>51</v>
      </c>
      <c r="V504" s="157"/>
      <c r="W504" s="157">
        <v>51</v>
      </c>
      <c r="X504" s="157"/>
      <c r="Y504" s="157">
        <v>51</v>
      </c>
      <c r="Z504" s="157"/>
      <c r="AA504" s="157">
        <v>51</v>
      </c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201"/>
    </row>
    <row r="505" spans="1:51">
      <c r="A505" s="156">
        <v>502</v>
      </c>
      <c r="B505" s="81"/>
      <c r="C505" s="69" t="s">
        <v>1225</v>
      </c>
      <c r="D505" s="107" t="s">
        <v>1108</v>
      </c>
      <c r="E505" s="82" t="s">
        <v>68</v>
      </c>
      <c r="F505" s="82" t="s">
        <v>137</v>
      </c>
      <c r="G505" s="108" t="s">
        <v>1153</v>
      </c>
      <c r="H505" s="168">
        <v>3</v>
      </c>
      <c r="I505" s="107" t="s">
        <v>1195</v>
      </c>
      <c r="J505" s="165">
        <v>50</v>
      </c>
      <c r="K505" s="157" t="s">
        <v>1875</v>
      </c>
      <c r="L505" s="157"/>
      <c r="M505" s="157"/>
      <c r="N505" s="157"/>
      <c r="O505" s="157"/>
      <c r="P505" s="157"/>
      <c r="Q505" s="157"/>
      <c r="R505" s="157"/>
      <c r="S505" s="157">
        <v>50</v>
      </c>
      <c r="T505" s="157"/>
      <c r="U505" s="157">
        <v>50</v>
      </c>
      <c r="V505" s="157"/>
      <c r="W505" s="157">
        <v>50</v>
      </c>
      <c r="X505" s="157"/>
      <c r="Y505" s="157">
        <v>50</v>
      </c>
      <c r="Z505" s="157"/>
      <c r="AA505" s="157">
        <v>50</v>
      </c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201"/>
    </row>
    <row r="506" spans="1:51">
      <c r="A506" s="156">
        <v>503</v>
      </c>
      <c r="B506" s="81"/>
      <c r="C506" s="69" t="s">
        <v>1711</v>
      </c>
      <c r="D506" s="107" t="s">
        <v>378</v>
      </c>
      <c r="E506" s="107" t="s">
        <v>68</v>
      </c>
      <c r="F506" s="107" t="s">
        <v>70</v>
      </c>
      <c r="G506" s="108" t="s">
        <v>1590</v>
      </c>
      <c r="H506" s="168">
        <v>2</v>
      </c>
      <c r="I506" s="107" t="s">
        <v>1313</v>
      </c>
      <c r="J506" s="176">
        <v>48</v>
      </c>
      <c r="K506" s="157" t="s">
        <v>1896</v>
      </c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>
        <v>48</v>
      </c>
      <c r="W506" s="157"/>
      <c r="X506" s="157">
        <v>48</v>
      </c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201"/>
    </row>
    <row r="507" spans="1:51" ht="15" customHeight="1">
      <c r="A507" s="156">
        <v>504</v>
      </c>
      <c r="B507" s="79"/>
      <c r="C507" s="69" t="s">
        <v>1711</v>
      </c>
      <c r="D507" s="107" t="s">
        <v>360</v>
      </c>
      <c r="E507" s="107" t="s">
        <v>68</v>
      </c>
      <c r="F507" s="107" t="s">
        <v>137</v>
      </c>
      <c r="G507" s="108" t="s">
        <v>1592</v>
      </c>
      <c r="H507" s="168">
        <v>4</v>
      </c>
      <c r="I507" s="107" t="s">
        <v>1812</v>
      </c>
      <c r="J507" s="176">
        <v>52</v>
      </c>
      <c r="K507" s="157" t="s">
        <v>1896</v>
      </c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>
        <v>52</v>
      </c>
      <c r="W507" s="157"/>
      <c r="X507" s="157">
        <v>52</v>
      </c>
      <c r="Y507" s="157"/>
      <c r="Z507" s="157">
        <v>52</v>
      </c>
      <c r="AA507" s="157"/>
      <c r="AB507" s="157">
        <v>52</v>
      </c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201"/>
    </row>
    <row r="508" spans="1:51" ht="15" customHeight="1">
      <c r="A508" s="156">
        <v>505</v>
      </c>
      <c r="B508" s="137"/>
      <c r="C508" s="69" t="s">
        <v>1711</v>
      </c>
      <c r="D508" s="107" t="s">
        <v>1558</v>
      </c>
      <c r="E508" s="107" t="s">
        <v>68</v>
      </c>
      <c r="F508" s="107" t="s">
        <v>92</v>
      </c>
      <c r="G508" s="108" t="s">
        <v>1626</v>
      </c>
      <c r="H508" s="168">
        <v>2</v>
      </c>
      <c r="I508" s="107" t="s">
        <v>1695</v>
      </c>
      <c r="J508" s="176">
        <v>27</v>
      </c>
      <c r="K508" s="192" t="s">
        <v>1896</v>
      </c>
      <c r="L508" s="192"/>
      <c r="M508" s="192"/>
      <c r="N508" s="192"/>
      <c r="O508" s="192"/>
      <c r="P508" s="192"/>
      <c r="Q508" s="192"/>
      <c r="R508" s="192"/>
      <c r="S508" s="192"/>
      <c r="T508" s="192"/>
      <c r="U508" s="192"/>
      <c r="V508" s="192">
        <v>27</v>
      </c>
      <c r="W508" s="192"/>
      <c r="X508" s="192">
        <v>27</v>
      </c>
      <c r="Y508" s="192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203"/>
    </row>
    <row r="509" spans="1:51">
      <c r="A509" s="156">
        <v>506</v>
      </c>
      <c r="B509" s="81"/>
      <c r="C509" s="69" t="s">
        <v>1711</v>
      </c>
      <c r="D509" s="107" t="s">
        <v>379</v>
      </c>
      <c r="E509" s="107" t="s">
        <v>68</v>
      </c>
      <c r="F509" s="107" t="s">
        <v>70</v>
      </c>
      <c r="G509" s="108" t="s">
        <v>1590</v>
      </c>
      <c r="H509" s="168">
        <v>2</v>
      </c>
      <c r="I509" s="107" t="s">
        <v>1314</v>
      </c>
      <c r="J509" s="176">
        <v>52</v>
      </c>
      <c r="K509" s="157" t="s">
        <v>1892</v>
      </c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>
        <v>52</v>
      </c>
      <c r="X509" s="157"/>
      <c r="Y509" s="157">
        <v>52</v>
      </c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201"/>
    </row>
    <row r="510" spans="1:51">
      <c r="A510" s="156">
        <v>507</v>
      </c>
      <c r="B510" s="79"/>
      <c r="C510" s="114" t="s">
        <v>1245</v>
      </c>
      <c r="D510" s="82" t="s">
        <v>308</v>
      </c>
      <c r="E510" s="107" t="s">
        <v>68</v>
      </c>
      <c r="F510" s="120" t="s">
        <v>69</v>
      </c>
      <c r="G510" s="95" t="s">
        <v>1259</v>
      </c>
      <c r="H510" s="167">
        <v>2</v>
      </c>
      <c r="I510" s="82" t="s">
        <v>1816</v>
      </c>
      <c r="J510" s="175">
        <v>53</v>
      </c>
      <c r="K510" s="157" t="s">
        <v>1889</v>
      </c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>
        <v>53</v>
      </c>
      <c r="Y510" s="157"/>
      <c r="Z510" s="157">
        <v>53</v>
      </c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201"/>
    </row>
    <row r="511" spans="1:51" s="62" customFormat="1">
      <c r="A511" s="156">
        <v>508</v>
      </c>
      <c r="B511" s="81"/>
      <c r="C511" s="69" t="s">
        <v>1711</v>
      </c>
      <c r="D511" s="107" t="s">
        <v>374</v>
      </c>
      <c r="E511" s="107" t="s">
        <v>68</v>
      </c>
      <c r="F511" s="107" t="s">
        <v>92</v>
      </c>
      <c r="G511" s="108" t="s">
        <v>1590</v>
      </c>
      <c r="H511" s="168">
        <v>2</v>
      </c>
      <c r="I511" s="107" t="s">
        <v>1467</v>
      </c>
      <c r="J511" s="176">
        <v>32</v>
      </c>
      <c r="K511" s="157" t="s">
        <v>1883</v>
      </c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>
        <v>32</v>
      </c>
      <c r="AA511" s="157"/>
      <c r="AB511" s="157">
        <v>32</v>
      </c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201"/>
    </row>
    <row r="512" spans="1:51" s="62" customFormat="1">
      <c r="A512" s="156">
        <v>509</v>
      </c>
      <c r="B512" s="79"/>
      <c r="C512" s="69" t="s">
        <v>1711</v>
      </c>
      <c r="D512" s="108" t="s">
        <v>375</v>
      </c>
      <c r="E512" s="107" t="s">
        <v>68</v>
      </c>
      <c r="F512" s="107" t="s">
        <v>70</v>
      </c>
      <c r="G512" s="108" t="s">
        <v>1590</v>
      </c>
      <c r="H512" s="168">
        <v>2</v>
      </c>
      <c r="I512" s="107" t="s">
        <v>1467</v>
      </c>
      <c r="J512" s="176">
        <v>30</v>
      </c>
      <c r="K512" s="157" t="s">
        <v>1883</v>
      </c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>
        <v>30</v>
      </c>
      <c r="AA512" s="157"/>
      <c r="AB512" s="157">
        <v>30</v>
      </c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201"/>
    </row>
    <row r="513" spans="1:51" s="62" customFormat="1">
      <c r="A513" s="156">
        <v>510</v>
      </c>
      <c r="B513" s="79"/>
      <c r="C513" s="60" t="s">
        <v>1536</v>
      </c>
      <c r="D513" s="132" t="s">
        <v>1380</v>
      </c>
      <c r="E513" s="110" t="s">
        <v>68</v>
      </c>
      <c r="F513" s="110" t="s">
        <v>189</v>
      </c>
      <c r="G513" s="132" t="s">
        <v>1418</v>
      </c>
      <c r="H513" s="168">
        <v>2</v>
      </c>
      <c r="I513" s="107" t="s">
        <v>1479</v>
      </c>
      <c r="J513" s="178">
        <v>48</v>
      </c>
      <c r="K513" s="157" t="s">
        <v>1898</v>
      </c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>
        <v>48</v>
      </c>
      <c r="AC513" s="157"/>
      <c r="AD513" s="157">
        <v>48</v>
      </c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201"/>
    </row>
    <row r="514" spans="1:51">
      <c r="A514" s="156">
        <v>511</v>
      </c>
      <c r="B514" s="81"/>
      <c r="C514" s="60" t="s">
        <v>1536</v>
      </c>
      <c r="D514" s="132" t="s">
        <v>1381</v>
      </c>
      <c r="E514" s="110" t="s">
        <v>68</v>
      </c>
      <c r="F514" s="110" t="s">
        <v>189</v>
      </c>
      <c r="G514" s="132" t="s">
        <v>1418</v>
      </c>
      <c r="H514" s="168">
        <v>2</v>
      </c>
      <c r="I514" s="107" t="s">
        <v>1480</v>
      </c>
      <c r="J514" s="178">
        <v>48</v>
      </c>
      <c r="K514" s="157" t="s">
        <v>1900</v>
      </c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>
        <v>48</v>
      </c>
      <c r="AD514" s="157"/>
      <c r="AE514" s="157">
        <v>48</v>
      </c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201"/>
    </row>
    <row r="515" spans="1:51" ht="15" customHeight="1">
      <c r="A515" s="156">
        <v>512</v>
      </c>
      <c r="B515" s="79"/>
      <c r="C515" s="69" t="s">
        <v>1225</v>
      </c>
      <c r="D515" s="95" t="s">
        <v>1121</v>
      </c>
      <c r="E515" s="82" t="s">
        <v>68</v>
      </c>
      <c r="F515" s="120" t="s">
        <v>92</v>
      </c>
      <c r="G515" s="95" t="s">
        <v>346</v>
      </c>
      <c r="H515" s="167">
        <v>2</v>
      </c>
      <c r="I515" s="82" t="s">
        <v>1214</v>
      </c>
      <c r="J515" s="175">
        <v>37</v>
      </c>
      <c r="K515" s="157" t="s">
        <v>1900</v>
      </c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>
        <v>37</v>
      </c>
      <c r="AD515" s="157"/>
      <c r="AE515" s="157">
        <v>37</v>
      </c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201"/>
    </row>
    <row r="516" spans="1:51" ht="15" customHeight="1">
      <c r="A516" s="156">
        <v>513</v>
      </c>
      <c r="B516" s="81"/>
      <c r="C516" s="60" t="s">
        <v>1536</v>
      </c>
      <c r="D516" s="110" t="s">
        <v>1376</v>
      </c>
      <c r="E516" s="110" t="s">
        <v>68</v>
      </c>
      <c r="F516" s="82" t="s">
        <v>137</v>
      </c>
      <c r="G516" s="132" t="s">
        <v>1414</v>
      </c>
      <c r="H516" s="168">
        <v>1</v>
      </c>
      <c r="I516" s="107" t="s">
        <v>1471</v>
      </c>
      <c r="J516" s="178">
        <v>48</v>
      </c>
      <c r="K516" s="157" t="s">
        <v>1897</v>
      </c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>
        <v>48</v>
      </c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201"/>
    </row>
    <row r="517" spans="1:51">
      <c r="A517" s="156">
        <v>514</v>
      </c>
      <c r="B517" s="81"/>
      <c r="C517" s="60" t="s">
        <v>1536</v>
      </c>
      <c r="D517" s="132" t="s">
        <v>1377</v>
      </c>
      <c r="E517" s="110" t="s">
        <v>68</v>
      </c>
      <c r="F517" s="78" t="s">
        <v>137</v>
      </c>
      <c r="G517" s="132" t="s">
        <v>1414</v>
      </c>
      <c r="H517" s="168">
        <v>1</v>
      </c>
      <c r="I517" s="107" t="s">
        <v>1472</v>
      </c>
      <c r="J517" s="178">
        <v>40</v>
      </c>
      <c r="K517" s="157" t="s">
        <v>1903</v>
      </c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>
        <v>40</v>
      </c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201"/>
    </row>
    <row r="518" spans="1:51">
      <c r="A518" s="156">
        <v>515</v>
      </c>
      <c r="B518" s="81"/>
      <c r="C518" s="60" t="s">
        <v>1536</v>
      </c>
      <c r="D518" s="132" t="s">
        <v>1378</v>
      </c>
      <c r="E518" s="110" t="s">
        <v>68</v>
      </c>
      <c r="F518" s="82" t="s">
        <v>137</v>
      </c>
      <c r="G518" s="132" t="s">
        <v>1419</v>
      </c>
      <c r="H518" s="168">
        <v>1</v>
      </c>
      <c r="I518" s="107" t="s">
        <v>1481</v>
      </c>
      <c r="J518" s="178">
        <v>48</v>
      </c>
      <c r="K518" s="157" t="s">
        <v>1885</v>
      </c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>
        <v>48</v>
      </c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201"/>
    </row>
    <row r="519" spans="1:51">
      <c r="A519" s="156">
        <v>516</v>
      </c>
      <c r="B519" s="81"/>
      <c r="C519" s="60" t="s">
        <v>1536</v>
      </c>
      <c r="D519" s="132" t="s">
        <v>1379</v>
      </c>
      <c r="E519" s="110" t="s">
        <v>68</v>
      </c>
      <c r="F519" s="82" t="s">
        <v>137</v>
      </c>
      <c r="G519" s="132" t="s">
        <v>1419</v>
      </c>
      <c r="H519" s="168">
        <v>1</v>
      </c>
      <c r="I519" s="107" t="s">
        <v>1482</v>
      </c>
      <c r="J519" s="178">
        <v>40</v>
      </c>
      <c r="K519" s="157" t="s">
        <v>1886</v>
      </c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>
        <v>40</v>
      </c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201"/>
    </row>
    <row r="520" spans="1:51">
      <c r="A520" s="156">
        <v>517</v>
      </c>
      <c r="B520" s="81"/>
      <c r="C520" s="69" t="s">
        <v>1711</v>
      </c>
      <c r="D520" s="108" t="s">
        <v>917</v>
      </c>
      <c r="E520" s="107" t="s">
        <v>68</v>
      </c>
      <c r="F520" s="107" t="s">
        <v>69</v>
      </c>
      <c r="G520" s="108" t="s">
        <v>1581</v>
      </c>
      <c r="H520" s="168">
        <v>1</v>
      </c>
      <c r="I520" s="107" t="s">
        <v>1286</v>
      </c>
      <c r="J520" s="179">
        <v>60</v>
      </c>
      <c r="K520" s="157" t="s">
        <v>1886</v>
      </c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>
        <v>60</v>
      </c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201"/>
    </row>
    <row r="521" spans="1:51">
      <c r="A521" s="156">
        <v>518</v>
      </c>
      <c r="B521" s="79"/>
      <c r="C521" s="60" t="s">
        <v>1536</v>
      </c>
      <c r="D521" s="132" t="s">
        <v>1378</v>
      </c>
      <c r="E521" s="110" t="s">
        <v>68</v>
      </c>
      <c r="F521" s="82" t="s">
        <v>137</v>
      </c>
      <c r="G521" s="132" t="s">
        <v>1417</v>
      </c>
      <c r="H521" s="168">
        <v>2</v>
      </c>
      <c r="I521" s="107" t="s">
        <v>1477</v>
      </c>
      <c r="J521" s="178">
        <v>48</v>
      </c>
      <c r="K521" s="157" t="s">
        <v>1899</v>
      </c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>
        <v>48</v>
      </c>
      <c r="AI521" s="157"/>
      <c r="AJ521" s="157">
        <v>48</v>
      </c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201"/>
    </row>
    <row r="522" spans="1:51">
      <c r="A522" s="156">
        <v>519</v>
      </c>
      <c r="B522" s="79"/>
      <c r="C522" s="114" t="s">
        <v>1245</v>
      </c>
      <c r="D522" s="95" t="s">
        <v>308</v>
      </c>
      <c r="E522" s="82" t="s">
        <v>68</v>
      </c>
      <c r="F522" s="116" t="s">
        <v>70</v>
      </c>
      <c r="G522" s="95" t="s">
        <v>1260</v>
      </c>
      <c r="H522" s="167">
        <v>1</v>
      </c>
      <c r="I522" s="82" t="s">
        <v>1288</v>
      </c>
      <c r="J522" s="175">
        <v>53</v>
      </c>
      <c r="K522" s="157" t="s">
        <v>1901</v>
      </c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>
        <v>53</v>
      </c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201"/>
    </row>
    <row r="523" spans="1:51">
      <c r="A523" s="156">
        <v>520</v>
      </c>
      <c r="B523" s="81"/>
      <c r="C523" s="60" t="s">
        <v>1536</v>
      </c>
      <c r="D523" s="132" t="s">
        <v>1379</v>
      </c>
      <c r="E523" s="110" t="s">
        <v>68</v>
      </c>
      <c r="F523" s="78" t="s">
        <v>137</v>
      </c>
      <c r="G523" s="132" t="s">
        <v>1417</v>
      </c>
      <c r="H523" s="168">
        <v>2</v>
      </c>
      <c r="I523" s="107" t="s">
        <v>1478</v>
      </c>
      <c r="J523" s="178">
        <v>40</v>
      </c>
      <c r="K523" s="157" t="s">
        <v>1901</v>
      </c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>
        <v>40</v>
      </c>
      <c r="AJ523" s="157"/>
      <c r="AK523" s="157">
        <v>40</v>
      </c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201"/>
    </row>
    <row r="524" spans="1:51">
      <c r="A524" s="156">
        <v>521</v>
      </c>
      <c r="B524" s="81"/>
      <c r="C524" s="69" t="s">
        <v>1711</v>
      </c>
      <c r="D524" s="108" t="s">
        <v>917</v>
      </c>
      <c r="E524" s="107" t="s">
        <v>68</v>
      </c>
      <c r="F524" s="107" t="s">
        <v>69</v>
      </c>
      <c r="G524" s="108" t="s">
        <v>1582</v>
      </c>
      <c r="H524" s="168">
        <v>1</v>
      </c>
      <c r="I524" s="107" t="s">
        <v>1288</v>
      </c>
      <c r="J524" s="179">
        <v>60</v>
      </c>
      <c r="K524" s="157" t="s">
        <v>1901</v>
      </c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>
        <v>60</v>
      </c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201"/>
    </row>
    <row r="525" spans="1:51">
      <c r="A525" s="156">
        <v>522</v>
      </c>
      <c r="B525" s="81"/>
      <c r="C525" s="69" t="s">
        <v>1225</v>
      </c>
      <c r="D525" s="108" t="s">
        <v>1106</v>
      </c>
      <c r="E525" s="107" t="s">
        <v>68</v>
      </c>
      <c r="F525" s="69" t="s">
        <v>92</v>
      </c>
      <c r="G525" s="108" t="s">
        <v>1151</v>
      </c>
      <c r="H525" s="168">
        <v>2</v>
      </c>
      <c r="I525" s="107" t="s">
        <v>1193</v>
      </c>
      <c r="J525" s="165">
        <v>50</v>
      </c>
      <c r="K525" s="205" t="s">
        <v>1904</v>
      </c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>
        <v>30</v>
      </c>
      <c r="AL525" s="205"/>
      <c r="AM525" s="205">
        <v>30</v>
      </c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8"/>
    </row>
    <row r="526" spans="1:51">
      <c r="A526" s="156">
        <v>523</v>
      </c>
      <c r="B526" s="79"/>
      <c r="C526" s="114" t="s">
        <v>1245</v>
      </c>
      <c r="D526" s="95" t="s">
        <v>308</v>
      </c>
      <c r="E526" s="82" t="s">
        <v>68</v>
      </c>
      <c r="F526" s="116" t="s">
        <v>92</v>
      </c>
      <c r="G526" s="95" t="s">
        <v>1262</v>
      </c>
      <c r="H526" s="167">
        <v>2</v>
      </c>
      <c r="I526" s="82" t="s">
        <v>1836</v>
      </c>
      <c r="J526" s="175">
        <v>53</v>
      </c>
      <c r="K526" s="157" t="s">
        <v>1887</v>
      </c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>
        <v>53</v>
      </c>
      <c r="AK526" s="157"/>
      <c r="AL526" s="157">
        <v>53</v>
      </c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201"/>
    </row>
    <row r="527" spans="1:51">
      <c r="A527" s="156">
        <v>524</v>
      </c>
      <c r="B527" s="79"/>
      <c r="C527" s="114" t="s">
        <v>1245</v>
      </c>
      <c r="D527" s="82" t="s">
        <v>308</v>
      </c>
      <c r="E527" s="82" t="s">
        <v>68</v>
      </c>
      <c r="F527" s="120" t="s">
        <v>70</v>
      </c>
      <c r="G527" s="95" t="s">
        <v>1261</v>
      </c>
      <c r="H527" s="167">
        <v>1</v>
      </c>
      <c r="I527" s="82" t="s">
        <v>1291</v>
      </c>
      <c r="J527" s="175">
        <v>53</v>
      </c>
      <c r="K527" s="157" t="s">
        <v>1895</v>
      </c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>
        <v>53</v>
      </c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201"/>
    </row>
    <row r="528" spans="1:51">
      <c r="A528" s="156">
        <v>525</v>
      </c>
      <c r="B528" s="79"/>
      <c r="C528" s="69" t="s">
        <v>1711</v>
      </c>
      <c r="D528" s="107" t="s">
        <v>362</v>
      </c>
      <c r="E528" s="107" t="s">
        <v>68</v>
      </c>
      <c r="F528" s="107" t="s">
        <v>92</v>
      </c>
      <c r="G528" s="108" t="s">
        <v>1586</v>
      </c>
      <c r="H528" s="168">
        <v>2</v>
      </c>
      <c r="I528" s="107" t="s">
        <v>1327</v>
      </c>
      <c r="J528" s="176">
        <v>40</v>
      </c>
      <c r="K528" s="157" t="s">
        <v>1888</v>
      </c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>
        <v>40</v>
      </c>
      <c r="AQ528" s="157"/>
      <c r="AR528" s="157">
        <v>40</v>
      </c>
      <c r="AS528" s="157"/>
      <c r="AT528" s="157"/>
      <c r="AU528" s="157"/>
      <c r="AV528" s="157"/>
      <c r="AW528" s="157"/>
      <c r="AX528" s="157"/>
      <c r="AY528" s="201"/>
    </row>
    <row r="529" spans="1:51">
      <c r="A529" s="156">
        <v>526</v>
      </c>
      <c r="B529" s="81"/>
      <c r="C529" s="69" t="s">
        <v>1711</v>
      </c>
      <c r="D529" s="107" t="s">
        <v>359</v>
      </c>
      <c r="E529" s="107" t="s">
        <v>68</v>
      </c>
      <c r="F529" s="107" t="s">
        <v>137</v>
      </c>
      <c r="G529" s="108" t="s">
        <v>1587</v>
      </c>
      <c r="H529" s="168">
        <v>2</v>
      </c>
      <c r="I529" s="107" t="s">
        <v>1327</v>
      </c>
      <c r="J529" s="176">
        <v>32</v>
      </c>
      <c r="K529" s="157" t="s">
        <v>1888</v>
      </c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>
        <v>32</v>
      </c>
      <c r="AQ529" s="157"/>
      <c r="AR529" s="157">
        <v>32</v>
      </c>
      <c r="AS529" s="157"/>
      <c r="AT529" s="157"/>
      <c r="AU529" s="157"/>
      <c r="AV529" s="157"/>
      <c r="AW529" s="157"/>
      <c r="AX529" s="157"/>
      <c r="AY529" s="201"/>
    </row>
    <row r="530" spans="1:51">
      <c r="A530" s="156">
        <v>527</v>
      </c>
      <c r="B530" s="81"/>
      <c r="C530" s="69" t="s">
        <v>1711</v>
      </c>
      <c r="D530" s="107" t="s">
        <v>363</v>
      </c>
      <c r="E530" s="107" t="s">
        <v>68</v>
      </c>
      <c r="F530" s="69" t="s">
        <v>92</v>
      </c>
      <c r="G530" s="108" t="s">
        <v>1586</v>
      </c>
      <c r="H530" s="168">
        <v>2</v>
      </c>
      <c r="I530" s="107" t="s">
        <v>1328</v>
      </c>
      <c r="J530" s="176">
        <v>39</v>
      </c>
      <c r="K530" s="157" t="s">
        <v>1905</v>
      </c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>
        <v>39</v>
      </c>
      <c r="AR530" s="157"/>
      <c r="AS530" s="157">
        <v>39</v>
      </c>
      <c r="AT530" s="157"/>
      <c r="AU530" s="157"/>
      <c r="AV530" s="157"/>
      <c r="AW530" s="157"/>
      <c r="AX530" s="157"/>
      <c r="AY530" s="201"/>
    </row>
    <row r="531" spans="1:51" s="62" customFormat="1">
      <c r="A531" s="156">
        <v>528</v>
      </c>
      <c r="B531" s="81"/>
      <c r="C531" s="69" t="s">
        <v>1711</v>
      </c>
      <c r="D531" s="107" t="s">
        <v>379</v>
      </c>
      <c r="E531" s="107" t="s">
        <v>68</v>
      </c>
      <c r="F531" s="69" t="s">
        <v>69</v>
      </c>
      <c r="G531" s="108" t="s">
        <v>1588</v>
      </c>
      <c r="H531" s="168">
        <v>2</v>
      </c>
      <c r="I531" s="107" t="s">
        <v>1328</v>
      </c>
      <c r="J531" s="176">
        <v>52</v>
      </c>
      <c r="K531" s="157" t="s">
        <v>1905</v>
      </c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>
        <v>52</v>
      </c>
      <c r="AR531" s="157"/>
      <c r="AS531" s="157">
        <v>52</v>
      </c>
      <c r="AT531" s="157"/>
      <c r="AU531" s="157"/>
      <c r="AV531" s="157"/>
      <c r="AW531" s="157"/>
      <c r="AX531" s="157"/>
      <c r="AY531" s="201"/>
    </row>
    <row r="532" spans="1:51">
      <c r="A532" s="156">
        <v>529</v>
      </c>
      <c r="B532" s="81"/>
      <c r="C532" s="60" t="s">
        <v>1536</v>
      </c>
      <c r="D532" s="124" t="s">
        <v>817</v>
      </c>
      <c r="E532" s="124" t="s">
        <v>68</v>
      </c>
      <c r="F532" s="124" t="s">
        <v>70</v>
      </c>
      <c r="G532" s="110" t="s">
        <v>1403</v>
      </c>
      <c r="H532" s="168">
        <v>2</v>
      </c>
      <c r="I532" s="107" t="s">
        <v>1453</v>
      </c>
      <c r="J532" s="178">
        <v>71</v>
      </c>
      <c r="K532" s="157" t="s">
        <v>1893</v>
      </c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>
        <v>71</v>
      </c>
      <c r="AS532" s="157"/>
      <c r="AT532" s="157">
        <v>71</v>
      </c>
      <c r="AU532" s="157"/>
      <c r="AV532" s="157"/>
      <c r="AW532" s="157"/>
      <c r="AX532" s="157"/>
      <c r="AY532" s="201"/>
    </row>
    <row r="533" spans="1:51">
      <c r="A533" s="156">
        <v>530</v>
      </c>
      <c r="B533" s="79"/>
      <c r="C533" s="60" t="s">
        <v>1536</v>
      </c>
      <c r="D533" s="124" t="s">
        <v>1363</v>
      </c>
      <c r="E533" s="124" t="s">
        <v>68</v>
      </c>
      <c r="F533" s="124" t="s">
        <v>70</v>
      </c>
      <c r="G533" s="110" t="s">
        <v>1403</v>
      </c>
      <c r="H533" s="168">
        <v>2</v>
      </c>
      <c r="I533" s="107" t="s">
        <v>1454</v>
      </c>
      <c r="J533" s="178">
        <v>80</v>
      </c>
      <c r="K533" s="157" t="s">
        <v>1906</v>
      </c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>
        <v>80</v>
      </c>
      <c r="AT533" s="157"/>
      <c r="AU533" s="157">
        <v>80</v>
      </c>
      <c r="AV533" s="157"/>
      <c r="AW533" s="157"/>
      <c r="AX533" s="157"/>
      <c r="AY533" s="201"/>
    </row>
    <row r="534" spans="1:51">
      <c r="A534" s="156">
        <v>531</v>
      </c>
      <c r="B534" s="81"/>
      <c r="C534" s="69" t="s">
        <v>1711</v>
      </c>
      <c r="D534" s="107" t="s">
        <v>359</v>
      </c>
      <c r="E534" s="69" t="s">
        <v>68</v>
      </c>
      <c r="F534" s="69" t="s">
        <v>92</v>
      </c>
      <c r="G534" s="107" t="s">
        <v>1586</v>
      </c>
      <c r="H534" s="168">
        <v>2</v>
      </c>
      <c r="I534" s="107" t="s">
        <v>1667</v>
      </c>
      <c r="J534" s="176">
        <v>32</v>
      </c>
      <c r="K534" s="157" t="s">
        <v>1907</v>
      </c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>
        <v>32</v>
      </c>
      <c r="AU534" s="157"/>
      <c r="AV534" s="157">
        <v>32</v>
      </c>
      <c r="AW534" s="157"/>
      <c r="AX534" s="157"/>
      <c r="AY534" s="201"/>
    </row>
    <row r="535" spans="1:51">
      <c r="A535" s="156">
        <v>532</v>
      </c>
      <c r="B535" s="81"/>
      <c r="C535" s="69" t="s">
        <v>1711</v>
      </c>
      <c r="D535" s="107" t="s">
        <v>362</v>
      </c>
      <c r="E535" s="107" t="s">
        <v>68</v>
      </c>
      <c r="F535" s="107" t="s">
        <v>137</v>
      </c>
      <c r="G535" s="107" t="s">
        <v>1587</v>
      </c>
      <c r="H535" s="168">
        <v>2</v>
      </c>
      <c r="I535" s="107" t="s">
        <v>1667</v>
      </c>
      <c r="J535" s="176">
        <v>40</v>
      </c>
      <c r="K535" s="157" t="s">
        <v>1907</v>
      </c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>
        <v>40</v>
      </c>
      <c r="AU535" s="157"/>
      <c r="AV535" s="157">
        <v>40</v>
      </c>
      <c r="AW535" s="157"/>
      <c r="AX535" s="157"/>
      <c r="AY535" s="201"/>
    </row>
    <row r="536" spans="1:51" s="62" customFormat="1">
      <c r="A536" s="156">
        <v>533</v>
      </c>
      <c r="B536" s="81"/>
      <c r="C536" s="69" t="s">
        <v>1711</v>
      </c>
      <c r="D536" s="109" t="s">
        <v>360</v>
      </c>
      <c r="E536" s="107" t="s">
        <v>68</v>
      </c>
      <c r="F536" s="107" t="s">
        <v>69</v>
      </c>
      <c r="G536" s="109" t="s">
        <v>341</v>
      </c>
      <c r="H536" s="170">
        <v>2</v>
      </c>
      <c r="I536" s="109" t="s">
        <v>1667</v>
      </c>
      <c r="J536" s="183">
        <v>52</v>
      </c>
      <c r="K536" s="157" t="s">
        <v>1907</v>
      </c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>
        <v>52</v>
      </c>
      <c r="AU536" s="157"/>
      <c r="AV536" s="157">
        <v>52</v>
      </c>
      <c r="AW536" s="157"/>
      <c r="AX536" s="157"/>
      <c r="AY536" s="201"/>
    </row>
    <row r="537" spans="1:51">
      <c r="A537" s="156">
        <v>534</v>
      </c>
      <c r="B537" s="81"/>
      <c r="C537" s="69" t="s">
        <v>1711</v>
      </c>
      <c r="D537" s="109" t="s">
        <v>363</v>
      </c>
      <c r="E537" s="107" t="s">
        <v>68</v>
      </c>
      <c r="F537" s="107" t="s">
        <v>137</v>
      </c>
      <c r="G537" s="109" t="s">
        <v>1587</v>
      </c>
      <c r="H537" s="170">
        <v>2</v>
      </c>
      <c r="I537" s="109" t="s">
        <v>1668</v>
      </c>
      <c r="J537" s="183">
        <v>39</v>
      </c>
      <c r="K537" s="157" t="s">
        <v>1908</v>
      </c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>
        <v>39</v>
      </c>
      <c r="AV537" s="157"/>
      <c r="AW537" s="157">
        <v>39</v>
      </c>
      <c r="AX537" s="157"/>
      <c r="AY537" s="201"/>
    </row>
    <row r="538" spans="1:51">
      <c r="A538" s="156">
        <v>535</v>
      </c>
      <c r="B538" s="79"/>
      <c r="C538" s="69" t="s">
        <v>1711</v>
      </c>
      <c r="D538" s="109" t="s">
        <v>361</v>
      </c>
      <c r="E538" s="107" t="s">
        <v>68</v>
      </c>
      <c r="F538" s="107" t="s">
        <v>69</v>
      </c>
      <c r="G538" s="109" t="s">
        <v>341</v>
      </c>
      <c r="H538" s="170">
        <v>2</v>
      </c>
      <c r="I538" s="109" t="s">
        <v>1668</v>
      </c>
      <c r="J538" s="183">
        <v>29</v>
      </c>
      <c r="K538" s="157" t="s">
        <v>1908</v>
      </c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212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>
        <v>29</v>
      </c>
      <c r="AV538" s="157"/>
      <c r="AW538" s="157">
        <v>29</v>
      </c>
      <c r="AX538" s="157"/>
      <c r="AY538" s="201"/>
    </row>
    <row r="539" spans="1:51" s="62" customFormat="1">
      <c r="A539" s="156">
        <v>536</v>
      </c>
      <c r="B539" s="79"/>
      <c r="C539" s="60" t="s">
        <v>1536</v>
      </c>
      <c r="D539" s="138" t="s">
        <v>1376</v>
      </c>
      <c r="E539" s="110" t="s">
        <v>68</v>
      </c>
      <c r="F539" s="110" t="s">
        <v>70</v>
      </c>
      <c r="G539" s="138" t="s">
        <v>1416</v>
      </c>
      <c r="H539" s="170">
        <v>1</v>
      </c>
      <c r="I539" s="109" t="s">
        <v>1476</v>
      </c>
      <c r="J539" s="184">
        <v>40</v>
      </c>
      <c r="K539" s="157" t="s">
        <v>1923</v>
      </c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>
        <v>40</v>
      </c>
      <c r="AW539" s="157"/>
      <c r="AX539" s="157"/>
      <c r="AY539" s="201"/>
    </row>
    <row r="540" spans="1:51" s="62" customFormat="1">
      <c r="A540" s="156">
        <v>537</v>
      </c>
      <c r="B540" s="79"/>
      <c r="C540" s="60" t="s">
        <v>1536</v>
      </c>
      <c r="D540" s="138" t="s">
        <v>1377</v>
      </c>
      <c r="E540" s="110" t="s">
        <v>68</v>
      </c>
      <c r="F540" s="110" t="s">
        <v>70</v>
      </c>
      <c r="G540" s="138" t="s">
        <v>1416</v>
      </c>
      <c r="H540" s="170">
        <v>1</v>
      </c>
      <c r="I540" s="109" t="s">
        <v>1475</v>
      </c>
      <c r="J540" s="184">
        <v>48</v>
      </c>
      <c r="K540" s="157" t="s">
        <v>1922</v>
      </c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>
        <v>48</v>
      </c>
      <c r="AX540" s="157"/>
      <c r="AY540" s="201"/>
    </row>
    <row r="541" spans="1:51">
      <c r="A541" s="156">
        <v>538</v>
      </c>
      <c r="B541" s="79"/>
      <c r="C541" s="114" t="s">
        <v>1245</v>
      </c>
      <c r="D541" s="96" t="s">
        <v>1227</v>
      </c>
      <c r="E541" s="107" t="s">
        <v>40</v>
      </c>
      <c r="F541" s="107" t="s">
        <v>336</v>
      </c>
      <c r="G541" s="96" t="s">
        <v>184</v>
      </c>
      <c r="H541" s="171">
        <v>1</v>
      </c>
      <c r="I541" s="96" t="s">
        <v>1277</v>
      </c>
      <c r="J541" s="185">
        <v>81</v>
      </c>
      <c r="K541" s="157" t="s">
        <v>1872</v>
      </c>
      <c r="L541" s="157">
        <v>48.6</v>
      </c>
      <c r="M541" s="157">
        <v>48.6</v>
      </c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57"/>
      <c r="AX541" s="192"/>
      <c r="AY541" s="201"/>
    </row>
    <row r="542" spans="1:51">
      <c r="A542" s="156">
        <v>539</v>
      </c>
      <c r="B542" s="79"/>
      <c r="C542" s="114" t="s">
        <v>1245</v>
      </c>
      <c r="D542" s="96" t="s">
        <v>1238</v>
      </c>
      <c r="E542" s="82" t="s">
        <v>40</v>
      </c>
      <c r="F542" s="82" t="s">
        <v>356</v>
      </c>
      <c r="G542" s="96" t="s">
        <v>1252</v>
      </c>
      <c r="H542" s="171">
        <v>4</v>
      </c>
      <c r="I542" s="96" t="s">
        <v>1329</v>
      </c>
      <c r="J542" s="185">
        <v>25</v>
      </c>
      <c r="K542" s="157" t="s">
        <v>1872</v>
      </c>
      <c r="L542" s="157">
        <v>25</v>
      </c>
      <c r="M542" s="157"/>
      <c r="N542" s="157">
        <v>25</v>
      </c>
      <c r="O542" s="157"/>
      <c r="P542" s="157">
        <v>25</v>
      </c>
      <c r="Q542" s="157"/>
      <c r="R542" s="157">
        <v>25</v>
      </c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201"/>
    </row>
    <row r="543" spans="1:51">
      <c r="A543" s="156">
        <v>540</v>
      </c>
      <c r="B543" s="81"/>
      <c r="C543" s="69" t="s">
        <v>1225</v>
      </c>
      <c r="D543" s="109" t="s">
        <v>1086</v>
      </c>
      <c r="E543" s="82" t="s">
        <v>40</v>
      </c>
      <c r="F543" s="82" t="s">
        <v>1142</v>
      </c>
      <c r="G543" s="109" t="s">
        <v>1143</v>
      </c>
      <c r="H543" s="170">
        <v>5</v>
      </c>
      <c r="I543" s="109" t="s">
        <v>1778</v>
      </c>
      <c r="J543" s="186">
        <v>44</v>
      </c>
      <c r="K543" s="157" t="s">
        <v>1872</v>
      </c>
      <c r="L543" s="157">
        <v>8.8000000000000007</v>
      </c>
      <c r="M543" s="157">
        <v>17.600000000000001</v>
      </c>
      <c r="N543" s="157">
        <v>8.8000000000000007</v>
      </c>
      <c r="O543" s="157">
        <v>17.600000000000001</v>
      </c>
      <c r="P543" s="157">
        <v>8.8000000000000007</v>
      </c>
      <c r="Q543" s="157">
        <v>17.600000000000001</v>
      </c>
      <c r="R543" s="157">
        <v>8.8000000000000007</v>
      </c>
      <c r="S543" s="157">
        <v>17.600000000000001</v>
      </c>
      <c r="T543" s="157"/>
      <c r="U543" s="157"/>
      <c r="V543" s="157">
        <v>8.8000000000000007</v>
      </c>
      <c r="W543" s="157">
        <v>17.600000000000001</v>
      </c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201"/>
    </row>
    <row r="544" spans="1:51">
      <c r="A544" s="156">
        <v>541</v>
      </c>
      <c r="B544" s="81"/>
      <c r="C544" s="69" t="s">
        <v>1225</v>
      </c>
      <c r="D544" s="109" t="s">
        <v>1088</v>
      </c>
      <c r="E544" s="82" t="s">
        <v>40</v>
      </c>
      <c r="F544" s="78" t="s">
        <v>1142</v>
      </c>
      <c r="G544" s="109" t="s">
        <v>1143</v>
      </c>
      <c r="H544" s="170">
        <v>5</v>
      </c>
      <c r="I544" s="109" t="s">
        <v>1779</v>
      </c>
      <c r="J544" s="186">
        <v>31</v>
      </c>
      <c r="K544" s="157" t="s">
        <v>1872</v>
      </c>
      <c r="L544" s="157">
        <v>12.4</v>
      </c>
      <c r="M544" s="157">
        <v>6.2</v>
      </c>
      <c r="N544" s="157">
        <v>12.4</v>
      </c>
      <c r="O544" s="157">
        <v>6.2</v>
      </c>
      <c r="P544" s="157">
        <v>12.4</v>
      </c>
      <c r="Q544" s="157">
        <v>6.2</v>
      </c>
      <c r="R544" s="157">
        <v>12.4</v>
      </c>
      <c r="S544" s="157">
        <v>6.2</v>
      </c>
      <c r="T544" s="157"/>
      <c r="U544" s="157"/>
      <c r="V544" s="157">
        <v>12.4</v>
      </c>
      <c r="W544" s="157">
        <v>6.2</v>
      </c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201"/>
    </row>
    <row r="545" spans="1:51">
      <c r="A545" s="156">
        <v>542</v>
      </c>
      <c r="B545" s="81"/>
      <c r="C545" s="69" t="s">
        <v>1225</v>
      </c>
      <c r="D545" s="109" t="s">
        <v>1090</v>
      </c>
      <c r="E545" s="82" t="s">
        <v>40</v>
      </c>
      <c r="F545" s="78" t="s">
        <v>1142</v>
      </c>
      <c r="G545" s="109" t="s">
        <v>1143</v>
      </c>
      <c r="H545" s="170">
        <v>8</v>
      </c>
      <c r="I545" s="109" t="s">
        <v>1781</v>
      </c>
      <c r="J545" s="186">
        <v>30</v>
      </c>
      <c r="K545" s="157" t="s">
        <v>1872</v>
      </c>
      <c r="L545" s="157">
        <v>12</v>
      </c>
      <c r="M545" s="157"/>
      <c r="N545" s="157">
        <v>12</v>
      </c>
      <c r="O545" s="157"/>
      <c r="P545" s="157">
        <v>6</v>
      </c>
      <c r="Q545" s="157"/>
      <c r="R545" s="157">
        <v>12</v>
      </c>
      <c r="S545" s="157"/>
      <c r="T545" s="157"/>
      <c r="U545" s="157"/>
      <c r="V545" s="157">
        <v>12</v>
      </c>
      <c r="W545" s="157"/>
      <c r="X545" s="157">
        <v>12</v>
      </c>
      <c r="Y545" s="157"/>
      <c r="Z545" s="157">
        <v>12</v>
      </c>
      <c r="AA545" s="157"/>
      <c r="AB545" s="157">
        <v>12</v>
      </c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201"/>
    </row>
    <row r="546" spans="1:51">
      <c r="A546" s="156">
        <v>543</v>
      </c>
      <c r="B546" s="81"/>
      <c r="C546" s="69" t="s">
        <v>1225</v>
      </c>
      <c r="D546" s="109" t="s">
        <v>1094</v>
      </c>
      <c r="E546" s="82" t="s">
        <v>40</v>
      </c>
      <c r="F546" s="82" t="s">
        <v>178</v>
      </c>
      <c r="G546" s="109" t="s">
        <v>1146</v>
      </c>
      <c r="H546" s="170">
        <v>11</v>
      </c>
      <c r="I546" s="109" t="s">
        <v>1784</v>
      </c>
      <c r="J546" s="186">
        <v>39</v>
      </c>
      <c r="K546" s="157" t="s">
        <v>1872</v>
      </c>
      <c r="L546" s="157">
        <v>7.8</v>
      </c>
      <c r="M546" s="157"/>
      <c r="N546" s="157">
        <v>7.8</v>
      </c>
      <c r="O546" s="157"/>
      <c r="P546" s="157">
        <v>7.8</v>
      </c>
      <c r="Q546" s="157"/>
      <c r="R546" s="157">
        <v>7.8</v>
      </c>
      <c r="S546" s="157"/>
      <c r="T546" s="157"/>
      <c r="U546" s="157"/>
      <c r="V546" s="157">
        <v>7.8</v>
      </c>
      <c r="W546" s="157"/>
      <c r="X546" s="157">
        <v>7.8</v>
      </c>
      <c r="Y546" s="157"/>
      <c r="Z546" s="157">
        <v>7.8</v>
      </c>
      <c r="AA546" s="157"/>
      <c r="AB546" s="157">
        <v>7.8</v>
      </c>
      <c r="AC546" s="157"/>
      <c r="AD546" s="157">
        <v>15.6</v>
      </c>
      <c r="AE546" s="157"/>
      <c r="AF546" s="157">
        <v>15.6</v>
      </c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201"/>
    </row>
    <row r="547" spans="1:51">
      <c r="A547" s="156">
        <v>544</v>
      </c>
      <c r="B547" s="81"/>
      <c r="C547" s="69" t="s">
        <v>1225</v>
      </c>
      <c r="D547" s="109" t="s">
        <v>1096</v>
      </c>
      <c r="E547" s="82" t="s">
        <v>40</v>
      </c>
      <c r="F547" s="82" t="s">
        <v>178</v>
      </c>
      <c r="G547" s="109" t="s">
        <v>1146</v>
      </c>
      <c r="H547" s="170">
        <v>11</v>
      </c>
      <c r="I547" s="109" t="s">
        <v>1930</v>
      </c>
      <c r="J547" s="186">
        <v>41</v>
      </c>
      <c r="K547" s="157" t="s">
        <v>1872</v>
      </c>
      <c r="L547" s="157">
        <v>8.1999999999999993</v>
      </c>
      <c r="M547" s="157"/>
      <c r="N547" s="157">
        <v>8.1999999999999993</v>
      </c>
      <c r="O547" s="157"/>
      <c r="P547" s="157">
        <v>8.1999999999999993</v>
      </c>
      <c r="Q547" s="157"/>
      <c r="R547" s="157">
        <v>8.1999999999999993</v>
      </c>
      <c r="S547" s="157"/>
      <c r="T547" s="157"/>
      <c r="U547" s="157"/>
      <c r="V547" s="157">
        <v>8.1999999999999993</v>
      </c>
      <c r="W547" s="157"/>
      <c r="X547" s="157">
        <v>8.1999999999999993</v>
      </c>
      <c r="Y547" s="157"/>
      <c r="Z547" s="157"/>
      <c r="AA547" s="157">
        <v>8.1999999999999993</v>
      </c>
      <c r="AB547" s="157"/>
      <c r="AC547" s="157">
        <v>8.1999999999999993</v>
      </c>
      <c r="AD547" s="157"/>
      <c r="AE547" s="157">
        <v>16.399999999999999</v>
      </c>
      <c r="AF547" s="157"/>
      <c r="AG547" s="157">
        <v>16.399999999999999</v>
      </c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201"/>
    </row>
    <row r="548" spans="1:51">
      <c r="A548" s="156">
        <v>545</v>
      </c>
      <c r="B548" s="81"/>
      <c r="C548" s="69" t="s">
        <v>1225</v>
      </c>
      <c r="D548" s="109" t="s">
        <v>1097</v>
      </c>
      <c r="E548" s="82" t="s">
        <v>40</v>
      </c>
      <c r="F548" s="78" t="s">
        <v>178</v>
      </c>
      <c r="G548" s="109" t="s">
        <v>1146</v>
      </c>
      <c r="H548" s="170">
        <v>11</v>
      </c>
      <c r="I548" s="109" t="s">
        <v>1786</v>
      </c>
      <c r="J548" s="186">
        <v>41</v>
      </c>
      <c r="K548" s="157" t="s">
        <v>1872</v>
      </c>
      <c r="L548" s="157">
        <v>8.1999999999999993</v>
      </c>
      <c r="M548" s="157"/>
      <c r="N548" s="157">
        <v>8.1999999999999993</v>
      </c>
      <c r="O548" s="157"/>
      <c r="P548" s="157">
        <v>8.1999999999999993</v>
      </c>
      <c r="Q548" s="157"/>
      <c r="R548" s="157">
        <v>8.1999999999999993</v>
      </c>
      <c r="S548" s="157"/>
      <c r="T548" s="157"/>
      <c r="U548" s="157"/>
      <c r="V548" s="157">
        <v>8.1999999999999993</v>
      </c>
      <c r="W548" s="157"/>
      <c r="X548" s="157">
        <v>8.1999999999999993</v>
      </c>
      <c r="Y548" s="157"/>
      <c r="Z548" s="157">
        <v>8.1999999999999993</v>
      </c>
      <c r="AA548" s="157"/>
      <c r="AB548" s="157">
        <v>16.399999999999999</v>
      </c>
      <c r="AC548" s="157"/>
      <c r="AD548" s="157">
        <v>8.1999999999999993</v>
      </c>
      <c r="AE548" s="157"/>
      <c r="AF548" s="157">
        <v>16.399999999999999</v>
      </c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201"/>
    </row>
    <row r="549" spans="1:51" s="99" customFormat="1" ht="14.25" customHeight="1">
      <c r="A549" s="156">
        <v>546</v>
      </c>
      <c r="B549" s="81"/>
      <c r="C549" s="69" t="s">
        <v>1225</v>
      </c>
      <c r="D549" s="109" t="s">
        <v>1098</v>
      </c>
      <c r="E549" s="82" t="s">
        <v>40</v>
      </c>
      <c r="F549" s="78" t="s">
        <v>178</v>
      </c>
      <c r="G549" s="109" t="s">
        <v>1146</v>
      </c>
      <c r="H549" s="170">
        <v>11</v>
      </c>
      <c r="I549" s="109" t="s">
        <v>1931</v>
      </c>
      <c r="J549" s="186">
        <v>40</v>
      </c>
      <c r="K549" s="157" t="s">
        <v>1872</v>
      </c>
      <c r="L549" s="157">
        <v>8</v>
      </c>
      <c r="M549" s="157"/>
      <c r="N549" s="157">
        <v>8</v>
      </c>
      <c r="O549" s="157"/>
      <c r="P549" s="157">
        <v>8</v>
      </c>
      <c r="Q549" s="157"/>
      <c r="R549" s="157">
        <v>8</v>
      </c>
      <c r="S549" s="157"/>
      <c r="T549" s="157"/>
      <c r="U549" s="157"/>
      <c r="V549" s="157">
        <v>8</v>
      </c>
      <c r="W549" s="157"/>
      <c r="X549" s="157">
        <v>8</v>
      </c>
      <c r="Y549" s="157"/>
      <c r="Z549" s="157">
        <v>16</v>
      </c>
      <c r="AA549" s="157"/>
      <c r="AB549" s="157">
        <v>8</v>
      </c>
      <c r="AC549" s="157"/>
      <c r="AD549" s="157">
        <v>8</v>
      </c>
      <c r="AE549" s="157">
        <v>8</v>
      </c>
      <c r="AF549" s="157">
        <v>8</v>
      </c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201"/>
    </row>
    <row r="550" spans="1:51">
      <c r="A550" s="156">
        <v>547</v>
      </c>
      <c r="B550" s="81"/>
      <c r="C550" s="60" t="s">
        <v>1536</v>
      </c>
      <c r="D550" s="138" t="s">
        <v>1376</v>
      </c>
      <c r="E550" s="110" t="s">
        <v>40</v>
      </c>
      <c r="F550" s="82" t="s">
        <v>81</v>
      </c>
      <c r="G550" s="138" t="s">
        <v>1415</v>
      </c>
      <c r="H550" s="170">
        <v>16</v>
      </c>
      <c r="I550" s="109" t="s">
        <v>1473</v>
      </c>
      <c r="J550" s="184">
        <v>48</v>
      </c>
      <c r="K550" s="157" t="s">
        <v>1873</v>
      </c>
      <c r="L550" s="157"/>
      <c r="M550" s="157">
        <v>9.6</v>
      </c>
      <c r="N550" s="157"/>
      <c r="O550" s="157">
        <v>9.6</v>
      </c>
      <c r="P550" s="157"/>
      <c r="Q550" s="157">
        <v>9.6</v>
      </c>
      <c r="R550" s="157"/>
      <c r="S550" s="157">
        <v>9.6</v>
      </c>
      <c r="T550" s="157"/>
      <c r="U550" s="157">
        <v>9.6</v>
      </c>
      <c r="V550" s="157"/>
      <c r="W550" s="157">
        <v>9.6</v>
      </c>
      <c r="X550" s="157"/>
      <c r="Y550" s="157">
        <v>9.6</v>
      </c>
      <c r="Z550" s="157"/>
      <c r="AA550" s="157">
        <v>9.6</v>
      </c>
      <c r="AB550" s="157"/>
      <c r="AC550" s="157">
        <v>9.6</v>
      </c>
      <c r="AD550" s="157"/>
      <c r="AE550" s="157">
        <v>9.6</v>
      </c>
      <c r="AF550" s="157"/>
      <c r="AG550" s="157">
        <v>9.6</v>
      </c>
      <c r="AH550" s="157"/>
      <c r="AI550" s="157">
        <v>9.6</v>
      </c>
      <c r="AJ550" s="157"/>
      <c r="AK550" s="157">
        <v>9.6</v>
      </c>
      <c r="AL550" s="157"/>
      <c r="AM550" s="157">
        <v>9.6</v>
      </c>
      <c r="AN550" s="157"/>
      <c r="AO550" s="157">
        <v>9.6</v>
      </c>
      <c r="AP550" s="157"/>
      <c r="AQ550" s="157">
        <v>9.6</v>
      </c>
      <c r="AR550" s="157"/>
      <c r="AS550" s="157"/>
      <c r="AT550" s="157"/>
      <c r="AU550" s="157"/>
      <c r="AV550" s="157"/>
      <c r="AW550" s="157"/>
      <c r="AX550" s="157"/>
      <c r="AY550" s="201"/>
    </row>
    <row r="551" spans="1:51">
      <c r="A551" s="156">
        <v>548</v>
      </c>
      <c r="B551" s="81"/>
      <c r="C551" s="60" t="s">
        <v>1536</v>
      </c>
      <c r="D551" s="138" t="s">
        <v>1377</v>
      </c>
      <c r="E551" s="110" t="s">
        <v>40</v>
      </c>
      <c r="F551" s="82" t="s">
        <v>81</v>
      </c>
      <c r="G551" s="138" t="s">
        <v>1415</v>
      </c>
      <c r="H551" s="170">
        <v>16</v>
      </c>
      <c r="I551" s="109" t="s">
        <v>1474</v>
      </c>
      <c r="J551" s="184">
        <v>40</v>
      </c>
      <c r="K551" s="157" t="s">
        <v>1873</v>
      </c>
      <c r="L551" s="157"/>
      <c r="M551" s="157">
        <v>8</v>
      </c>
      <c r="N551" s="157"/>
      <c r="O551" s="157">
        <v>8</v>
      </c>
      <c r="P551" s="157"/>
      <c r="Q551" s="157">
        <v>8</v>
      </c>
      <c r="R551" s="157"/>
      <c r="S551" s="157">
        <v>8</v>
      </c>
      <c r="T551" s="157"/>
      <c r="U551" s="157">
        <v>8</v>
      </c>
      <c r="V551" s="157"/>
      <c r="W551" s="157">
        <v>8</v>
      </c>
      <c r="X551" s="157"/>
      <c r="Y551" s="157">
        <v>8</v>
      </c>
      <c r="Z551" s="157"/>
      <c r="AA551" s="157">
        <v>8</v>
      </c>
      <c r="AB551" s="157"/>
      <c r="AC551" s="157">
        <v>8</v>
      </c>
      <c r="AD551" s="157"/>
      <c r="AE551" s="157">
        <v>8</v>
      </c>
      <c r="AF551" s="157"/>
      <c r="AG551" s="157">
        <v>8</v>
      </c>
      <c r="AH551" s="157"/>
      <c r="AI551" s="157">
        <v>8</v>
      </c>
      <c r="AJ551" s="157"/>
      <c r="AK551" s="157">
        <v>8</v>
      </c>
      <c r="AL551" s="157"/>
      <c r="AM551" s="157">
        <v>8</v>
      </c>
      <c r="AN551" s="157"/>
      <c r="AO551" s="157">
        <v>8</v>
      </c>
      <c r="AP551" s="157"/>
      <c r="AQ551" s="157">
        <v>8</v>
      </c>
      <c r="AR551" s="157"/>
      <c r="AS551" s="157"/>
      <c r="AT551" s="157"/>
      <c r="AU551" s="157"/>
      <c r="AV551" s="157"/>
      <c r="AW551" s="157"/>
      <c r="AX551" s="157"/>
      <c r="AY551" s="201"/>
    </row>
    <row r="552" spans="1:51">
      <c r="A552" s="156">
        <v>549</v>
      </c>
      <c r="B552" s="81"/>
      <c r="C552" s="69" t="s">
        <v>1225</v>
      </c>
      <c r="D552" s="107" t="s">
        <v>1095</v>
      </c>
      <c r="E552" s="82" t="s">
        <v>40</v>
      </c>
      <c r="F552" s="82" t="s">
        <v>178</v>
      </c>
      <c r="G552" s="107" t="s">
        <v>1146</v>
      </c>
      <c r="H552" s="168">
        <v>11</v>
      </c>
      <c r="I552" s="107" t="s">
        <v>1785</v>
      </c>
      <c r="J552" s="181">
        <v>39</v>
      </c>
      <c r="K552" s="157" t="s">
        <v>1873</v>
      </c>
      <c r="L552" s="157"/>
      <c r="M552" s="157">
        <v>7.8</v>
      </c>
      <c r="N552" s="157"/>
      <c r="O552" s="157">
        <v>7.8</v>
      </c>
      <c r="P552" s="157"/>
      <c r="Q552" s="157">
        <v>7.8</v>
      </c>
      <c r="R552" s="157"/>
      <c r="S552" s="157">
        <v>7.8</v>
      </c>
      <c r="T552" s="157"/>
      <c r="U552" s="157"/>
      <c r="V552" s="157"/>
      <c r="W552" s="157">
        <v>7.8</v>
      </c>
      <c r="X552" s="157"/>
      <c r="Y552" s="157">
        <v>7.8</v>
      </c>
      <c r="Z552" s="157">
        <v>7.8</v>
      </c>
      <c r="AA552" s="157"/>
      <c r="AB552" s="157">
        <v>7.8</v>
      </c>
      <c r="AC552" s="157"/>
      <c r="AD552" s="157">
        <v>7.8</v>
      </c>
      <c r="AE552" s="157">
        <v>7.8</v>
      </c>
      <c r="AF552" s="157"/>
      <c r="AG552" s="157">
        <v>15.6</v>
      </c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201"/>
    </row>
    <row r="553" spans="1:51">
      <c r="A553" s="156">
        <v>550</v>
      </c>
      <c r="B553" s="81"/>
      <c r="C553" s="60" t="s">
        <v>1536</v>
      </c>
      <c r="D553" s="138" t="s">
        <v>1371</v>
      </c>
      <c r="E553" s="138" t="s">
        <v>40</v>
      </c>
      <c r="F553" s="96" t="s">
        <v>81</v>
      </c>
      <c r="G553" s="138" t="s">
        <v>1412</v>
      </c>
      <c r="H553" s="170">
        <v>16</v>
      </c>
      <c r="I553" s="109" t="s">
        <v>1790</v>
      </c>
      <c r="J553" s="184">
        <v>50</v>
      </c>
      <c r="K553" s="157" t="s">
        <v>1878</v>
      </c>
      <c r="L553" s="157"/>
      <c r="M553" s="157"/>
      <c r="N553" s="157">
        <v>10</v>
      </c>
      <c r="O553" s="157"/>
      <c r="P553" s="157">
        <v>10</v>
      </c>
      <c r="Q553" s="157"/>
      <c r="R553" s="157">
        <v>10</v>
      </c>
      <c r="S553" s="157"/>
      <c r="T553" s="157">
        <v>10</v>
      </c>
      <c r="U553" s="157"/>
      <c r="V553" s="157">
        <v>10</v>
      </c>
      <c r="W553" s="157"/>
      <c r="X553" s="157">
        <v>10</v>
      </c>
      <c r="Y553" s="157"/>
      <c r="Z553" s="157">
        <v>10</v>
      </c>
      <c r="AA553" s="157"/>
      <c r="AB553" s="157">
        <v>10</v>
      </c>
      <c r="AC553" s="157"/>
      <c r="AD553" s="157">
        <v>10</v>
      </c>
      <c r="AE553" s="157"/>
      <c r="AF553" s="157">
        <v>10</v>
      </c>
      <c r="AG553" s="157"/>
      <c r="AH553" s="157">
        <v>10</v>
      </c>
      <c r="AI553" s="157"/>
      <c r="AJ553" s="157">
        <v>10</v>
      </c>
      <c r="AK553" s="157"/>
      <c r="AL553" s="157">
        <v>10</v>
      </c>
      <c r="AM553" s="157"/>
      <c r="AN553" s="157">
        <v>10</v>
      </c>
      <c r="AO553" s="157"/>
      <c r="AP553" s="157">
        <v>10</v>
      </c>
      <c r="AQ553" s="157"/>
      <c r="AR553" s="157">
        <v>10</v>
      </c>
      <c r="AS553" s="157"/>
      <c r="AT553" s="157"/>
      <c r="AU553" s="157"/>
      <c r="AV553" s="157"/>
      <c r="AW553" s="157"/>
      <c r="AX553" s="157"/>
      <c r="AY553" s="201"/>
    </row>
    <row r="554" spans="1:51">
      <c r="A554" s="156">
        <v>551</v>
      </c>
      <c r="B554" s="81"/>
      <c r="C554" s="60" t="s">
        <v>1536</v>
      </c>
      <c r="D554" s="138" t="s">
        <v>1372</v>
      </c>
      <c r="E554" s="138" t="s">
        <v>40</v>
      </c>
      <c r="F554" s="96" t="s">
        <v>81</v>
      </c>
      <c r="G554" s="138" t="s">
        <v>1412</v>
      </c>
      <c r="H554" s="170">
        <v>16</v>
      </c>
      <c r="I554" s="109" t="s">
        <v>1791</v>
      </c>
      <c r="J554" s="184">
        <v>50</v>
      </c>
      <c r="K554" s="157" t="s">
        <v>1878</v>
      </c>
      <c r="L554" s="157"/>
      <c r="M554" s="157"/>
      <c r="N554" s="157">
        <v>10</v>
      </c>
      <c r="O554" s="157"/>
      <c r="P554" s="157">
        <v>10</v>
      </c>
      <c r="Q554" s="157"/>
      <c r="R554" s="157">
        <v>10</v>
      </c>
      <c r="S554" s="157"/>
      <c r="T554" s="157">
        <v>10</v>
      </c>
      <c r="U554" s="157"/>
      <c r="V554" s="157">
        <v>10</v>
      </c>
      <c r="W554" s="157"/>
      <c r="X554" s="157">
        <v>10</v>
      </c>
      <c r="Y554" s="157"/>
      <c r="Z554" s="157">
        <v>10</v>
      </c>
      <c r="AA554" s="157"/>
      <c r="AB554" s="157">
        <v>10</v>
      </c>
      <c r="AC554" s="157"/>
      <c r="AD554" s="157">
        <v>10</v>
      </c>
      <c r="AE554" s="157"/>
      <c r="AF554" s="157">
        <v>10</v>
      </c>
      <c r="AG554" s="157"/>
      <c r="AH554" s="157">
        <v>10</v>
      </c>
      <c r="AI554" s="157"/>
      <c r="AJ554" s="157">
        <v>10</v>
      </c>
      <c r="AK554" s="157"/>
      <c r="AL554" s="157">
        <v>10</v>
      </c>
      <c r="AM554" s="157"/>
      <c r="AN554" s="157">
        <v>10</v>
      </c>
      <c r="AO554" s="157"/>
      <c r="AP554" s="157">
        <v>10</v>
      </c>
      <c r="AQ554" s="157"/>
      <c r="AR554" s="157">
        <v>10</v>
      </c>
      <c r="AS554" s="157"/>
      <c r="AT554" s="157"/>
      <c r="AU554" s="157"/>
      <c r="AV554" s="157"/>
      <c r="AW554" s="157"/>
      <c r="AX554" s="157"/>
      <c r="AY554" s="201"/>
    </row>
    <row r="555" spans="1:51">
      <c r="A555" s="156">
        <v>552</v>
      </c>
      <c r="B555" s="81"/>
      <c r="C555" s="60" t="s">
        <v>1536</v>
      </c>
      <c r="D555" s="138" t="s">
        <v>1373</v>
      </c>
      <c r="E555" s="138" t="s">
        <v>40</v>
      </c>
      <c r="F555" s="96" t="s">
        <v>81</v>
      </c>
      <c r="G555" s="138" t="s">
        <v>1413</v>
      </c>
      <c r="H555" s="170">
        <v>8</v>
      </c>
      <c r="I555" s="109" t="s">
        <v>1468</v>
      </c>
      <c r="J555" s="184">
        <v>50</v>
      </c>
      <c r="K555" s="157" t="s">
        <v>1878</v>
      </c>
      <c r="L555" s="157"/>
      <c r="M555" s="157"/>
      <c r="N555" s="157">
        <v>10</v>
      </c>
      <c r="O555" s="157"/>
      <c r="P555" s="157">
        <v>10</v>
      </c>
      <c r="Q555" s="157"/>
      <c r="R555" s="157">
        <v>10</v>
      </c>
      <c r="S555" s="157"/>
      <c r="T555" s="157">
        <v>10</v>
      </c>
      <c r="U555" s="157"/>
      <c r="V555" s="157">
        <v>10</v>
      </c>
      <c r="W555" s="157"/>
      <c r="X555" s="157">
        <v>10</v>
      </c>
      <c r="Y555" s="157"/>
      <c r="Z555" s="157">
        <v>10</v>
      </c>
      <c r="AA555" s="157"/>
      <c r="AB555" s="157">
        <v>10</v>
      </c>
      <c r="AC555" s="157"/>
      <c r="AD555" s="157">
        <v>10</v>
      </c>
      <c r="AE555" s="157"/>
      <c r="AF555" s="157">
        <v>10</v>
      </c>
      <c r="AG555" s="157"/>
      <c r="AH555" s="157">
        <v>10</v>
      </c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201"/>
    </row>
    <row r="556" spans="1:51">
      <c r="A556" s="156">
        <v>553</v>
      </c>
      <c r="B556" s="81"/>
      <c r="C556" s="60" t="s">
        <v>1536</v>
      </c>
      <c r="D556" s="138" t="s">
        <v>1374</v>
      </c>
      <c r="E556" s="138" t="s">
        <v>40</v>
      </c>
      <c r="F556" s="96" t="s">
        <v>81</v>
      </c>
      <c r="G556" s="138" t="s">
        <v>1413</v>
      </c>
      <c r="H556" s="170">
        <v>8</v>
      </c>
      <c r="I556" s="109" t="s">
        <v>1469</v>
      </c>
      <c r="J556" s="184">
        <v>50</v>
      </c>
      <c r="K556" s="157" t="s">
        <v>1878</v>
      </c>
      <c r="L556" s="157"/>
      <c r="M556" s="157"/>
      <c r="N556" s="157">
        <v>10</v>
      </c>
      <c r="O556" s="157"/>
      <c r="P556" s="157">
        <v>10</v>
      </c>
      <c r="Q556" s="157"/>
      <c r="R556" s="157">
        <v>10</v>
      </c>
      <c r="S556" s="157"/>
      <c r="T556" s="157">
        <v>10</v>
      </c>
      <c r="U556" s="157"/>
      <c r="V556" s="157">
        <v>10</v>
      </c>
      <c r="W556" s="157"/>
      <c r="X556" s="157">
        <v>10</v>
      </c>
      <c r="Y556" s="157"/>
      <c r="Z556" s="157">
        <v>10</v>
      </c>
      <c r="AA556" s="157"/>
      <c r="AB556" s="157">
        <v>10</v>
      </c>
      <c r="AC556" s="157"/>
      <c r="AD556" s="157">
        <v>10</v>
      </c>
      <c r="AE556" s="157"/>
      <c r="AF556" s="157">
        <v>10</v>
      </c>
      <c r="AG556" s="157"/>
      <c r="AH556" s="157">
        <v>10</v>
      </c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201"/>
    </row>
    <row r="557" spans="1:51">
      <c r="A557" s="156">
        <v>554</v>
      </c>
      <c r="B557" s="81"/>
      <c r="C557" s="60" t="s">
        <v>1536</v>
      </c>
      <c r="D557" s="138" t="s">
        <v>1375</v>
      </c>
      <c r="E557" s="138" t="s">
        <v>40</v>
      </c>
      <c r="F557" s="96" t="s">
        <v>81</v>
      </c>
      <c r="G557" s="138" t="s">
        <v>1413</v>
      </c>
      <c r="H557" s="170">
        <v>8</v>
      </c>
      <c r="I557" s="109" t="s">
        <v>1470</v>
      </c>
      <c r="J557" s="184">
        <v>50</v>
      </c>
      <c r="K557" s="157" t="s">
        <v>1878</v>
      </c>
      <c r="L557" s="157"/>
      <c r="M557" s="157"/>
      <c r="N557" s="157">
        <v>10</v>
      </c>
      <c r="O557" s="157"/>
      <c r="P557" s="157">
        <v>10</v>
      </c>
      <c r="Q557" s="157"/>
      <c r="R557" s="157">
        <v>10</v>
      </c>
      <c r="S557" s="157"/>
      <c r="T557" s="157">
        <v>10</v>
      </c>
      <c r="U557" s="157"/>
      <c r="V557" s="157">
        <v>10</v>
      </c>
      <c r="W557" s="157"/>
      <c r="X557" s="157">
        <v>10</v>
      </c>
      <c r="Y557" s="157"/>
      <c r="Z557" s="157">
        <v>10</v>
      </c>
      <c r="AA557" s="157"/>
      <c r="AB557" s="157">
        <v>10</v>
      </c>
      <c r="AC557" s="157"/>
      <c r="AD557" s="157">
        <v>10</v>
      </c>
      <c r="AE557" s="157"/>
      <c r="AF557" s="157">
        <v>10</v>
      </c>
      <c r="AG557" s="157"/>
      <c r="AH557" s="157">
        <v>10</v>
      </c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201"/>
    </row>
    <row r="558" spans="1:51">
      <c r="A558" s="156">
        <v>555</v>
      </c>
      <c r="B558" s="81"/>
      <c r="C558" s="69" t="s">
        <v>1225</v>
      </c>
      <c r="D558" s="109" t="s">
        <v>1080</v>
      </c>
      <c r="E558" s="96" t="s">
        <v>40</v>
      </c>
      <c r="F558" s="96" t="s">
        <v>357</v>
      </c>
      <c r="G558" s="109" t="s">
        <v>1135</v>
      </c>
      <c r="H558" s="170">
        <v>4</v>
      </c>
      <c r="I558" s="96" t="s">
        <v>1175</v>
      </c>
      <c r="J558" s="186">
        <v>44</v>
      </c>
      <c r="K558" s="157" t="s">
        <v>1870</v>
      </c>
      <c r="L558" s="157"/>
      <c r="M558" s="157"/>
      <c r="N558" s="157"/>
      <c r="O558" s="157"/>
      <c r="P558" s="157">
        <v>44</v>
      </c>
      <c r="Q558" s="157"/>
      <c r="R558" s="157">
        <v>44</v>
      </c>
      <c r="S558" s="157"/>
      <c r="T558" s="157">
        <v>44</v>
      </c>
      <c r="U558" s="157"/>
      <c r="V558" s="157">
        <v>44</v>
      </c>
      <c r="W558" s="157"/>
      <c r="X558" s="157">
        <v>44</v>
      </c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201"/>
    </row>
    <row r="559" spans="1:51">
      <c r="A559" s="156">
        <v>556</v>
      </c>
      <c r="B559" s="81"/>
      <c r="C559" s="69" t="s">
        <v>1225</v>
      </c>
      <c r="D559" s="109" t="s">
        <v>1093</v>
      </c>
      <c r="E559" s="96" t="s">
        <v>40</v>
      </c>
      <c r="F559" s="96" t="s">
        <v>1142</v>
      </c>
      <c r="G559" s="109" t="s">
        <v>1145</v>
      </c>
      <c r="H559" s="170">
        <v>16</v>
      </c>
      <c r="I559" s="109" t="s">
        <v>1867</v>
      </c>
      <c r="J559" s="186">
        <v>47</v>
      </c>
      <c r="K559" s="157" t="s">
        <v>1871</v>
      </c>
      <c r="L559" s="157"/>
      <c r="M559" s="157"/>
      <c r="N559" s="157"/>
      <c r="O559" s="157"/>
      <c r="P559" s="157"/>
      <c r="Q559" s="157">
        <v>9.4</v>
      </c>
      <c r="R559" s="157"/>
      <c r="S559" s="157">
        <v>9.4</v>
      </c>
      <c r="T559" s="157"/>
      <c r="U559" s="157"/>
      <c r="V559" s="157"/>
      <c r="W559" s="157">
        <v>9.4</v>
      </c>
      <c r="X559" s="157"/>
      <c r="Y559" s="157">
        <v>9.4</v>
      </c>
      <c r="Z559" s="157"/>
      <c r="AA559" s="157"/>
      <c r="AB559" s="157"/>
      <c r="AC559" s="157">
        <v>9.4</v>
      </c>
      <c r="AD559" s="157"/>
      <c r="AE559" s="157">
        <v>9.4</v>
      </c>
      <c r="AF559" s="157"/>
      <c r="AG559" s="157">
        <v>9.4</v>
      </c>
      <c r="AH559" s="157"/>
      <c r="AI559" s="157">
        <v>9.4</v>
      </c>
      <c r="AJ559" s="157"/>
      <c r="AK559" s="157">
        <v>9.4</v>
      </c>
      <c r="AL559" s="157"/>
      <c r="AM559" s="157">
        <v>9.4</v>
      </c>
      <c r="AN559" s="157"/>
      <c r="AO559" s="157">
        <v>9.4</v>
      </c>
      <c r="AP559" s="157"/>
      <c r="AQ559" s="157">
        <v>9.4</v>
      </c>
      <c r="AR559" s="157"/>
      <c r="AS559" s="157">
        <v>9.4</v>
      </c>
      <c r="AT559" s="157"/>
      <c r="AU559" s="157">
        <v>28.2</v>
      </c>
      <c r="AV559" s="157"/>
      <c r="AW559" s="157"/>
      <c r="AX559" s="157"/>
      <c r="AY559" s="201"/>
    </row>
    <row r="560" spans="1:51">
      <c r="A560" s="156">
        <v>557</v>
      </c>
      <c r="B560" s="81"/>
      <c r="C560" s="69" t="s">
        <v>1225</v>
      </c>
      <c r="D560" s="109" t="s">
        <v>1105</v>
      </c>
      <c r="E560" s="109" t="s">
        <v>40</v>
      </c>
      <c r="F560" s="109" t="s">
        <v>336</v>
      </c>
      <c r="G560" s="109" t="s">
        <v>1150</v>
      </c>
      <c r="H560" s="170">
        <v>2</v>
      </c>
      <c r="I560" s="109" t="s">
        <v>1191</v>
      </c>
      <c r="J560" s="170">
        <v>63</v>
      </c>
      <c r="K560" s="205" t="s">
        <v>1874</v>
      </c>
      <c r="L560" s="205"/>
      <c r="M560" s="205"/>
      <c r="N560" s="205"/>
      <c r="O560" s="205"/>
      <c r="P560" s="205"/>
      <c r="Q560" s="205"/>
      <c r="R560" s="205">
        <v>50.4</v>
      </c>
      <c r="S560" s="205">
        <v>25.2</v>
      </c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>
        <v>50.4</v>
      </c>
      <c r="AG560" s="205">
        <v>25.2</v>
      </c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8"/>
    </row>
    <row r="561" spans="1:51">
      <c r="A561" s="156">
        <v>558</v>
      </c>
      <c r="B561" s="81"/>
      <c r="C561" s="69" t="s">
        <v>1225</v>
      </c>
      <c r="D561" s="109" t="s">
        <v>1083</v>
      </c>
      <c r="E561" s="96" t="s">
        <v>40</v>
      </c>
      <c r="F561" s="96" t="s">
        <v>356</v>
      </c>
      <c r="G561" s="109" t="s">
        <v>1140</v>
      </c>
      <c r="H561" s="170">
        <v>13</v>
      </c>
      <c r="I561" s="109" t="s">
        <v>1825</v>
      </c>
      <c r="J561" s="186">
        <v>33</v>
      </c>
      <c r="K561" s="157" t="s">
        <v>1896</v>
      </c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>
        <v>6.6</v>
      </c>
      <c r="W561" s="157"/>
      <c r="X561" s="157">
        <v>6.6</v>
      </c>
      <c r="Y561" s="157"/>
      <c r="Z561" s="157">
        <v>6.6</v>
      </c>
      <c r="AA561" s="157"/>
      <c r="AB561" s="157">
        <v>6.6</v>
      </c>
      <c r="AC561" s="157"/>
      <c r="AD561" s="157">
        <v>6.6</v>
      </c>
      <c r="AE561" s="157"/>
      <c r="AF561" s="157">
        <v>6.6</v>
      </c>
      <c r="AG561" s="157"/>
      <c r="AH561" s="157">
        <v>6.6</v>
      </c>
      <c r="AI561" s="157"/>
      <c r="AJ561" s="157">
        <v>6.6</v>
      </c>
      <c r="AK561" s="157"/>
      <c r="AL561" s="210"/>
      <c r="AM561" s="157"/>
      <c r="AN561" s="210"/>
      <c r="AO561" s="157"/>
      <c r="AP561" s="210"/>
      <c r="AQ561" s="157"/>
      <c r="AR561" s="210"/>
      <c r="AS561" s="157"/>
      <c r="AT561" s="157">
        <v>6.6</v>
      </c>
      <c r="AU561" s="157"/>
      <c r="AV561" s="157"/>
      <c r="AW561" s="157"/>
      <c r="AX561" s="157"/>
      <c r="AY561" s="201"/>
    </row>
    <row r="562" spans="1:51">
      <c r="A562" s="156">
        <v>559</v>
      </c>
      <c r="B562" s="81"/>
      <c r="C562" s="69" t="s">
        <v>1225</v>
      </c>
      <c r="D562" s="109" t="s">
        <v>1085</v>
      </c>
      <c r="E562" s="96" t="s">
        <v>40</v>
      </c>
      <c r="F562" s="96" t="s">
        <v>356</v>
      </c>
      <c r="G562" s="109" t="s">
        <v>1141</v>
      </c>
      <c r="H562" s="170">
        <v>13</v>
      </c>
      <c r="I562" s="109" t="s">
        <v>1826</v>
      </c>
      <c r="J562" s="186">
        <v>40</v>
      </c>
      <c r="K562" s="157" t="s">
        <v>1896</v>
      </c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>
        <v>8</v>
      </c>
      <c r="W562" s="157"/>
      <c r="X562" s="157">
        <v>8</v>
      </c>
      <c r="Y562" s="157"/>
      <c r="Z562" s="157">
        <v>8</v>
      </c>
      <c r="AA562" s="157"/>
      <c r="AB562" s="157">
        <v>8</v>
      </c>
      <c r="AC562" s="157"/>
      <c r="AD562" s="157">
        <v>8</v>
      </c>
      <c r="AE562" s="157"/>
      <c r="AF562" s="157">
        <v>8</v>
      </c>
      <c r="AG562" s="157"/>
      <c r="AH562" s="157">
        <v>8</v>
      </c>
      <c r="AI562" s="157"/>
      <c r="AJ562" s="157">
        <v>8</v>
      </c>
      <c r="AK562" s="157"/>
      <c r="AL562" s="210"/>
      <c r="AM562" s="157"/>
      <c r="AN562" s="210"/>
      <c r="AO562" s="157"/>
      <c r="AP562" s="210"/>
      <c r="AQ562" s="157"/>
      <c r="AR562" s="210"/>
      <c r="AS562" s="157"/>
      <c r="AT562" s="157">
        <v>8</v>
      </c>
      <c r="AU562" s="157"/>
      <c r="AV562" s="157"/>
      <c r="AW562" s="157"/>
      <c r="AX562" s="157"/>
      <c r="AY562" s="201"/>
    </row>
    <row r="563" spans="1:51">
      <c r="A563" s="156">
        <v>560</v>
      </c>
      <c r="B563" s="81"/>
      <c r="C563" s="69" t="s">
        <v>1225</v>
      </c>
      <c r="D563" s="109" t="s">
        <v>1082</v>
      </c>
      <c r="E563" s="96" t="s">
        <v>40</v>
      </c>
      <c r="F563" s="96" t="s">
        <v>356</v>
      </c>
      <c r="G563" s="109" t="s">
        <v>1140</v>
      </c>
      <c r="H563" s="170">
        <v>13</v>
      </c>
      <c r="I563" s="109" t="s">
        <v>1823</v>
      </c>
      <c r="J563" s="186">
        <v>33</v>
      </c>
      <c r="K563" s="157" t="s">
        <v>1892</v>
      </c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>
        <v>6.6</v>
      </c>
      <c r="X563" s="157"/>
      <c r="Y563" s="157">
        <v>6.6</v>
      </c>
      <c r="Z563" s="157"/>
      <c r="AA563" s="157">
        <v>6.6</v>
      </c>
      <c r="AB563" s="157"/>
      <c r="AC563" s="157">
        <v>6.6</v>
      </c>
      <c r="AD563" s="157"/>
      <c r="AE563" s="157">
        <v>6.6</v>
      </c>
      <c r="AF563" s="157"/>
      <c r="AG563" s="157">
        <v>6.6</v>
      </c>
      <c r="AH563" s="157"/>
      <c r="AI563" s="157">
        <v>6.6</v>
      </c>
      <c r="AJ563" s="157"/>
      <c r="AK563" s="157">
        <v>6.6</v>
      </c>
      <c r="AL563" s="157"/>
      <c r="AM563" s="210"/>
      <c r="AN563" s="157"/>
      <c r="AO563" s="210"/>
      <c r="AP563" s="157"/>
      <c r="AQ563" s="210"/>
      <c r="AR563" s="157"/>
      <c r="AS563" s="210"/>
      <c r="AT563" s="157"/>
      <c r="AU563" s="157">
        <v>6.6</v>
      </c>
      <c r="AV563" s="157"/>
      <c r="AW563" s="157"/>
      <c r="AX563" s="157"/>
      <c r="AY563" s="201"/>
    </row>
    <row r="564" spans="1:51" ht="15" customHeight="1">
      <c r="A564" s="156">
        <v>561</v>
      </c>
      <c r="B564" s="81"/>
      <c r="C564" s="69" t="s">
        <v>1225</v>
      </c>
      <c r="D564" s="109" t="s">
        <v>1084</v>
      </c>
      <c r="E564" s="96" t="s">
        <v>40</v>
      </c>
      <c r="F564" s="96" t="s">
        <v>356</v>
      </c>
      <c r="G564" s="109" t="s">
        <v>1140</v>
      </c>
      <c r="H564" s="170">
        <v>13</v>
      </c>
      <c r="I564" s="109" t="s">
        <v>1824</v>
      </c>
      <c r="J564" s="186">
        <v>34</v>
      </c>
      <c r="K564" s="157" t="s">
        <v>1892</v>
      </c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>
        <v>6.8</v>
      </c>
      <c r="X564" s="157"/>
      <c r="Y564" s="157">
        <v>6.8</v>
      </c>
      <c r="Z564" s="157"/>
      <c r="AA564" s="157">
        <v>6.8</v>
      </c>
      <c r="AB564" s="157"/>
      <c r="AC564" s="157">
        <v>6.8</v>
      </c>
      <c r="AD564" s="157"/>
      <c r="AE564" s="157">
        <v>6.8</v>
      </c>
      <c r="AF564" s="157"/>
      <c r="AG564" s="157">
        <v>6.8</v>
      </c>
      <c r="AH564" s="157"/>
      <c r="AI564" s="157">
        <v>6.8</v>
      </c>
      <c r="AJ564" s="157"/>
      <c r="AK564" s="157">
        <v>6.8</v>
      </c>
      <c r="AL564" s="157"/>
      <c r="AM564" s="210"/>
      <c r="AN564" s="157"/>
      <c r="AO564" s="210"/>
      <c r="AP564" s="157"/>
      <c r="AQ564" s="210"/>
      <c r="AR564" s="157"/>
      <c r="AS564" s="210"/>
      <c r="AT564" s="157"/>
      <c r="AU564" s="157">
        <v>6.8</v>
      </c>
      <c r="AV564" s="157"/>
      <c r="AW564" s="157"/>
      <c r="AX564" s="157"/>
      <c r="AY564" s="201"/>
    </row>
    <row r="565" spans="1:51">
      <c r="A565" s="156">
        <v>562</v>
      </c>
      <c r="B565" s="79"/>
      <c r="C565" s="60" t="s">
        <v>1536</v>
      </c>
      <c r="D565" s="128" t="s">
        <v>817</v>
      </c>
      <c r="E565" s="109" t="s">
        <v>40</v>
      </c>
      <c r="F565" s="109" t="s">
        <v>336</v>
      </c>
      <c r="G565" s="138" t="s">
        <v>1402</v>
      </c>
      <c r="H565" s="170">
        <v>2</v>
      </c>
      <c r="I565" s="109" t="s">
        <v>1451</v>
      </c>
      <c r="J565" s="184">
        <v>71</v>
      </c>
      <c r="K565" s="157" t="s">
        <v>1889</v>
      </c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>
        <v>71</v>
      </c>
      <c r="Y565" s="157"/>
      <c r="Z565" s="157">
        <v>71</v>
      </c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201"/>
    </row>
    <row r="566" spans="1:51">
      <c r="A566" s="156">
        <v>563</v>
      </c>
      <c r="B566" s="81"/>
      <c r="C566" s="69" t="s">
        <v>1225</v>
      </c>
      <c r="D566" s="109" t="s">
        <v>1087</v>
      </c>
      <c r="E566" s="96" t="s">
        <v>40</v>
      </c>
      <c r="F566" s="96" t="s">
        <v>1142</v>
      </c>
      <c r="G566" s="109" t="s">
        <v>1143</v>
      </c>
      <c r="H566" s="170">
        <v>5</v>
      </c>
      <c r="I566" s="109" t="s">
        <v>1929</v>
      </c>
      <c r="J566" s="186">
        <v>45</v>
      </c>
      <c r="K566" s="157" t="s">
        <v>1889</v>
      </c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>
        <v>9</v>
      </c>
      <c r="Y566" s="157">
        <v>18</v>
      </c>
      <c r="Z566" s="157">
        <v>9</v>
      </c>
      <c r="AA566" s="157">
        <v>18</v>
      </c>
      <c r="AB566" s="157">
        <v>9</v>
      </c>
      <c r="AC566" s="157">
        <v>18</v>
      </c>
      <c r="AD566" s="157">
        <v>9</v>
      </c>
      <c r="AE566" s="157">
        <v>18</v>
      </c>
      <c r="AF566" s="157">
        <v>9</v>
      </c>
      <c r="AG566" s="157">
        <v>18</v>
      </c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201"/>
    </row>
    <row r="567" spans="1:51">
      <c r="A567" s="156">
        <v>564</v>
      </c>
      <c r="B567" s="81"/>
      <c r="C567" s="69" t="s">
        <v>1225</v>
      </c>
      <c r="D567" s="109" t="s">
        <v>1089</v>
      </c>
      <c r="E567" s="96" t="s">
        <v>40</v>
      </c>
      <c r="F567" s="78" t="s">
        <v>1142</v>
      </c>
      <c r="G567" s="109" t="s">
        <v>1143</v>
      </c>
      <c r="H567" s="170">
        <v>5</v>
      </c>
      <c r="I567" s="109" t="s">
        <v>1780</v>
      </c>
      <c r="J567" s="186">
        <v>30</v>
      </c>
      <c r="K567" s="157" t="s">
        <v>1889</v>
      </c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>
        <v>12</v>
      </c>
      <c r="Y567" s="157">
        <v>6</v>
      </c>
      <c r="Z567" s="157">
        <v>12</v>
      </c>
      <c r="AA567" s="157">
        <v>6</v>
      </c>
      <c r="AB567" s="157">
        <v>12</v>
      </c>
      <c r="AC567" s="157">
        <v>6</v>
      </c>
      <c r="AD567" s="157">
        <v>12</v>
      </c>
      <c r="AE567" s="157">
        <v>6</v>
      </c>
      <c r="AF567" s="157">
        <v>12</v>
      </c>
      <c r="AG567" s="157">
        <v>6</v>
      </c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201"/>
    </row>
    <row r="568" spans="1:51">
      <c r="A568" s="156">
        <v>565</v>
      </c>
      <c r="B568" s="119"/>
      <c r="C568" s="60" t="s">
        <v>1536</v>
      </c>
      <c r="D568" s="128" t="s">
        <v>1363</v>
      </c>
      <c r="E568" s="109" t="s">
        <v>40</v>
      </c>
      <c r="F568" s="109" t="s">
        <v>336</v>
      </c>
      <c r="G568" s="138" t="s">
        <v>1402</v>
      </c>
      <c r="H568" s="170">
        <v>2</v>
      </c>
      <c r="I568" s="109" t="s">
        <v>1452</v>
      </c>
      <c r="J568" s="184">
        <v>80</v>
      </c>
      <c r="K568" s="192" t="s">
        <v>1891</v>
      </c>
      <c r="L568" s="192"/>
      <c r="M568" s="192"/>
      <c r="N568" s="192"/>
      <c r="O568" s="192"/>
      <c r="P568" s="192"/>
      <c r="Q568" s="192"/>
      <c r="R568" s="192"/>
      <c r="S568" s="192"/>
      <c r="T568" s="192"/>
      <c r="U568" s="192"/>
      <c r="V568" s="192"/>
      <c r="W568" s="192"/>
      <c r="X568" s="192"/>
      <c r="Y568" s="192">
        <v>80</v>
      </c>
      <c r="Z568" s="192"/>
      <c r="AA568" s="192">
        <v>80</v>
      </c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203"/>
    </row>
    <row r="569" spans="1:51">
      <c r="A569" s="156">
        <v>566</v>
      </c>
      <c r="B569" s="79"/>
      <c r="C569" s="69" t="s">
        <v>1225</v>
      </c>
      <c r="D569" s="96" t="s">
        <v>1117</v>
      </c>
      <c r="E569" s="78" t="s">
        <v>40</v>
      </c>
      <c r="F569" s="116" t="s">
        <v>357</v>
      </c>
      <c r="G569" s="96" t="s">
        <v>346</v>
      </c>
      <c r="H569" s="171">
        <v>2</v>
      </c>
      <c r="I569" s="96" t="s">
        <v>1213</v>
      </c>
      <c r="J569" s="185">
        <v>37</v>
      </c>
      <c r="K569" s="157" t="s">
        <v>1891</v>
      </c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>
        <v>37</v>
      </c>
      <c r="Z569" s="157"/>
      <c r="AA569" s="157">
        <v>37</v>
      </c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201"/>
    </row>
    <row r="570" spans="1:51">
      <c r="A570" s="156">
        <v>567</v>
      </c>
      <c r="B570" s="79"/>
      <c r="C570" s="114" t="s">
        <v>1245</v>
      </c>
      <c r="D570" s="96" t="s">
        <v>1240</v>
      </c>
      <c r="E570" s="96" t="s">
        <v>40</v>
      </c>
      <c r="F570" s="96" t="s">
        <v>357</v>
      </c>
      <c r="G570" s="96" t="s">
        <v>1253</v>
      </c>
      <c r="H570" s="171">
        <v>3</v>
      </c>
      <c r="I570" s="96" t="s">
        <v>1789</v>
      </c>
      <c r="J570" s="185">
        <v>39</v>
      </c>
      <c r="K570" s="157" t="s">
        <v>1883</v>
      </c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>
        <v>39</v>
      </c>
      <c r="AA570" s="157"/>
      <c r="AB570" s="157">
        <v>39</v>
      </c>
      <c r="AC570" s="157"/>
      <c r="AD570" s="157">
        <v>39</v>
      </c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201"/>
    </row>
    <row r="571" spans="1:51">
      <c r="A571" s="156">
        <v>568</v>
      </c>
      <c r="B571" s="81"/>
      <c r="C571" s="69" t="s">
        <v>1225</v>
      </c>
      <c r="D571" s="109" t="s">
        <v>1080</v>
      </c>
      <c r="E571" s="96" t="s">
        <v>40</v>
      </c>
      <c r="F571" s="96" t="s">
        <v>357</v>
      </c>
      <c r="G571" s="109" t="s">
        <v>1136</v>
      </c>
      <c r="H571" s="170">
        <v>3</v>
      </c>
      <c r="I571" s="96" t="s">
        <v>1177</v>
      </c>
      <c r="J571" s="186">
        <v>44</v>
      </c>
      <c r="K571" s="157" t="s">
        <v>1900</v>
      </c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>
        <v>44</v>
      </c>
      <c r="AD571" s="157"/>
      <c r="AE571" s="157">
        <v>44</v>
      </c>
      <c r="AF571" s="157"/>
      <c r="AG571" s="157">
        <v>44</v>
      </c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201"/>
    </row>
    <row r="572" spans="1:51">
      <c r="A572" s="156">
        <v>569</v>
      </c>
      <c r="B572" s="81"/>
      <c r="C572" s="69" t="s">
        <v>1225</v>
      </c>
      <c r="D572" s="109" t="s">
        <v>1081</v>
      </c>
      <c r="E572" s="96" t="s">
        <v>40</v>
      </c>
      <c r="F572" s="96" t="s">
        <v>357</v>
      </c>
      <c r="G572" s="109" t="s">
        <v>1135</v>
      </c>
      <c r="H572" s="170">
        <v>4</v>
      </c>
      <c r="I572" s="109" t="s">
        <v>1176</v>
      </c>
      <c r="J572" s="186">
        <v>43</v>
      </c>
      <c r="K572" s="192" t="s">
        <v>1885</v>
      </c>
      <c r="L572" s="192"/>
      <c r="M572" s="192"/>
      <c r="N572" s="192"/>
      <c r="O572" s="192"/>
      <c r="P572" s="192"/>
      <c r="Q572" s="192"/>
      <c r="R572" s="192"/>
      <c r="S572" s="192"/>
      <c r="T572" s="192"/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>
        <v>43</v>
      </c>
      <c r="AG572" s="192"/>
      <c r="AH572" s="192">
        <v>43</v>
      </c>
      <c r="AI572" s="192"/>
      <c r="AJ572" s="192">
        <v>43</v>
      </c>
      <c r="AK572" s="192"/>
      <c r="AL572" s="192">
        <v>43</v>
      </c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203"/>
    </row>
    <row r="573" spans="1:51" ht="14.25" customHeight="1">
      <c r="A573" s="156">
        <v>570</v>
      </c>
      <c r="B573" s="81"/>
      <c r="C573" s="69" t="s">
        <v>1225</v>
      </c>
      <c r="D573" s="109" t="s">
        <v>1092</v>
      </c>
      <c r="E573" s="96" t="s">
        <v>40</v>
      </c>
      <c r="F573" s="96" t="s">
        <v>1142</v>
      </c>
      <c r="G573" s="109" t="s">
        <v>1144</v>
      </c>
      <c r="H573" s="170">
        <v>6</v>
      </c>
      <c r="I573" s="109" t="s">
        <v>1783</v>
      </c>
      <c r="J573" s="186">
        <v>42</v>
      </c>
      <c r="K573" s="157" t="s">
        <v>1899</v>
      </c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>
        <v>8.4</v>
      </c>
      <c r="AI573" s="157">
        <v>8.4</v>
      </c>
      <c r="AJ573" s="157">
        <v>8.4</v>
      </c>
      <c r="AK573" s="157">
        <v>8.4</v>
      </c>
      <c r="AL573" s="157">
        <v>8.4</v>
      </c>
      <c r="AM573" s="157">
        <v>8.4</v>
      </c>
      <c r="AN573" s="157">
        <v>8.4</v>
      </c>
      <c r="AO573" s="157">
        <v>8.4</v>
      </c>
      <c r="AP573" s="157">
        <v>8.4</v>
      </c>
      <c r="AQ573" s="157">
        <v>8.4</v>
      </c>
      <c r="AR573" s="157">
        <v>8.4</v>
      </c>
      <c r="AS573" s="157">
        <v>8.4</v>
      </c>
      <c r="AT573" s="157"/>
      <c r="AU573" s="157"/>
      <c r="AV573" s="157"/>
      <c r="AW573" s="157"/>
      <c r="AX573" s="157"/>
      <c r="AY573" s="201"/>
    </row>
    <row r="574" spans="1:51">
      <c r="A574" s="156">
        <v>571</v>
      </c>
      <c r="B574" s="81"/>
      <c r="C574" s="69" t="s">
        <v>1225</v>
      </c>
      <c r="D574" s="109" t="s">
        <v>1091</v>
      </c>
      <c r="E574" s="96" t="s">
        <v>40</v>
      </c>
      <c r="F574" s="96" t="s">
        <v>1142</v>
      </c>
      <c r="G574" s="109" t="s">
        <v>1144</v>
      </c>
      <c r="H574" s="170">
        <v>6</v>
      </c>
      <c r="I574" s="109" t="s">
        <v>1782</v>
      </c>
      <c r="J574" s="186">
        <v>43</v>
      </c>
      <c r="K574" s="157" t="s">
        <v>1901</v>
      </c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>
        <v>17.2</v>
      </c>
      <c r="AJ574" s="157"/>
      <c r="AK574" s="157">
        <v>17.2</v>
      </c>
      <c r="AL574" s="157"/>
      <c r="AM574" s="157">
        <v>17.2</v>
      </c>
      <c r="AN574" s="157"/>
      <c r="AO574" s="157">
        <v>17.2</v>
      </c>
      <c r="AP574" s="157"/>
      <c r="AQ574" s="157">
        <v>17.2</v>
      </c>
      <c r="AR574" s="157"/>
      <c r="AS574" s="157">
        <v>17.2</v>
      </c>
      <c r="AT574" s="157"/>
      <c r="AU574" s="157"/>
      <c r="AV574" s="157"/>
      <c r="AW574" s="157"/>
      <c r="AX574" s="157"/>
      <c r="AY574" s="201"/>
    </row>
    <row r="575" spans="1:51">
      <c r="A575" s="156">
        <v>572</v>
      </c>
      <c r="B575" s="79"/>
      <c r="C575" s="69" t="s">
        <v>1711</v>
      </c>
      <c r="D575" s="109" t="s">
        <v>1539</v>
      </c>
      <c r="E575" s="96" t="s">
        <v>40</v>
      </c>
      <c r="F575" s="126" t="s">
        <v>357</v>
      </c>
      <c r="G575" s="109" t="s">
        <v>1579</v>
      </c>
      <c r="H575" s="170">
        <v>2</v>
      </c>
      <c r="I575" s="109" t="s">
        <v>1304</v>
      </c>
      <c r="J575" s="186">
        <v>45</v>
      </c>
      <c r="K575" s="157" t="s">
        <v>1904</v>
      </c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>
        <v>45</v>
      </c>
      <c r="AL575" s="157"/>
      <c r="AM575" s="157">
        <v>45</v>
      </c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201"/>
    </row>
    <row r="576" spans="1:51">
      <c r="A576" s="156">
        <v>573</v>
      </c>
      <c r="B576" s="81"/>
      <c r="C576" s="114" t="s">
        <v>1245</v>
      </c>
      <c r="D576" s="96" t="s">
        <v>1235</v>
      </c>
      <c r="E576" s="96" t="s">
        <v>40</v>
      </c>
      <c r="F576" s="78" t="s">
        <v>356</v>
      </c>
      <c r="G576" s="96" t="s">
        <v>1251</v>
      </c>
      <c r="H576" s="171">
        <v>2</v>
      </c>
      <c r="I576" s="96" t="s">
        <v>1326</v>
      </c>
      <c r="J576" s="185">
        <v>44</v>
      </c>
      <c r="K576" s="157" t="s">
        <v>1887</v>
      </c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>
        <v>44</v>
      </c>
      <c r="AM576" s="157"/>
      <c r="AN576" s="157">
        <v>44</v>
      </c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201"/>
    </row>
    <row r="577" spans="1:51">
      <c r="A577" s="156">
        <v>574</v>
      </c>
      <c r="B577" s="81"/>
      <c r="C577" s="114" t="s">
        <v>1245</v>
      </c>
      <c r="D577" s="96" t="s">
        <v>1234</v>
      </c>
      <c r="E577" s="96" t="s">
        <v>40</v>
      </c>
      <c r="F577" s="96" t="s">
        <v>356</v>
      </c>
      <c r="G577" s="96" t="s">
        <v>1251</v>
      </c>
      <c r="H577" s="171">
        <v>2</v>
      </c>
      <c r="I577" s="96" t="s">
        <v>1325</v>
      </c>
      <c r="J577" s="185">
        <v>43</v>
      </c>
      <c r="K577" s="157" t="s">
        <v>1902</v>
      </c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>
        <v>43</v>
      </c>
      <c r="AN577" s="157"/>
      <c r="AO577" s="157">
        <v>43</v>
      </c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201"/>
    </row>
    <row r="578" spans="1:51">
      <c r="A578" s="156">
        <v>575</v>
      </c>
      <c r="B578" s="139"/>
      <c r="C578" s="114" t="s">
        <v>1245</v>
      </c>
      <c r="D578" s="96" t="s">
        <v>1236</v>
      </c>
      <c r="E578" s="96" t="s">
        <v>40</v>
      </c>
      <c r="F578" s="96" t="s">
        <v>356</v>
      </c>
      <c r="G578" s="96" t="s">
        <v>1251</v>
      </c>
      <c r="H578" s="171">
        <v>2</v>
      </c>
      <c r="I578" s="96" t="s">
        <v>1327</v>
      </c>
      <c r="J578" s="185">
        <v>40</v>
      </c>
      <c r="K578" s="192" t="s">
        <v>1888</v>
      </c>
      <c r="L578" s="192"/>
      <c r="M578" s="192"/>
      <c r="N578" s="192"/>
      <c r="O578" s="192"/>
      <c r="P578" s="192"/>
      <c r="Q578" s="192"/>
      <c r="R578" s="192"/>
      <c r="S578" s="192"/>
      <c r="T578" s="192"/>
      <c r="U578" s="192"/>
      <c r="V578" s="192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>
        <v>40</v>
      </c>
      <c r="AQ578" s="192"/>
      <c r="AR578" s="192">
        <v>40</v>
      </c>
      <c r="AS578" s="192"/>
      <c r="AT578" s="192"/>
      <c r="AU578" s="192"/>
      <c r="AV578" s="192"/>
      <c r="AW578" s="192"/>
      <c r="AX578" s="192"/>
      <c r="AY578" s="192"/>
    </row>
    <row r="579" spans="1:51">
      <c r="A579" s="156">
        <v>576</v>
      </c>
      <c r="B579" s="139"/>
      <c r="C579" s="69" t="s">
        <v>1711</v>
      </c>
      <c r="D579" s="109" t="s">
        <v>378</v>
      </c>
      <c r="E579" s="109" t="s">
        <v>40</v>
      </c>
      <c r="F579" s="109" t="s">
        <v>336</v>
      </c>
      <c r="G579" s="109" t="s">
        <v>1588</v>
      </c>
      <c r="H579" s="170">
        <v>2</v>
      </c>
      <c r="I579" s="109" t="s">
        <v>1327</v>
      </c>
      <c r="J579" s="183">
        <v>48</v>
      </c>
      <c r="K579" s="157" t="s">
        <v>1888</v>
      </c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>
        <v>48</v>
      </c>
      <c r="AQ579" s="157"/>
      <c r="AR579" s="157">
        <v>48</v>
      </c>
      <c r="AS579" s="157"/>
      <c r="AT579" s="157"/>
      <c r="AU579" s="157"/>
      <c r="AV579" s="157"/>
      <c r="AW579" s="157"/>
      <c r="AX579" s="157"/>
      <c r="AY579" s="157"/>
    </row>
    <row r="580" spans="1:51">
      <c r="A580" s="156">
        <v>577</v>
      </c>
      <c r="B580" s="139"/>
      <c r="C580" s="69" t="s">
        <v>1711</v>
      </c>
      <c r="D580" s="109" t="s">
        <v>374</v>
      </c>
      <c r="E580" s="109" t="s">
        <v>40</v>
      </c>
      <c r="F580" s="69" t="s">
        <v>357</v>
      </c>
      <c r="G580" s="109" t="s">
        <v>1589</v>
      </c>
      <c r="H580" s="170">
        <v>2</v>
      </c>
      <c r="I580" s="109" t="s">
        <v>1327</v>
      </c>
      <c r="J580" s="183">
        <v>32</v>
      </c>
      <c r="K580" s="157" t="s">
        <v>1888</v>
      </c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>
        <v>32</v>
      </c>
      <c r="AQ580" s="157"/>
      <c r="AR580" s="157">
        <v>32</v>
      </c>
      <c r="AS580" s="157"/>
      <c r="AT580" s="157"/>
      <c r="AU580" s="157"/>
      <c r="AV580" s="157"/>
      <c r="AW580" s="157"/>
      <c r="AX580" s="157"/>
      <c r="AY580" s="157"/>
    </row>
    <row r="581" spans="1:51">
      <c r="A581" s="156">
        <v>578</v>
      </c>
      <c r="B581" s="112"/>
      <c r="C581" s="114" t="s">
        <v>1245</v>
      </c>
      <c r="D581" s="96" t="s">
        <v>1237</v>
      </c>
      <c r="E581" s="96" t="s">
        <v>40</v>
      </c>
      <c r="F581" s="96" t="s">
        <v>356</v>
      </c>
      <c r="G581" s="96" t="s">
        <v>1251</v>
      </c>
      <c r="H581" s="171">
        <v>2</v>
      </c>
      <c r="I581" s="96" t="s">
        <v>1328</v>
      </c>
      <c r="J581" s="185">
        <v>32</v>
      </c>
      <c r="K581" s="157" t="s">
        <v>1905</v>
      </c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210"/>
      <c r="AN581" s="210"/>
      <c r="AO581" s="210"/>
      <c r="AP581" s="210"/>
      <c r="AQ581" s="157">
        <v>32</v>
      </c>
      <c r="AR581" s="157"/>
      <c r="AS581" s="157">
        <v>32</v>
      </c>
      <c r="AT581" s="157"/>
      <c r="AU581" s="157"/>
      <c r="AV581" s="157"/>
      <c r="AW581" s="157"/>
      <c r="AX581" s="157"/>
      <c r="AY581" s="157"/>
    </row>
    <row r="582" spans="1:51">
      <c r="A582" s="156">
        <v>579</v>
      </c>
      <c r="B582" s="139"/>
      <c r="C582" s="69" t="s">
        <v>1711</v>
      </c>
      <c r="D582" s="109" t="s">
        <v>375</v>
      </c>
      <c r="E582" s="107" t="s">
        <v>40</v>
      </c>
      <c r="F582" s="107" t="s">
        <v>357</v>
      </c>
      <c r="G582" s="109" t="s">
        <v>1589</v>
      </c>
      <c r="H582" s="170">
        <v>2</v>
      </c>
      <c r="I582" s="109" t="s">
        <v>1328</v>
      </c>
      <c r="J582" s="183">
        <v>30</v>
      </c>
      <c r="K582" s="157" t="s">
        <v>1905</v>
      </c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>
        <v>30</v>
      </c>
      <c r="AR582" s="157"/>
      <c r="AS582" s="157">
        <v>30</v>
      </c>
      <c r="AT582" s="157"/>
      <c r="AU582" s="157"/>
      <c r="AV582" s="157"/>
      <c r="AW582" s="157"/>
      <c r="AX582" s="157"/>
      <c r="AY582" s="157"/>
    </row>
    <row r="583" spans="1:51">
      <c r="A583" s="156">
        <v>580</v>
      </c>
      <c r="B583" s="139"/>
      <c r="C583" s="69" t="s">
        <v>1711</v>
      </c>
      <c r="D583" s="109" t="s">
        <v>1540</v>
      </c>
      <c r="E583" s="107" t="s">
        <v>40</v>
      </c>
      <c r="F583" s="107" t="s">
        <v>336</v>
      </c>
      <c r="G583" s="96" t="s">
        <v>245</v>
      </c>
      <c r="H583" s="171">
        <v>3</v>
      </c>
      <c r="I583" s="96" t="s">
        <v>1661</v>
      </c>
      <c r="J583" s="185">
        <v>81</v>
      </c>
      <c r="K583" s="157" t="s">
        <v>1906</v>
      </c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>
        <v>81</v>
      </c>
      <c r="AT583" s="157"/>
      <c r="AU583" s="157">
        <v>81</v>
      </c>
      <c r="AV583" s="157"/>
      <c r="AW583" s="157">
        <v>81</v>
      </c>
      <c r="AX583" s="157"/>
      <c r="AY583" s="157"/>
    </row>
    <row r="584" spans="1:51">
      <c r="A584" s="156">
        <v>581</v>
      </c>
      <c r="B584" s="112"/>
      <c r="C584" s="69" t="s">
        <v>1711</v>
      </c>
      <c r="D584" s="109" t="s">
        <v>374</v>
      </c>
      <c r="E584" s="109" t="s">
        <v>40</v>
      </c>
      <c r="F584" s="109" t="s">
        <v>81</v>
      </c>
      <c r="G584" s="109" t="s">
        <v>1588</v>
      </c>
      <c r="H584" s="170">
        <v>2</v>
      </c>
      <c r="I584" s="109" t="s">
        <v>1667</v>
      </c>
      <c r="J584" s="183">
        <v>32</v>
      </c>
      <c r="K584" s="157" t="s">
        <v>1907</v>
      </c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212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>
        <v>32</v>
      </c>
      <c r="AU584" s="157"/>
      <c r="AV584" s="157">
        <v>32</v>
      </c>
      <c r="AW584" s="157"/>
      <c r="AX584" s="157"/>
      <c r="AY584" s="157"/>
    </row>
    <row r="585" spans="1:51">
      <c r="A585" s="156">
        <v>582</v>
      </c>
      <c r="B585" s="139"/>
      <c r="C585" s="69" t="s">
        <v>1711</v>
      </c>
      <c r="D585" s="109" t="s">
        <v>375</v>
      </c>
      <c r="E585" s="109" t="s">
        <v>40</v>
      </c>
      <c r="F585" s="96" t="s">
        <v>357</v>
      </c>
      <c r="G585" s="109" t="s">
        <v>1588</v>
      </c>
      <c r="H585" s="170">
        <v>2</v>
      </c>
      <c r="I585" s="109" t="s">
        <v>1667</v>
      </c>
      <c r="J585" s="183">
        <v>30</v>
      </c>
      <c r="K585" s="157" t="s">
        <v>1907</v>
      </c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>
        <v>30</v>
      </c>
      <c r="AU585" s="157"/>
      <c r="AV585" s="157">
        <v>30</v>
      </c>
      <c r="AW585" s="157"/>
      <c r="AX585" s="157"/>
      <c r="AY585" s="157"/>
    </row>
    <row r="586" spans="1:51">
      <c r="A586" s="156">
        <v>583</v>
      </c>
      <c r="B586" s="139"/>
      <c r="C586" s="69" t="s">
        <v>1711</v>
      </c>
      <c r="D586" s="109" t="s">
        <v>378</v>
      </c>
      <c r="E586" s="109" t="s">
        <v>40</v>
      </c>
      <c r="F586" s="109" t="s">
        <v>336</v>
      </c>
      <c r="G586" s="109" t="s">
        <v>1589</v>
      </c>
      <c r="H586" s="170">
        <v>2</v>
      </c>
      <c r="I586" s="109" t="s">
        <v>1667</v>
      </c>
      <c r="J586" s="183">
        <v>48</v>
      </c>
      <c r="K586" s="157" t="s">
        <v>1907</v>
      </c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>
        <v>48</v>
      </c>
      <c r="AU586" s="157"/>
      <c r="AV586" s="157">
        <v>48</v>
      </c>
      <c r="AW586" s="157"/>
      <c r="AX586" s="157"/>
      <c r="AY586" s="157"/>
    </row>
    <row r="587" spans="1:51">
      <c r="A587" s="156">
        <v>584</v>
      </c>
      <c r="B587" s="112"/>
      <c r="C587" s="60" t="s">
        <v>1536</v>
      </c>
      <c r="D587" s="138" t="s">
        <v>1365</v>
      </c>
      <c r="E587" s="110" t="s">
        <v>693</v>
      </c>
      <c r="F587" s="69" t="s">
        <v>888</v>
      </c>
      <c r="G587" s="138" t="s">
        <v>1409</v>
      </c>
      <c r="H587" s="170">
        <v>6</v>
      </c>
      <c r="I587" s="109" t="s">
        <v>1463</v>
      </c>
      <c r="J587" s="184">
        <v>27</v>
      </c>
      <c r="K587" s="157" t="s">
        <v>1872</v>
      </c>
      <c r="L587" s="157">
        <v>5.4</v>
      </c>
      <c r="M587" s="157"/>
      <c r="N587" s="157">
        <v>5.4</v>
      </c>
      <c r="O587" s="157"/>
      <c r="P587" s="157">
        <v>5.4</v>
      </c>
      <c r="Q587" s="157"/>
      <c r="R587" s="157">
        <v>5.4</v>
      </c>
      <c r="S587" s="157"/>
      <c r="T587" s="157">
        <v>5.4</v>
      </c>
      <c r="U587" s="157"/>
      <c r="V587" s="157">
        <v>5.4</v>
      </c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</row>
    <row r="588" spans="1:51">
      <c r="A588" s="156">
        <v>585</v>
      </c>
      <c r="B588" s="139"/>
      <c r="C588" s="60" t="s">
        <v>1536</v>
      </c>
      <c r="D588" s="138" t="s">
        <v>1366</v>
      </c>
      <c r="E588" s="138" t="s">
        <v>693</v>
      </c>
      <c r="F588" s="109" t="s">
        <v>888</v>
      </c>
      <c r="G588" s="138" t="s">
        <v>1409</v>
      </c>
      <c r="H588" s="170">
        <v>6</v>
      </c>
      <c r="I588" s="109" t="s">
        <v>1464</v>
      </c>
      <c r="J588" s="184">
        <v>29</v>
      </c>
      <c r="K588" s="157" t="s">
        <v>1872</v>
      </c>
      <c r="L588" s="157">
        <v>5.8</v>
      </c>
      <c r="M588" s="157"/>
      <c r="N588" s="157">
        <v>5.8</v>
      </c>
      <c r="O588" s="157"/>
      <c r="P588" s="157">
        <v>5.8</v>
      </c>
      <c r="Q588" s="157"/>
      <c r="R588" s="157">
        <v>5.8</v>
      </c>
      <c r="S588" s="157"/>
      <c r="T588" s="157">
        <v>5.8</v>
      </c>
      <c r="U588" s="157"/>
      <c r="V588" s="157">
        <v>5.8</v>
      </c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</row>
    <row r="589" spans="1:51">
      <c r="A589" s="156">
        <v>586</v>
      </c>
      <c r="B589" s="112"/>
      <c r="C589" s="60" t="s">
        <v>1536</v>
      </c>
      <c r="D589" s="138" t="s">
        <v>1367</v>
      </c>
      <c r="E589" s="110" t="s">
        <v>693</v>
      </c>
      <c r="F589" s="69" t="s">
        <v>888</v>
      </c>
      <c r="G589" s="138" t="s">
        <v>1409</v>
      </c>
      <c r="H589" s="170">
        <v>6</v>
      </c>
      <c r="I589" s="109" t="s">
        <v>1465</v>
      </c>
      <c r="J589" s="184">
        <v>33</v>
      </c>
      <c r="K589" s="157" t="s">
        <v>1872</v>
      </c>
      <c r="L589" s="157">
        <v>6.6</v>
      </c>
      <c r="M589" s="157"/>
      <c r="N589" s="157">
        <v>6.6</v>
      </c>
      <c r="O589" s="157"/>
      <c r="P589" s="157">
        <v>6.6</v>
      </c>
      <c r="Q589" s="157"/>
      <c r="R589" s="157">
        <v>6.6</v>
      </c>
      <c r="S589" s="157"/>
      <c r="T589" s="157">
        <v>6.6</v>
      </c>
      <c r="U589" s="157"/>
      <c r="V589" s="157">
        <v>6.6</v>
      </c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</row>
    <row r="590" spans="1:51">
      <c r="A590" s="156">
        <v>587</v>
      </c>
      <c r="B590" s="112"/>
      <c r="C590" s="69" t="s">
        <v>1711</v>
      </c>
      <c r="D590" s="109" t="s">
        <v>1552</v>
      </c>
      <c r="E590" s="109" t="s">
        <v>693</v>
      </c>
      <c r="F590" s="126" t="s">
        <v>891</v>
      </c>
      <c r="G590" s="109" t="s">
        <v>1615</v>
      </c>
      <c r="H590" s="170">
        <v>5</v>
      </c>
      <c r="I590" s="109" t="s">
        <v>1685</v>
      </c>
      <c r="J590" s="183">
        <v>40</v>
      </c>
      <c r="K590" s="157" t="s">
        <v>1872</v>
      </c>
      <c r="L590" s="157">
        <v>40</v>
      </c>
      <c r="M590" s="157"/>
      <c r="N590" s="157">
        <v>40</v>
      </c>
      <c r="O590" s="157"/>
      <c r="P590" s="157">
        <v>40</v>
      </c>
      <c r="Q590" s="157"/>
      <c r="R590" s="157">
        <v>40</v>
      </c>
      <c r="S590" s="157"/>
      <c r="T590" s="157">
        <v>40</v>
      </c>
      <c r="U590" s="157"/>
      <c r="V590" s="157">
        <v>40</v>
      </c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</row>
    <row r="591" spans="1:51">
      <c r="A591" s="156">
        <v>588</v>
      </c>
      <c r="B591" s="112"/>
      <c r="C591" s="69" t="s">
        <v>1711</v>
      </c>
      <c r="D591" s="109" t="s">
        <v>1554</v>
      </c>
      <c r="E591" s="109" t="s">
        <v>693</v>
      </c>
      <c r="F591" s="109" t="s">
        <v>339</v>
      </c>
      <c r="G591" s="109" t="s">
        <v>1621</v>
      </c>
      <c r="H591" s="170">
        <v>4</v>
      </c>
      <c r="I591" s="109" t="s">
        <v>1332</v>
      </c>
      <c r="J591" s="183">
        <v>37</v>
      </c>
      <c r="K591" s="157" t="s">
        <v>1872</v>
      </c>
      <c r="L591" s="157">
        <v>37</v>
      </c>
      <c r="M591" s="157"/>
      <c r="N591" s="157">
        <v>37</v>
      </c>
      <c r="O591" s="157"/>
      <c r="P591" s="157">
        <v>37</v>
      </c>
      <c r="Q591" s="157"/>
      <c r="R591" s="157">
        <v>37</v>
      </c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</row>
    <row r="592" spans="1:51">
      <c r="A592" s="156">
        <v>589</v>
      </c>
      <c r="B592" s="139"/>
      <c r="C592" s="69" t="s">
        <v>1711</v>
      </c>
      <c r="D592" s="109" t="s">
        <v>1555</v>
      </c>
      <c r="E592" s="109" t="s">
        <v>693</v>
      </c>
      <c r="F592" s="126" t="s">
        <v>1973</v>
      </c>
      <c r="G592" s="109" t="s">
        <v>1622</v>
      </c>
      <c r="H592" s="170">
        <v>4</v>
      </c>
      <c r="I592" s="109" t="s">
        <v>1332</v>
      </c>
      <c r="J592" s="187">
        <v>38</v>
      </c>
      <c r="K592" s="192" t="s">
        <v>1872</v>
      </c>
      <c r="L592" s="192">
        <v>38</v>
      </c>
      <c r="M592" s="192"/>
      <c r="N592" s="192">
        <v>38</v>
      </c>
      <c r="O592" s="192"/>
      <c r="P592" s="192">
        <v>38</v>
      </c>
      <c r="Q592" s="192"/>
      <c r="R592" s="192">
        <v>38</v>
      </c>
      <c r="S592" s="192"/>
      <c r="T592" s="192"/>
      <c r="U592" s="192"/>
      <c r="V592" s="192"/>
      <c r="W592" s="192"/>
      <c r="X592" s="192"/>
      <c r="Y592" s="192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</row>
    <row r="593" spans="1:51">
      <c r="A593" s="156">
        <v>590</v>
      </c>
      <c r="B593" s="112"/>
      <c r="C593" s="114" t="s">
        <v>1046</v>
      </c>
      <c r="D593" s="109" t="s">
        <v>990</v>
      </c>
      <c r="E593" s="109" t="s">
        <v>693</v>
      </c>
      <c r="F593" s="109" t="s">
        <v>382</v>
      </c>
      <c r="G593" s="109" t="s">
        <v>1006</v>
      </c>
      <c r="H593" s="170">
        <v>12</v>
      </c>
      <c r="I593" s="109" t="s">
        <v>1764</v>
      </c>
      <c r="J593" s="184">
        <v>46</v>
      </c>
      <c r="K593" s="157" t="s">
        <v>1872</v>
      </c>
      <c r="L593" s="157">
        <v>9.1999999999999993</v>
      </c>
      <c r="M593" s="157"/>
      <c r="N593" s="157">
        <v>9.1999999999999993</v>
      </c>
      <c r="O593" s="157"/>
      <c r="P593" s="157">
        <v>9.1999999999999993</v>
      </c>
      <c r="Q593" s="157"/>
      <c r="R593" s="157">
        <v>9.1999999999999993</v>
      </c>
      <c r="S593" s="157"/>
      <c r="T593" s="157"/>
      <c r="U593" s="157"/>
      <c r="V593" s="157">
        <v>9.1999999999999993</v>
      </c>
      <c r="W593" s="157"/>
      <c r="X593" s="157">
        <v>9.1999999999999993</v>
      </c>
      <c r="Y593" s="157"/>
      <c r="Z593" s="157">
        <v>9.1999999999999993</v>
      </c>
      <c r="AA593" s="157"/>
      <c r="AB593" s="157"/>
      <c r="AC593" s="157"/>
      <c r="AD593" s="157"/>
      <c r="AE593" s="157"/>
      <c r="AF593" s="157"/>
      <c r="AG593" s="157"/>
      <c r="AH593" s="157">
        <v>9.1999999999999993</v>
      </c>
      <c r="AI593" s="157"/>
      <c r="AJ593" s="157">
        <v>9.1999999999999993</v>
      </c>
      <c r="AK593" s="157"/>
      <c r="AL593" s="157"/>
      <c r="AM593" s="157"/>
      <c r="AN593" s="157">
        <v>9.1999999999999993</v>
      </c>
      <c r="AO593" s="157"/>
      <c r="AP593" s="157">
        <v>9.1999999999999993</v>
      </c>
      <c r="AQ593" s="157"/>
      <c r="AR593" s="157"/>
      <c r="AS593" s="157"/>
      <c r="AT593" s="157"/>
      <c r="AU593" s="157"/>
      <c r="AV593" s="157"/>
      <c r="AW593" s="157"/>
      <c r="AX593" s="157"/>
      <c r="AY593" s="157"/>
    </row>
    <row r="594" spans="1:51">
      <c r="A594" s="156">
        <v>591</v>
      </c>
      <c r="B594" s="139"/>
      <c r="C594" s="114" t="s">
        <v>1046</v>
      </c>
      <c r="D594" s="109" t="s">
        <v>991</v>
      </c>
      <c r="E594" s="109" t="s">
        <v>693</v>
      </c>
      <c r="F594" s="109" t="s">
        <v>381</v>
      </c>
      <c r="G594" s="109" t="s">
        <v>1007</v>
      </c>
      <c r="H594" s="170">
        <v>14</v>
      </c>
      <c r="I594" s="109" t="s">
        <v>1022</v>
      </c>
      <c r="J594" s="170">
        <v>50</v>
      </c>
      <c r="K594" s="157" t="s">
        <v>1872</v>
      </c>
      <c r="L594" s="157">
        <v>10</v>
      </c>
      <c r="M594" s="157"/>
      <c r="N594" s="157">
        <v>10</v>
      </c>
      <c r="O594" s="157"/>
      <c r="P594" s="157"/>
      <c r="Q594" s="157"/>
      <c r="R594" s="157"/>
      <c r="S594" s="157"/>
      <c r="T594" s="157"/>
      <c r="U594" s="157"/>
      <c r="V594" s="157">
        <v>10</v>
      </c>
      <c r="W594" s="157"/>
      <c r="X594" s="157">
        <v>10</v>
      </c>
      <c r="Y594" s="157"/>
      <c r="Z594" s="157">
        <v>10</v>
      </c>
      <c r="AA594" s="157"/>
      <c r="AB594" s="157">
        <v>10</v>
      </c>
      <c r="AC594" s="157"/>
      <c r="AD594" s="157">
        <v>10</v>
      </c>
      <c r="AE594" s="157"/>
      <c r="AF594" s="157">
        <v>10</v>
      </c>
      <c r="AG594" s="157"/>
      <c r="AH594" s="157">
        <v>10</v>
      </c>
      <c r="AI594" s="157"/>
      <c r="AJ594" s="157">
        <v>10</v>
      </c>
      <c r="AK594" s="157"/>
      <c r="AL594" s="157">
        <v>10</v>
      </c>
      <c r="AM594" s="157"/>
      <c r="AN594" s="157">
        <v>10</v>
      </c>
      <c r="AO594" s="157"/>
      <c r="AP594" s="157">
        <v>10</v>
      </c>
      <c r="AQ594" s="157"/>
      <c r="AR594" s="157">
        <v>10</v>
      </c>
      <c r="AS594" s="157"/>
      <c r="AT594" s="157"/>
      <c r="AU594" s="157"/>
      <c r="AV594" s="157"/>
      <c r="AW594" s="157"/>
      <c r="AX594" s="157"/>
      <c r="AY594" s="157"/>
    </row>
    <row r="595" spans="1:51">
      <c r="A595" s="156">
        <v>592</v>
      </c>
      <c r="B595" s="139"/>
      <c r="C595" s="114" t="s">
        <v>1046</v>
      </c>
      <c r="D595" s="109" t="s">
        <v>992</v>
      </c>
      <c r="E595" s="109" t="s">
        <v>693</v>
      </c>
      <c r="F595" s="109" t="s">
        <v>381</v>
      </c>
      <c r="G595" s="109" t="s">
        <v>1007</v>
      </c>
      <c r="H595" s="170">
        <v>14</v>
      </c>
      <c r="I595" s="109" t="s">
        <v>1023</v>
      </c>
      <c r="J595" s="170">
        <v>49</v>
      </c>
      <c r="K595" s="157" t="s">
        <v>1872</v>
      </c>
      <c r="L595" s="157">
        <v>9.8000000000000007</v>
      </c>
      <c r="M595" s="157"/>
      <c r="N595" s="157">
        <v>9.8000000000000007</v>
      </c>
      <c r="O595" s="157"/>
      <c r="P595" s="157">
        <v>9.8000000000000007</v>
      </c>
      <c r="Q595" s="157"/>
      <c r="R595" s="157">
        <v>9.8000000000000007</v>
      </c>
      <c r="S595" s="157"/>
      <c r="T595" s="157"/>
      <c r="U595" s="157"/>
      <c r="V595" s="157">
        <v>9.8000000000000007</v>
      </c>
      <c r="W595" s="157"/>
      <c r="X595" s="157">
        <v>9.8000000000000007</v>
      </c>
      <c r="Y595" s="157"/>
      <c r="Z595" s="157">
        <v>9.8000000000000007</v>
      </c>
      <c r="AA595" s="157"/>
      <c r="AB595" s="157">
        <v>9.8000000000000007</v>
      </c>
      <c r="AC595" s="157"/>
      <c r="AD595" s="157">
        <v>9.8000000000000007</v>
      </c>
      <c r="AE595" s="157"/>
      <c r="AF595" s="157">
        <v>9.8000000000000007</v>
      </c>
      <c r="AG595" s="157"/>
      <c r="AH595" s="157">
        <v>9.8000000000000007</v>
      </c>
      <c r="AI595" s="157"/>
      <c r="AJ595" s="157">
        <v>9.8000000000000007</v>
      </c>
      <c r="AK595" s="157"/>
      <c r="AL595" s="157">
        <v>9.8000000000000007</v>
      </c>
      <c r="AM595" s="157"/>
      <c r="AN595" s="157">
        <v>9.8000000000000007</v>
      </c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</row>
    <row r="596" spans="1:51">
      <c r="A596" s="156">
        <v>593</v>
      </c>
      <c r="B596" s="139"/>
      <c r="C596" s="114" t="s">
        <v>1046</v>
      </c>
      <c r="D596" s="109" t="s">
        <v>993</v>
      </c>
      <c r="E596" s="109" t="s">
        <v>693</v>
      </c>
      <c r="F596" s="109" t="s">
        <v>381</v>
      </c>
      <c r="G596" s="109" t="s">
        <v>1007</v>
      </c>
      <c r="H596" s="170">
        <v>14</v>
      </c>
      <c r="I596" s="109" t="s">
        <v>1024</v>
      </c>
      <c r="J596" s="170">
        <v>52</v>
      </c>
      <c r="K596" s="157" t="s">
        <v>1872</v>
      </c>
      <c r="L596" s="157">
        <v>10.4</v>
      </c>
      <c r="M596" s="157"/>
      <c r="N596" s="157">
        <v>10.4</v>
      </c>
      <c r="O596" s="157"/>
      <c r="P596" s="157">
        <v>10.4</v>
      </c>
      <c r="Q596" s="157"/>
      <c r="R596" s="157">
        <v>10.4</v>
      </c>
      <c r="S596" s="157"/>
      <c r="T596" s="157"/>
      <c r="U596" s="157"/>
      <c r="V596" s="157">
        <v>10.4</v>
      </c>
      <c r="W596" s="157"/>
      <c r="X596" s="157">
        <v>10.4</v>
      </c>
      <c r="Y596" s="157"/>
      <c r="Z596" s="157">
        <v>10.4</v>
      </c>
      <c r="AA596" s="157"/>
      <c r="AB596" s="157"/>
      <c r="AC596" s="157"/>
      <c r="AD596" s="157">
        <v>10.4</v>
      </c>
      <c r="AE596" s="157"/>
      <c r="AF596" s="157">
        <v>10.4</v>
      </c>
      <c r="AG596" s="157"/>
      <c r="AH596" s="157">
        <v>10.4</v>
      </c>
      <c r="AI596" s="157"/>
      <c r="AJ596" s="157">
        <v>10.4</v>
      </c>
      <c r="AK596" s="157"/>
      <c r="AL596" s="157">
        <v>10.4</v>
      </c>
      <c r="AM596" s="157"/>
      <c r="AN596" s="157">
        <v>10.4</v>
      </c>
      <c r="AO596" s="157"/>
      <c r="AP596" s="157">
        <v>10.4</v>
      </c>
      <c r="AQ596" s="157"/>
      <c r="AR596" s="157"/>
      <c r="AS596" s="157"/>
      <c r="AT596" s="157"/>
      <c r="AU596" s="157"/>
      <c r="AV596" s="157"/>
      <c r="AW596" s="157"/>
      <c r="AX596" s="157"/>
      <c r="AY596" s="157"/>
    </row>
    <row r="597" spans="1:51">
      <c r="A597" s="156">
        <v>594</v>
      </c>
      <c r="B597" s="139"/>
      <c r="C597" s="114" t="s">
        <v>1046</v>
      </c>
      <c r="D597" s="109" t="s">
        <v>997</v>
      </c>
      <c r="E597" s="109" t="s">
        <v>693</v>
      </c>
      <c r="F597" s="109" t="s">
        <v>338</v>
      </c>
      <c r="G597" s="109" t="s">
        <v>1009</v>
      </c>
      <c r="H597" s="170">
        <v>10</v>
      </c>
      <c r="I597" s="109" t="s">
        <v>1031</v>
      </c>
      <c r="J597" s="184">
        <v>49</v>
      </c>
      <c r="K597" s="157" t="s">
        <v>1872</v>
      </c>
      <c r="L597" s="157">
        <v>19.600000000000001</v>
      </c>
      <c r="M597" s="157"/>
      <c r="N597" s="157">
        <v>19.600000000000001</v>
      </c>
      <c r="O597" s="157"/>
      <c r="P597" s="157"/>
      <c r="Q597" s="157"/>
      <c r="R597" s="157"/>
      <c r="S597" s="157"/>
      <c r="T597" s="157"/>
      <c r="U597" s="157"/>
      <c r="V597" s="157">
        <v>19.600000000000001</v>
      </c>
      <c r="W597" s="157"/>
      <c r="X597" s="157">
        <v>19.600000000000001</v>
      </c>
      <c r="Y597" s="157"/>
      <c r="Z597" s="157">
        <v>19.600000000000001</v>
      </c>
      <c r="AA597" s="157"/>
      <c r="AB597" s="157"/>
      <c r="AC597" s="157"/>
      <c r="AD597" s="157"/>
      <c r="AE597" s="157"/>
      <c r="AF597" s="157"/>
      <c r="AG597" s="157"/>
      <c r="AH597" s="157">
        <v>19.600000000000001</v>
      </c>
      <c r="AI597" s="157"/>
      <c r="AJ597" s="157">
        <v>19.600000000000001</v>
      </c>
      <c r="AK597" s="157"/>
      <c r="AL597" s="157">
        <v>19.600000000000001</v>
      </c>
      <c r="AM597" s="157"/>
      <c r="AN597" s="157">
        <v>19.600000000000001</v>
      </c>
      <c r="AO597" s="157"/>
      <c r="AP597" s="157">
        <v>19.600000000000001</v>
      </c>
      <c r="AQ597" s="157"/>
      <c r="AR597" s="157"/>
      <c r="AS597" s="157"/>
      <c r="AT597" s="157"/>
      <c r="AU597" s="157"/>
      <c r="AV597" s="157"/>
      <c r="AW597" s="157"/>
      <c r="AX597" s="157"/>
      <c r="AY597" s="157"/>
    </row>
    <row r="598" spans="1:51">
      <c r="A598" s="156">
        <v>595</v>
      </c>
      <c r="B598" s="112"/>
      <c r="C598" s="114" t="s">
        <v>1046</v>
      </c>
      <c r="D598" s="109" t="s">
        <v>999</v>
      </c>
      <c r="E598" s="109" t="s">
        <v>693</v>
      </c>
      <c r="F598" s="126" t="s">
        <v>1974</v>
      </c>
      <c r="G598" s="109" t="s">
        <v>1013</v>
      </c>
      <c r="H598" s="170">
        <v>13</v>
      </c>
      <c r="I598" s="109" t="s">
        <v>1040</v>
      </c>
      <c r="J598" s="184">
        <v>30</v>
      </c>
      <c r="K598" s="157" t="s">
        <v>1872</v>
      </c>
      <c r="L598" s="157">
        <v>12</v>
      </c>
      <c r="M598" s="157"/>
      <c r="N598" s="157">
        <v>12</v>
      </c>
      <c r="O598" s="157"/>
      <c r="P598" s="157"/>
      <c r="Q598" s="157"/>
      <c r="R598" s="157"/>
      <c r="S598" s="157"/>
      <c r="T598" s="157"/>
      <c r="U598" s="157"/>
      <c r="V598" s="157">
        <v>12</v>
      </c>
      <c r="W598" s="157"/>
      <c r="X598" s="157">
        <v>12</v>
      </c>
      <c r="Y598" s="157"/>
      <c r="Z598" s="157">
        <v>12</v>
      </c>
      <c r="AA598" s="157"/>
      <c r="AB598" s="157">
        <v>12</v>
      </c>
      <c r="AC598" s="157"/>
      <c r="AD598" s="157">
        <v>12</v>
      </c>
      <c r="AE598" s="157"/>
      <c r="AF598" s="157">
        <v>12</v>
      </c>
      <c r="AG598" s="157"/>
      <c r="AH598" s="157">
        <v>12</v>
      </c>
      <c r="AI598" s="157"/>
      <c r="AJ598" s="157">
        <v>12</v>
      </c>
      <c r="AK598" s="157"/>
      <c r="AL598" s="157">
        <v>12</v>
      </c>
      <c r="AM598" s="157"/>
      <c r="AN598" s="157">
        <v>12</v>
      </c>
      <c r="AO598" s="157"/>
      <c r="AP598" s="157">
        <v>12</v>
      </c>
      <c r="AQ598" s="157"/>
      <c r="AR598" s="157"/>
      <c r="AS598" s="157"/>
      <c r="AT598" s="157"/>
      <c r="AU598" s="157"/>
      <c r="AV598" s="157"/>
      <c r="AW598" s="157"/>
      <c r="AX598" s="157"/>
      <c r="AY598" s="157"/>
    </row>
    <row r="599" spans="1:51">
      <c r="A599" s="156">
        <v>596</v>
      </c>
      <c r="B599" s="112"/>
      <c r="C599" s="60" t="s">
        <v>1536</v>
      </c>
      <c r="D599" s="138" t="s">
        <v>1365</v>
      </c>
      <c r="E599" s="138" t="s">
        <v>693</v>
      </c>
      <c r="F599" s="138" t="s">
        <v>352</v>
      </c>
      <c r="G599" s="138" t="s">
        <v>1405</v>
      </c>
      <c r="H599" s="170">
        <v>19</v>
      </c>
      <c r="I599" s="109" t="s">
        <v>1456</v>
      </c>
      <c r="J599" s="184">
        <v>27</v>
      </c>
      <c r="K599" s="157" t="s">
        <v>1873</v>
      </c>
      <c r="L599" s="157"/>
      <c r="M599" s="157">
        <v>5.4</v>
      </c>
      <c r="N599" s="157"/>
      <c r="O599" s="157">
        <v>5.4</v>
      </c>
      <c r="P599" s="157"/>
      <c r="Q599" s="157">
        <v>5.4</v>
      </c>
      <c r="R599" s="157"/>
      <c r="S599" s="157">
        <v>5.4</v>
      </c>
      <c r="T599" s="157"/>
      <c r="U599" s="157">
        <v>5.4</v>
      </c>
      <c r="V599" s="157"/>
      <c r="W599" s="157">
        <v>5.4</v>
      </c>
      <c r="X599" s="157"/>
      <c r="Y599" s="157">
        <v>5.4</v>
      </c>
      <c r="Z599" s="157"/>
      <c r="AA599" s="157">
        <v>5.4</v>
      </c>
      <c r="AB599" s="157"/>
      <c r="AC599" s="157">
        <v>5.4</v>
      </c>
      <c r="AD599" s="157"/>
      <c r="AE599" s="157">
        <v>5.4</v>
      </c>
      <c r="AF599" s="157"/>
      <c r="AG599" s="157">
        <v>5.4</v>
      </c>
      <c r="AH599" s="157"/>
      <c r="AI599" s="157">
        <v>5.4</v>
      </c>
      <c r="AJ599" s="157"/>
      <c r="AK599" s="157">
        <v>5.4</v>
      </c>
      <c r="AL599" s="157"/>
      <c r="AM599" s="157">
        <v>5.4</v>
      </c>
      <c r="AN599" s="157"/>
      <c r="AO599" s="157">
        <v>5.4</v>
      </c>
      <c r="AP599" s="157"/>
      <c r="AQ599" s="157">
        <v>5.4</v>
      </c>
      <c r="AR599" s="157"/>
      <c r="AS599" s="157">
        <v>5.4</v>
      </c>
      <c r="AT599" s="157"/>
      <c r="AU599" s="157">
        <v>5.4</v>
      </c>
      <c r="AV599" s="157"/>
      <c r="AW599" s="157">
        <v>5.4</v>
      </c>
      <c r="AX599" s="157"/>
      <c r="AY599" s="157"/>
    </row>
    <row r="600" spans="1:51">
      <c r="A600" s="156">
        <v>597</v>
      </c>
      <c r="B600" s="140"/>
      <c r="C600" s="60" t="s">
        <v>1536</v>
      </c>
      <c r="D600" s="138" t="s">
        <v>1366</v>
      </c>
      <c r="E600" s="138" t="s">
        <v>693</v>
      </c>
      <c r="F600" s="138" t="s">
        <v>352</v>
      </c>
      <c r="G600" s="138" t="s">
        <v>1405</v>
      </c>
      <c r="H600" s="170">
        <v>19</v>
      </c>
      <c r="I600" s="109" t="s">
        <v>1457</v>
      </c>
      <c r="J600" s="184">
        <v>29</v>
      </c>
      <c r="K600" s="157" t="s">
        <v>1873</v>
      </c>
      <c r="L600" s="192"/>
      <c r="M600" s="192">
        <v>5.8</v>
      </c>
      <c r="N600" s="192"/>
      <c r="O600" s="192">
        <v>5.8</v>
      </c>
      <c r="P600" s="192"/>
      <c r="Q600" s="192">
        <v>5.8</v>
      </c>
      <c r="R600" s="192"/>
      <c r="S600" s="192">
        <v>5.8</v>
      </c>
      <c r="T600" s="192"/>
      <c r="U600" s="192">
        <v>5.8</v>
      </c>
      <c r="V600" s="192"/>
      <c r="W600" s="192">
        <v>5.8</v>
      </c>
      <c r="X600" s="192"/>
      <c r="Y600" s="192">
        <v>5.8</v>
      </c>
      <c r="Z600" s="192"/>
      <c r="AA600" s="192">
        <v>5.8</v>
      </c>
      <c r="AB600" s="192"/>
      <c r="AC600" s="192">
        <v>5.8</v>
      </c>
      <c r="AD600" s="192"/>
      <c r="AE600" s="192">
        <v>5.8</v>
      </c>
      <c r="AF600" s="192"/>
      <c r="AG600" s="192">
        <v>5.8</v>
      </c>
      <c r="AH600" s="192"/>
      <c r="AI600" s="192">
        <v>5.8</v>
      </c>
      <c r="AJ600" s="192"/>
      <c r="AK600" s="192">
        <v>5.8</v>
      </c>
      <c r="AL600" s="192"/>
      <c r="AM600" s="192">
        <v>5.8</v>
      </c>
      <c r="AN600" s="192"/>
      <c r="AO600" s="192">
        <v>5.8</v>
      </c>
      <c r="AP600" s="192"/>
      <c r="AQ600" s="192">
        <v>5.8</v>
      </c>
      <c r="AR600" s="192"/>
      <c r="AS600" s="192">
        <v>5.8</v>
      </c>
      <c r="AT600" s="192"/>
      <c r="AU600" s="192">
        <v>5.8</v>
      </c>
      <c r="AV600" s="192"/>
      <c r="AW600" s="192">
        <v>5.8</v>
      </c>
      <c r="AX600" s="192"/>
      <c r="AY600" s="192"/>
    </row>
    <row r="601" spans="1:51">
      <c r="A601" s="156">
        <v>598</v>
      </c>
      <c r="B601" s="139"/>
      <c r="C601" s="60" t="s">
        <v>1536</v>
      </c>
      <c r="D601" s="138" t="s">
        <v>1365</v>
      </c>
      <c r="E601" s="138" t="s">
        <v>693</v>
      </c>
      <c r="F601" s="109" t="s">
        <v>339</v>
      </c>
      <c r="G601" s="138" t="s">
        <v>1406</v>
      </c>
      <c r="H601" s="170">
        <v>18</v>
      </c>
      <c r="I601" s="109" t="s">
        <v>1458</v>
      </c>
      <c r="J601" s="184">
        <v>27</v>
      </c>
      <c r="K601" s="157" t="s">
        <v>1873</v>
      </c>
      <c r="L601" s="157"/>
      <c r="M601" s="157">
        <v>5.4</v>
      </c>
      <c r="N601" s="157"/>
      <c r="O601" s="157">
        <v>5.4</v>
      </c>
      <c r="P601" s="157"/>
      <c r="Q601" s="157">
        <v>5.4</v>
      </c>
      <c r="R601" s="157"/>
      <c r="S601" s="157">
        <v>5.4</v>
      </c>
      <c r="T601" s="157"/>
      <c r="U601" s="157">
        <v>5.4</v>
      </c>
      <c r="V601" s="157"/>
      <c r="W601" s="157">
        <v>5.4</v>
      </c>
      <c r="X601" s="157"/>
      <c r="Y601" s="157">
        <v>5.4</v>
      </c>
      <c r="Z601" s="157"/>
      <c r="AA601" s="157">
        <v>5.4</v>
      </c>
      <c r="AB601" s="157"/>
      <c r="AC601" s="157">
        <v>5.4</v>
      </c>
      <c r="AD601" s="157"/>
      <c r="AE601" s="157">
        <v>5.4</v>
      </c>
      <c r="AF601" s="157"/>
      <c r="AG601" s="157">
        <v>5.4</v>
      </c>
      <c r="AH601" s="157"/>
      <c r="AI601" s="157">
        <v>5.4</v>
      </c>
      <c r="AJ601" s="157"/>
      <c r="AK601" s="157">
        <v>5.4</v>
      </c>
      <c r="AL601" s="157"/>
      <c r="AM601" s="157">
        <v>5.4</v>
      </c>
      <c r="AN601" s="157"/>
      <c r="AO601" s="157">
        <v>5.4</v>
      </c>
      <c r="AP601" s="157"/>
      <c r="AQ601" s="157">
        <v>5.4</v>
      </c>
      <c r="AR601" s="157"/>
      <c r="AS601" s="157">
        <v>5.4</v>
      </c>
      <c r="AT601" s="157"/>
      <c r="AU601" s="157">
        <v>5.4</v>
      </c>
      <c r="AV601" s="157"/>
      <c r="AW601" s="157">
        <v>5.4</v>
      </c>
      <c r="AX601" s="157"/>
      <c r="AY601" s="157"/>
    </row>
    <row r="602" spans="1:51">
      <c r="A602" s="156">
        <v>599</v>
      </c>
      <c r="B602" s="139"/>
      <c r="C602" s="60" t="s">
        <v>1536</v>
      </c>
      <c r="D602" s="138" t="s">
        <v>1366</v>
      </c>
      <c r="E602" s="138" t="s">
        <v>693</v>
      </c>
      <c r="F602" s="109" t="s">
        <v>339</v>
      </c>
      <c r="G602" s="138" t="s">
        <v>1406</v>
      </c>
      <c r="H602" s="170">
        <v>18</v>
      </c>
      <c r="I602" s="109" t="s">
        <v>1459</v>
      </c>
      <c r="J602" s="184">
        <v>29</v>
      </c>
      <c r="K602" s="157" t="s">
        <v>1873</v>
      </c>
      <c r="L602" s="157"/>
      <c r="M602" s="157">
        <v>5.8</v>
      </c>
      <c r="N602" s="157"/>
      <c r="O602" s="157">
        <v>5.8</v>
      </c>
      <c r="P602" s="157"/>
      <c r="Q602" s="157">
        <v>5.8</v>
      </c>
      <c r="R602" s="157"/>
      <c r="S602" s="157">
        <v>5.8</v>
      </c>
      <c r="T602" s="157"/>
      <c r="U602" s="157">
        <v>5.8</v>
      </c>
      <c r="V602" s="157"/>
      <c r="W602" s="157">
        <v>5.8</v>
      </c>
      <c r="X602" s="157"/>
      <c r="Y602" s="157">
        <v>5.8</v>
      </c>
      <c r="Z602" s="157"/>
      <c r="AA602" s="157">
        <v>5.8</v>
      </c>
      <c r="AB602" s="157"/>
      <c r="AC602" s="157">
        <v>5.8</v>
      </c>
      <c r="AD602" s="157"/>
      <c r="AE602" s="157">
        <v>5.8</v>
      </c>
      <c r="AF602" s="157"/>
      <c r="AG602" s="157">
        <v>5.8</v>
      </c>
      <c r="AH602" s="157"/>
      <c r="AI602" s="157">
        <v>5.8</v>
      </c>
      <c r="AJ602" s="157"/>
      <c r="AK602" s="157">
        <v>5.8</v>
      </c>
      <c r="AL602" s="157"/>
      <c r="AM602" s="157">
        <v>5.8</v>
      </c>
      <c r="AN602" s="157"/>
      <c r="AO602" s="157">
        <v>5.8</v>
      </c>
      <c r="AP602" s="157"/>
      <c r="AQ602" s="157">
        <v>5.8</v>
      </c>
      <c r="AR602" s="157"/>
      <c r="AS602" s="157">
        <v>5.8</v>
      </c>
      <c r="AT602" s="157"/>
      <c r="AU602" s="157">
        <v>5.8</v>
      </c>
      <c r="AV602" s="157"/>
      <c r="AW602" s="157">
        <v>5.8</v>
      </c>
      <c r="AX602" s="157"/>
      <c r="AY602" s="157"/>
    </row>
    <row r="603" spans="1:51">
      <c r="A603" s="156">
        <v>600</v>
      </c>
      <c r="B603" s="139"/>
      <c r="C603" s="60" t="s">
        <v>1536</v>
      </c>
      <c r="D603" s="138" t="s">
        <v>1367</v>
      </c>
      <c r="E603" s="138" t="s">
        <v>693</v>
      </c>
      <c r="F603" s="138" t="s">
        <v>352</v>
      </c>
      <c r="G603" s="138" t="s">
        <v>1405</v>
      </c>
      <c r="H603" s="170">
        <v>19</v>
      </c>
      <c r="I603" s="109" t="s">
        <v>1458</v>
      </c>
      <c r="J603" s="184">
        <v>33</v>
      </c>
      <c r="K603" s="157" t="s">
        <v>1873</v>
      </c>
      <c r="L603" s="157"/>
      <c r="M603" s="157">
        <v>6.6</v>
      </c>
      <c r="N603" s="157"/>
      <c r="O603" s="157">
        <v>6.6</v>
      </c>
      <c r="P603" s="157"/>
      <c r="Q603" s="157">
        <v>6.6</v>
      </c>
      <c r="R603" s="157"/>
      <c r="S603" s="157">
        <v>6.6</v>
      </c>
      <c r="T603" s="157"/>
      <c r="U603" s="157">
        <v>6.6</v>
      </c>
      <c r="V603" s="157"/>
      <c r="W603" s="157">
        <v>6.6</v>
      </c>
      <c r="X603" s="157"/>
      <c r="Y603" s="157">
        <v>6.6</v>
      </c>
      <c r="Z603" s="157"/>
      <c r="AA603" s="157">
        <v>6.6</v>
      </c>
      <c r="AB603" s="157"/>
      <c r="AC603" s="157">
        <v>6.6</v>
      </c>
      <c r="AD603" s="157"/>
      <c r="AE603" s="157">
        <v>6.6</v>
      </c>
      <c r="AF603" s="157"/>
      <c r="AG603" s="157">
        <v>6.6</v>
      </c>
      <c r="AH603" s="157"/>
      <c r="AI603" s="157">
        <v>6.6</v>
      </c>
      <c r="AJ603" s="157"/>
      <c r="AK603" s="157">
        <v>6.6</v>
      </c>
      <c r="AL603" s="157"/>
      <c r="AM603" s="157">
        <v>6.6</v>
      </c>
      <c r="AN603" s="157"/>
      <c r="AO603" s="157">
        <v>6.6</v>
      </c>
      <c r="AP603" s="157"/>
      <c r="AQ603" s="157">
        <v>6.6</v>
      </c>
      <c r="AR603" s="157"/>
      <c r="AS603" s="157">
        <v>6.6</v>
      </c>
      <c r="AT603" s="157"/>
      <c r="AU603" s="157">
        <v>6.6</v>
      </c>
      <c r="AV603" s="157"/>
      <c r="AW603" s="157">
        <v>6.6</v>
      </c>
      <c r="AX603" s="157"/>
      <c r="AY603" s="157"/>
    </row>
    <row r="604" spans="1:51">
      <c r="A604" s="156">
        <v>601</v>
      </c>
      <c r="B604" s="139"/>
      <c r="C604" s="60" t="s">
        <v>1536</v>
      </c>
      <c r="D604" s="138" t="s">
        <v>1367</v>
      </c>
      <c r="E604" s="138" t="s">
        <v>693</v>
      </c>
      <c r="F604" s="109" t="s">
        <v>339</v>
      </c>
      <c r="G604" s="138" t="s">
        <v>1406</v>
      </c>
      <c r="H604" s="170">
        <v>19</v>
      </c>
      <c r="I604" s="109" t="s">
        <v>1456</v>
      </c>
      <c r="J604" s="184">
        <v>33</v>
      </c>
      <c r="K604" s="157" t="s">
        <v>1873</v>
      </c>
      <c r="L604" s="157"/>
      <c r="M604" s="157">
        <v>6.6</v>
      </c>
      <c r="N604" s="157"/>
      <c r="O604" s="157">
        <v>6.6</v>
      </c>
      <c r="P604" s="157"/>
      <c r="Q604" s="157">
        <v>6.6</v>
      </c>
      <c r="R604" s="157"/>
      <c r="S604" s="157">
        <v>6.6</v>
      </c>
      <c r="T604" s="157"/>
      <c r="U604" s="157">
        <v>6.6</v>
      </c>
      <c r="V604" s="157"/>
      <c r="W604" s="157">
        <v>6.6</v>
      </c>
      <c r="X604" s="157"/>
      <c r="Y604" s="157">
        <v>6.6</v>
      </c>
      <c r="Z604" s="157"/>
      <c r="AA604" s="157">
        <v>6.6</v>
      </c>
      <c r="AB604" s="157"/>
      <c r="AC604" s="157">
        <v>6.6</v>
      </c>
      <c r="AD604" s="157"/>
      <c r="AE604" s="157">
        <v>6.6</v>
      </c>
      <c r="AF604" s="157"/>
      <c r="AG604" s="157">
        <v>6.6</v>
      </c>
      <c r="AH604" s="157"/>
      <c r="AI604" s="157">
        <v>6.6</v>
      </c>
      <c r="AJ604" s="157"/>
      <c r="AK604" s="157">
        <v>6.6</v>
      </c>
      <c r="AL604" s="157"/>
      <c r="AM604" s="157">
        <v>6.6</v>
      </c>
      <c r="AN604" s="157"/>
      <c r="AO604" s="157">
        <v>6.6</v>
      </c>
      <c r="AP604" s="157"/>
      <c r="AQ604" s="157">
        <v>6.6</v>
      </c>
      <c r="AR604" s="157"/>
      <c r="AS604" s="157">
        <v>6.6</v>
      </c>
      <c r="AT604" s="157"/>
      <c r="AU604" s="157">
        <v>6.6</v>
      </c>
      <c r="AV604" s="157"/>
      <c r="AW604" s="157">
        <v>6.6</v>
      </c>
      <c r="AX604" s="157"/>
      <c r="AY604" s="157"/>
    </row>
    <row r="605" spans="1:51">
      <c r="A605" s="156">
        <v>602</v>
      </c>
      <c r="B605" s="139"/>
      <c r="C605" s="69" t="s">
        <v>1711</v>
      </c>
      <c r="D605" s="109" t="s">
        <v>1553</v>
      </c>
      <c r="E605" s="109" t="s">
        <v>693</v>
      </c>
      <c r="F605" s="126" t="s">
        <v>891</v>
      </c>
      <c r="G605" s="109" t="s">
        <v>1617</v>
      </c>
      <c r="H605" s="170">
        <v>5</v>
      </c>
      <c r="I605" s="109" t="s">
        <v>1804</v>
      </c>
      <c r="J605" s="183">
        <v>40</v>
      </c>
      <c r="K605" s="157" t="s">
        <v>1873</v>
      </c>
      <c r="L605" s="157"/>
      <c r="M605" s="157">
        <v>40</v>
      </c>
      <c r="N605" s="157"/>
      <c r="O605" s="157">
        <v>40</v>
      </c>
      <c r="P605" s="157"/>
      <c r="Q605" s="157">
        <v>40</v>
      </c>
      <c r="R605" s="157"/>
      <c r="S605" s="157">
        <v>40</v>
      </c>
      <c r="T605" s="157"/>
      <c r="U605" s="157">
        <v>40</v>
      </c>
      <c r="V605" s="157"/>
      <c r="W605" s="157">
        <v>40</v>
      </c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</row>
    <row r="606" spans="1:51">
      <c r="A606" s="156">
        <v>603</v>
      </c>
      <c r="B606" s="139"/>
      <c r="C606" s="69" t="s">
        <v>1711</v>
      </c>
      <c r="D606" s="109" t="s">
        <v>1556</v>
      </c>
      <c r="E606" s="109" t="s">
        <v>693</v>
      </c>
      <c r="F606" s="109" t="s">
        <v>887</v>
      </c>
      <c r="G606" s="109" t="s">
        <v>1623</v>
      </c>
      <c r="H606" s="170">
        <v>4</v>
      </c>
      <c r="I606" s="109" t="s">
        <v>1807</v>
      </c>
      <c r="J606" s="183">
        <v>49</v>
      </c>
      <c r="K606" s="157" t="s">
        <v>1873</v>
      </c>
      <c r="L606" s="157"/>
      <c r="M606" s="157">
        <v>49</v>
      </c>
      <c r="N606" s="157"/>
      <c r="O606" s="157">
        <v>49</v>
      </c>
      <c r="P606" s="157"/>
      <c r="Q606" s="157">
        <v>49</v>
      </c>
      <c r="R606" s="157"/>
      <c r="S606" s="157">
        <v>49</v>
      </c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</row>
    <row r="607" spans="1:51">
      <c r="A607" s="156">
        <v>604</v>
      </c>
      <c r="B607" s="139"/>
      <c r="C607" s="114" t="s">
        <v>1046</v>
      </c>
      <c r="D607" s="109" t="s">
        <v>988</v>
      </c>
      <c r="E607" s="109" t="s">
        <v>693</v>
      </c>
      <c r="F607" s="109" t="s">
        <v>382</v>
      </c>
      <c r="G607" s="109" t="s">
        <v>1000</v>
      </c>
      <c r="H607" s="170">
        <v>18</v>
      </c>
      <c r="I607" s="109" t="s">
        <v>1765</v>
      </c>
      <c r="J607" s="184">
        <v>33</v>
      </c>
      <c r="K607" s="157" t="s">
        <v>1873</v>
      </c>
      <c r="L607" s="157"/>
      <c r="M607" s="157">
        <v>13.2</v>
      </c>
      <c r="N607" s="157"/>
      <c r="O607" s="157">
        <v>13.2</v>
      </c>
      <c r="P607" s="157"/>
      <c r="Q607" s="157"/>
      <c r="R607" s="157"/>
      <c r="S607" s="157"/>
      <c r="T607" s="157"/>
      <c r="U607" s="157"/>
      <c r="V607" s="157"/>
      <c r="W607" s="157">
        <v>6.6</v>
      </c>
      <c r="X607" s="157"/>
      <c r="Y607" s="157">
        <v>6.6</v>
      </c>
      <c r="Z607" s="157"/>
      <c r="AA607" s="157">
        <v>6.6</v>
      </c>
      <c r="AB607" s="157"/>
      <c r="AC607" s="157">
        <v>6.6</v>
      </c>
      <c r="AD607" s="157"/>
      <c r="AE607" s="157">
        <v>6.6</v>
      </c>
      <c r="AF607" s="157"/>
      <c r="AG607" s="157">
        <v>6.6</v>
      </c>
      <c r="AH607" s="157"/>
      <c r="AI607" s="157">
        <v>6.6</v>
      </c>
      <c r="AJ607" s="157"/>
      <c r="AK607" s="157">
        <v>6.6</v>
      </c>
      <c r="AL607" s="157"/>
      <c r="AM607" s="157"/>
      <c r="AN607" s="157"/>
      <c r="AO607" s="157">
        <v>6.6</v>
      </c>
      <c r="AP607" s="157"/>
      <c r="AQ607" s="157">
        <v>6.6</v>
      </c>
      <c r="AR607" s="157"/>
      <c r="AS607" s="157">
        <v>6.6</v>
      </c>
      <c r="AT607" s="157"/>
      <c r="AU607" s="157">
        <v>6.6</v>
      </c>
      <c r="AV607" s="157"/>
      <c r="AW607" s="157">
        <v>6.6</v>
      </c>
      <c r="AX607" s="195"/>
      <c r="AY607" s="195"/>
    </row>
    <row r="608" spans="1:51">
      <c r="A608" s="156">
        <v>605</v>
      </c>
      <c r="B608" s="139"/>
      <c r="C608" s="114" t="s">
        <v>1046</v>
      </c>
      <c r="D608" s="109" t="s">
        <v>988</v>
      </c>
      <c r="E608" s="109" t="s">
        <v>693</v>
      </c>
      <c r="F608" s="109" t="s">
        <v>384</v>
      </c>
      <c r="G608" s="109" t="s">
        <v>1001</v>
      </c>
      <c r="H608" s="170">
        <v>16</v>
      </c>
      <c r="I608" s="109" t="s">
        <v>1017</v>
      </c>
      <c r="J608" s="184">
        <v>33</v>
      </c>
      <c r="K608" s="157" t="s">
        <v>1873</v>
      </c>
      <c r="L608" s="157"/>
      <c r="M608" s="157">
        <v>6.6</v>
      </c>
      <c r="N608" s="157"/>
      <c r="O608" s="157">
        <v>6.6</v>
      </c>
      <c r="P608" s="157"/>
      <c r="Q608" s="157">
        <v>13.2</v>
      </c>
      <c r="R608" s="157"/>
      <c r="S608" s="157"/>
      <c r="T608" s="157"/>
      <c r="U608" s="157"/>
      <c r="V608" s="157"/>
      <c r="W608" s="157">
        <v>6.6</v>
      </c>
      <c r="X608" s="157"/>
      <c r="Y608" s="157">
        <v>6.6</v>
      </c>
      <c r="Z608" s="157"/>
      <c r="AA608" s="157">
        <v>6.6</v>
      </c>
      <c r="AB608" s="157"/>
      <c r="AC608" s="157"/>
      <c r="AD608" s="157"/>
      <c r="AE608" s="157">
        <v>6.6</v>
      </c>
      <c r="AF608" s="157"/>
      <c r="AG608" s="157">
        <v>6.6</v>
      </c>
      <c r="AH608" s="157"/>
      <c r="AI608" s="157">
        <v>6.6</v>
      </c>
      <c r="AJ608" s="157"/>
      <c r="AK608" s="157">
        <v>6.6</v>
      </c>
      <c r="AL608" s="157"/>
      <c r="AM608" s="157">
        <v>6.6</v>
      </c>
      <c r="AN608" s="157"/>
      <c r="AO608" s="157">
        <v>6.6</v>
      </c>
      <c r="AP608" s="157"/>
      <c r="AQ608" s="157">
        <v>6.6</v>
      </c>
      <c r="AR608" s="157"/>
      <c r="AS608" s="157">
        <v>6.6</v>
      </c>
      <c r="AT608" s="157"/>
      <c r="AU608" s="157"/>
      <c r="AV608" s="157"/>
      <c r="AW608" s="157">
        <v>6.6</v>
      </c>
      <c r="AX608" s="157"/>
      <c r="AY608" s="157"/>
    </row>
    <row r="609" spans="1:51">
      <c r="A609" s="156">
        <v>606</v>
      </c>
      <c r="B609" s="112"/>
      <c r="C609" s="114" t="s">
        <v>1046</v>
      </c>
      <c r="D609" s="109" t="s">
        <v>997</v>
      </c>
      <c r="E609" s="109" t="s">
        <v>693</v>
      </c>
      <c r="F609" s="109" t="s">
        <v>384</v>
      </c>
      <c r="G609" s="109" t="s">
        <v>1008</v>
      </c>
      <c r="H609" s="170">
        <v>12</v>
      </c>
      <c r="I609" s="109" t="s">
        <v>1029</v>
      </c>
      <c r="J609" s="184">
        <v>49</v>
      </c>
      <c r="K609" s="157" t="s">
        <v>1873</v>
      </c>
      <c r="L609" s="157"/>
      <c r="M609" s="157">
        <v>19.600000000000001</v>
      </c>
      <c r="N609" s="157"/>
      <c r="O609" s="157">
        <v>19.600000000000001</v>
      </c>
      <c r="P609" s="157"/>
      <c r="Q609" s="157"/>
      <c r="R609" s="157"/>
      <c r="S609" s="157"/>
      <c r="T609" s="157"/>
      <c r="U609" s="157"/>
      <c r="V609" s="157"/>
      <c r="W609" s="157">
        <v>19.600000000000001</v>
      </c>
      <c r="X609" s="157"/>
      <c r="Y609" s="157">
        <v>19.600000000000001</v>
      </c>
      <c r="Z609" s="157"/>
      <c r="AA609" s="157">
        <v>19.600000000000001</v>
      </c>
      <c r="AB609" s="157"/>
      <c r="AC609" s="157"/>
      <c r="AD609" s="157"/>
      <c r="AE609" s="157">
        <v>19.600000000000001</v>
      </c>
      <c r="AF609" s="157"/>
      <c r="AG609" s="157">
        <v>19.600000000000001</v>
      </c>
      <c r="AH609" s="157"/>
      <c r="AI609" s="157">
        <v>19.600000000000001</v>
      </c>
      <c r="AJ609" s="157"/>
      <c r="AK609" s="157">
        <v>19.600000000000001</v>
      </c>
      <c r="AL609" s="157"/>
      <c r="AM609" s="157">
        <v>19.600000000000001</v>
      </c>
      <c r="AN609" s="157"/>
      <c r="AO609" s="157">
        <v>19.600000000000001</v>
      </c>
      <c r="AP609" s="157"/>
      <c r="AQ609" s="157">
        <v>19.600000000000001</v>
      </c>
      <c r="AR609" s="157"/>
      <c r="AS609" s="157"/>
      <c r="AT609" s="157"/>
      <c r="AU609" s="157"/>
      <c r="AV609" s="157"/>
      <c r="AW609" s="157"/>
      <c r="AX609" s="157"/>
      <c r="AY609" s="157"/>
    </row>
    <row r="610" spans="1:51">
      <c r="A610" s="156">
        <v>607</v>
      </c>
      <c r="B610" s="112"/>
      <c r="C610" s="114" t="s">
        <v>1046</v>
      </c>
      <c r="D610" s="109" t="s">
        <v>996</v>
      </c>
      <c r="E610" s="109" t="s">
        <v>693</v>
      </c>
      <c r="F610" s="109" t="s">
        <v>338</v>
      </c>
      <c r="G610" s="109" t="s">
        <v>1009</v>
      </c>
      <c r="H610" s="170">
        <v>10</v>
      </c>
      <c r="I610" s="109" t="s">
        <v>1030</v>
      </c>
      <c r="J610" s="184">
        <v>45</v>
      </c>
      <c r="K610" s="157" t="s">
        <v>1873</v>
      </c>
      <c r="L610" s="157"/>
      <c r="M610" s="157">
        <v>18</v>
      </c>
      <c r="N610" s="157"/>
      <c r="O610" s="157">
        <v>18</v>
      </c>
      <c r="P610" s="157"/>
      <c r="Q610" s="157"/>
      <c r="R610" s="157"/>
      <c r="S610" s="157"/>
      <c r="T610" s="157"/>
      <c r="U610" s="157"/>
      <c r="V610" s="157"/>
      <c r="W610" s="157">
        <v>18</v>
      </c>
      <c r="X610" s="157"/>
      <c r="Y610" s="157">
        <v>18</v>
      </c>
      <c r="Z610" s="157"/>
      <c r="AA610" s="157">
        <v>18</v>
      </c>
      <c r="AB610" s="157"/>
      <c r="AC610" s="157"/>
      <c r="AD610" s="157"/>
      <c r="AE610" s="157"/>
      <c r="AF610" s="157"/>
      <c r="AG610" s="157"/>
      <c r="AH610" s="157"/>
      <c r="AI610" s="157">
        <v>18</v>
      </c>
      <c r="AJ610" s="157"/>
      <c r="AK610" s="157">
        <v>18</v>
      </c>
      <c r="AL610" s="157"/>
      <c r="AM610" s="157">
        <v>18</v>
      </c>
      <c r="AN610" s="157"/>
      <c r="AO610" s="157">
        <v>18</v>
      </c>
      <c r="AP610" s="157"/>
      <c r="AQ610" s="157">
        <v>18</v>
      </c>
      <c r="AR610" s="157"/>
      <c r="AS610" s="157"/>
      <c r="AT610" s="157"/>
      <c r="AU610" s="157"/>
      <c r="AV610" s="157"/>
      <c r="AW610" s="157"/>
      <c r="AX610" s="157"/>
      <c r="AY610" s="157"/>
    </row>
    <row r="611" spans="1:51" ht="14.25" customHeight="1">
      <c r="A611" s="156">
        <v>608</v>
      </c>
      <c r="B611" s="139"/>
      <c r="C611" s="114" t="s">
        <v>1046</v>
      </c>
      <c r="D611" s="109" t="s">
        <v>994</v>
      </c>
      <c r="E611" s="109" t="s">
        <v>693</v>
      </c>
      <c r="F611" s="109" t="s">
        <v>381</v>
      </c>
      <c r="G611" s="109" t="s">
        <v>1007</v>
      </c>
      <c r="H611" s="170">
        <v>14</v>
      </c>
      <c r="I611" s="109" t="s">
        <v>1025</v>
      </c>
      <c r="J611" s="184">
        <v>50</v>
      </c>
      <c r="K611" s="157" t="s">
        <v>1878</v>
      </c>
      <c r="L611" s="157"/>
      <c r="M611" s="157"/>
      <c r="N611" s="157">
        <v>10</v>
      </c>
      <c r="O611" s="157"/>
      <c r="P611" s="157"/>
      <c r="Q611" s="157"/>
      <c r="R611" s="157">
        <v>10</v>
      </c>
      <c r="S611" s="157"/>
      <c r="T611" s="157"/>
      <c r="U611" s="157"/>
      <c r="V611" s="157">
        <v>10</v>
      </c>
      <c r="W611" s="157"/>
      <c r="X611" s="157">
        <v>10</v>
      </c>
      <c r="Y611" s="157"/>
      <c r="Z611" s="157">
        <v>10</v>
      </c>
      <c r="AA611" s="157"/>
      <c r="AB611" s="157">
        <v>10</v>
      </c>
      <c r="AC611" s="157"/>
      <c r="AD611" s="157">
        <v>10</v>
      </c>
      <c r="AE611" s="157"/>
      <c r="AF611" s="157">
        <v>10</v>
      </c>
      <c r="AG611" s="157"/>
      <c r="AH611" s="157">
        <v>10</v>
      </c>
      <c r="AI611" s="157"/>
      <c r="AJ611" s="157">
        <v>10</v>
      </c>
      <c r="AK611" s="157"/>
      <c r="AL611" s="157">
        <v>10</v>
      </c>
      <c r="AM611" s="157"/>
      <c r="AN611" s="157">
        <v>10</v>
      </c>
      <c r="AO611" s="157"/>
      <c r="AP611" s="157">
        <v>10</v>
      </c>
      <c r="AQ611" s="157"/>
      <c r="AR611" s="157">
        <v>10</v>
      </c>
      <c r="AS611" s="157"/>
      <c r="AT611" s="157"/>
      <c r="AU611" s="157"/>
      <c r="AV611" s="157"/>
      <c r="AW611" s="157"/>
      <c r="AX611" s="157"/>
      <c r="AY611" s="157"/>
    </row>
    <row r="612" spans="1:51">
      <c r="A612" s="156">
        <v>609</v>
      </c>
      <c r="B612" s="112"/>
      <c r="C612" s="114" t="s">
        <v>1046</v>
      </c>
      <c r="D612" s="109" t="s">
        <v>995</v>
      </c>
      <c r="E612" s="109" t="s">
        <v>693</v>
      </c>
      <c r="F612" s="109" t="s">
        <v>381</v>
      </c>
      <c r="G612" s="109" t="s">
        <v>1007</v>
      </c>
      <c r="H612" s="170">
        <v>14</v>
      </c>
      <c r="I612" s="109" t="s">
        <v>1026</v>
      </c>
      <c r="J612" s="184">
        <v>49</v>
      </c>
      <c r="K612" s="157" t="s">
        <v>1878</v>
      </c>
      <c r="L612" s="157"/>
      <c r="M612" s="157"/>
      <c r="N612" s="157">
        <v>9.8000000000000007</v>
      </c>
      <c r="O612" s="157"/>
      <c r="P612" s="157">
        <v>9.8000000000000007</v>
      </c>
      <c r="Q612" s="157"/>
      <c r="R612" s="157">
        <v>9.8000000000000007</v>
      </c>
      <c r="S612" s="157"/>
      <c r="T612" s="157"/>
      <c r="U612" s="157"/>
      <c r="V612" s="157">
        <v>9.8000000000000007</v>
      </c>
      <c r="W612" s="157"/>
      <c r="X612" s="157">
        <v>9.8000000000000007</v>
      </c>
      <c r="Y612" s="157"/>
      <c r="Z612" s="157">
        <v>9.8000000000000007</v>
      </c>
      <c r="AA612" s="157"/>
      <c r="AB612" s="157"/>
      <c r="AC612" s="157"/>
      <c r="AD612" s="157">
        <v>9.8000000000000007</v>
      </c>
      <c r="AE612" s="157"/>
      <c r="AF612" s="157">
        <v>9.8000000000000007</v>
      </c>
      <c r="AG612" s="157"/>
      <c r="AH612" s="157">
        <v>9.8000000000000007</v>
      </c>
      <c r="AI612" s="157"/>
      <c r="AJ612" s="157">
        <v>9.8000000000000007</v>
      </c>
      <c r="AK612" s="157"/>
      <c r="AL612" s="157">
        <v>9.8000000000000007</v>
      </c>
      <c r="AM612" s="157"/>
      <c r="AN612" s="157">
        <v>9.8000000000000007</v>
      </c>
      <c r="AO612" s="157"/>
      <c r="AP612" s="157">
        <v>9.8000000000000007</v>
      </c>
      <c r="AQ612" s="157"/>
      <c r="AR612" s="157">
        <v>9.8000000000000007</v>
      </c>
      <c r="AS612" s="157"/>
      <c r="AT612" s="157"/>
      <c r="AU612" s="157"/>
      <c r="AV612" s="157"/>
      <c r="AW612" s="157"/>
      <c r="AX612" s="157"/>
      <c r="AY612" s="157"/>
    </row>
    <row r="613" spans="1:51">
      <c r="A613" s="156">
        <v>610</v>
      </c>
      <c r="B613" s="112"/>
      <c r="C613" s="114" t="s">
        <v>1046</v>
      </c>
      <c r="D613" s="109" t="s">
        <v>990</v>
      </c>
      <c r="E613" s="109" t="s">
        <v>693</v>
      </c>
      <c r="F613" s="109" t="s">
        <v>383</v>
      </c>
      <c r="G613" s="109" t="s">
        <v>1014</v>
      </c>
      <c r="H613" s="170">
        <v>12</v>
      </c>
      <c r="I613" s="109" t="s">
        <v>1041</v>
      </c>
      <c r="J613" s="184">
        <v>46</v>
      </c>
      <c r="K613" s="157" t="s">
        <v>1878</v>
      </c>
      <c r="L613" s="157"/>
      <c r="M613" s="157"/>
      <c r="N613" s="157">
        <v>9.1999999999999993</v>
      </c>
      <c r="O613" s="157"/>
      <c r="P613" s="157">
        <v>9.1999999999999993</v>
      </c>
      <c r="Q613" s="157"/>
      <c r="R613" s="157">
        <v>9.1999999999999993</v>
      </c>
      <c r="S613" s="157"/>
      <c r="T613" s="157"/>
      <c r="U613" s="157"/>
      <c r="V613" s="157">
        <v>9.1999999999999993</v>
      </c>
      <c r="W613" s="157"/>
      <c r="X613" s="157">
        <v>9.1999999999999993</v>
      </c>
      <c r="Y613" s="157"/>
      <c r="Z613" s="157">
        <v>9.1999999999999993</v>
      </c>
      <c r="AA613" s="157"/>
      <c r="AB613" s="157">
        <v>9.1999999999999993</v>
      </c>
      <c r="AC613" s="157"/>
      <c r="AD613" s="157">
        <v>9.1999999999999993</v>
      </c>
      <c r="AE613" s="157"/>
      <c r="AF613" s="157">
        <v>9.1999999999999993</v>
      </c>
      <c r="AG613" s="157"/>
      <c r="AH613" s="157">
        <v>9.1999999999999993</v>
      </c>
      <c r="AI613" s="157"/>
      <c r="AJ613" s="157">
        <v>9.1999999999999993</v>
      </c>
      <c r="AK613" s="157"/>
      <c r="AL613" s="157">
        <v>9.1999999999999993</v>
      </c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</row>
    <row r="614" spans="1:51">
      <c r="A614" s="156">
        <v>611</v>
      </c>
      <c r="B614" s="112"/>
      <c r="C614" s="114" t="s">
        <v>1046</v>
      </c>
      <c r="D614" s="109" t="s">
        <v>990</v>
      </c>
      <c r="E614" s="109" t="s">
        <v>693</v>
      </c>
      <c r="F614" s="109" t="s">
        <v>381</v>
      </c>
      <c r="G614" s="109" t="s">
        <v>1007</v>
      </c>
      <c r="H614" s="170">
        <v>14</v>
      </c>
      <c r="I614" s="109" t="s">
        <v>1027</v>
      </c>
      <c r="J614" s="184">
        <v>46</v>
      </c>
      <c r="K614" s="157" t="s">
        <v>1882</v>
      </c>
      <c r="L614" s="157"/>
      <c r="M614" s="157"/>
      <c r="N614" s="157"/>
      <c r="O614" s="157">
        <v>9.1999999999999993</v>
      </c>
      <c r="P614" s="157"/>
      <c r="Q614" s="157"/>
      <c r="R614" s="157"/>
      <c r="S614" s="157">
        <v>9.1999999999999993</v>
      </c>
      <c r="T614" s="157"/>
      <c r="U614" s="157"/>
      <c r="V614" s="157"/>
      <c r="W614" s="157">
        <v>9.1999999999999993</v>
      </c>
      <c r="X614" s="157"/>
      <c r="Y614" s="157">
        <v>9.1999999999999993</v>
      </c>
      <c r="Z614" s="157"/>
      <c r="AA614" s="157">
        <v>9.1999999999999993</v>
      </c>
      <c r="AB614" s="157"/>
      <c r="AC614" s="157">
        <v>9.1999999999999993</v>
      </c>
      <c r="AD614" s="157"/>
      <c r="AE614" s="157">
        <v>9.1999999999999993</v>
      </c>
      <c r="AF614" s="157"/>
      <c r="AG614" s="157">
        <v>9.1999999999999993</v>
      </c>
      <c r="AH614" s="157"/>
      <c r="AI614" s="157">
        <v>9.1999999999999993</v>
      </c>
      <c r="AJ614" s="157"/>
      <c r="AK614" s="157">
        <v>9.1999999999999993</v>
      </c>
      <c r="AL614" s="157"/>
      <c r="AM614" s="157">
        <v>9.1999999999999993</v>
      </c>
      <c r="AN614" s="157"/>
      <c r="AO614" s="157">
        <v>9.1999999999999993</v>
      </c>
      <c r="AP614" s="157"/>
      <c r="AQ614" s="157">
        <v>9.1999999999999993</v>
      </c>
      <c r="AR614" s="157"/>
      <c r="AS614" s="157">
        <v>9.1999999999999993</v>
      </c>
      <c r="AT614" s="157"/>
      <c r="AU614" s="157"/>
      <c r="AV614" s="157"/>
      <c r="AW614" s="157"/>
      <c r="AX614" s="157"/>
      <c r="AY614" s="157"/>
    </row>
    <row r="615" spans="1:51">
      <c r="A615" s="156">
        <v>612</v>
      </c>
      <c r="B615" s="112"/>
      <c r="C615" s="69" t="s">
        <v>1711</v>
      </c>
      <c r="D615" s="109" t="s">
        <v>361</v>
      </c>
      <c r="E615" s="109" t="s">
        <v>693</v>
      </c>
      <c r="F615" s="109" t="s">
        <v>810</v>
      </c>
      <c r="G615" s="109" t="s">
        <v>1593</v>
      </c>
      <c r="H615" s="170">
        <v>4</v>
      </c>
      <c r="I615" s="109" t="s">
        <v>1670</v>
      </c>
      <c r="J615" s="183">
        <v>29</v>
      </c>
      <c r="K615" s="157" t="s">
        <v>1870</v>
      </c>
      <c r="L615" s="157"/>
      <c r="M615" s="157"/>
      <c r="N615" s="157"/>
      <c r="O615" s="157"/>
      <c r="P615" s="157">
        <v>29</v>
      </c>
      <c r="Q615" s="157"/>
      <c r="R615" s="157">
        <v>29</v>
      </c>
      <c r="S615" s="157"/>
      <c r="T615" s="157"/>
      <c r="U615" s="157"/>
      <c r="V615" s="157">
        <v>29</v>
      </c>
      <c r="W615" s="157"/>
      <c r="X615" s="157">
        <v>29</v>
      </c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</row>
    <row r="616" spans="1:51">
      <c r="A616" s="156">
        <v>613</v>
      </c>
      <c r="B616" s="112"/>
      <c r="C616" s="114" t="s">
        <v>1046</v>
      </c>
      <c r="D616" s="109" t="s">
        <v>992</v>
      </c>
      <c r="E616" s="109" t="s">
        <v>693</v>
      </c>
      <c r="F616" s="109" t="s">
        <v>889</v>
      </c>
      <c r="G616" s="109" t="s">
        <v>1011</v>
      </c>
      <c r="H616" s="170">
        <v>14</v>
      </c>
      <c r="I616" s="109" t="s">
        <v>1035</v>
      </c>
      <c r="J616" s="184">
        <v>49</v>
      </c>
      <c r="K616" s="157" t="s">
        <v>1870</v>
      </c>
      <c r="L616" s="157"/>
      <c r="M616" s="157"/>
      <c r="N616" s="157"/>
      <c r="O616" s="157"/>
      <c r="P616" s="157">
        <v>9.8000000000000007</v>
      </c>
      <c r="Q616" s="157"/>
      <c r="R616" s="157">
        <v>9.8000000000000007</v>
      </c>
      <c r="S616" s="157"/>
      <c r="T616" s="157"/>
      <c r="U616" s="157"/>
      <c r="V616" s="157">
        <v>9.8000000000000007</v>
      </c>
      <c r="W616" s="157"/>
      <c r="X616" s="157">
        <v>9.8000000000000007</v>
      </c>
      <c r="Y616" s="157"/>
      <c r="Z616" s="157">
        <v>9.8000000000000007</v>
      </c>
      <c r="AA616" s="157"/>
      <c r="AB616" s="157">
        <v>9.8000000000000007</v>
      </c>
      <c r="AC616" s="157"/>
      <c r="AD616" s="157">
        <v>9.8000000000000007</v>
      </c>
      <c r="AE616" s="157"/>
      <c r="AF616" s="157">
        <v>9.8000000000000007</v>
      </c>
      <c r="AG616" s="157"/>
      <c r="AH616" s="157">
        <v>9.8000000000000007</v>
      </c>
      <c r="AI616" s="157"/>
      <c r="AJ616" s="157">
        <v>9.8000000000000007</v>
      </c>
      <c r="AK616" s="157"/>
      <c r="AL616" s="157">
        <v>9.8000000000000007</v>
      </c>
      <c r="AM616" s="157"/>
      <c r="AN616" s="157">
        <v>9.8000000000000007</v>
      </c>
      <c r="AO616" s="157"/>
      <c r="AP616" s="157">
        <v>9.8000000000000007</v>
      </c>
      <c r="AQ616" s="157"/>
      <c r="AR616" s="157">
        <v>9.8000000000000007</v>
      </c>
      <c r="AS616" s="157"/>
      <c r="AT616" s="157"/>
      <c r="AU616" s="157"/>
      <c r="AV616" s="157"/>
      <c r="AW616" s="157"/>
      <c r="AX616" s="157"/>
      <c r="AY616" s="157"/>
    </row>
    <row r="617" spans="1:51">
      <c r="A617" s="156">
        <v>614</v>
      </c>
      <c r="B617" s="139"/>
      <c r="C617" s="114" t="s">
        <v>1046</v>
      </c>
      <c r="D617" s="109" t="s">
        <v>993</v>
      </c>
      <c r="E617" s="109" t="s">
        <v>693</v>
      </c>
      <c r="F617" s="109" t="s">
        <v>889</v>
      </c>
      <c r="G617" s="109" t="s">
        <v>1011</v>
      </c>
      <c r="H617" s="170">
        <v>14</v>
      </c>
      <c r="I617" s="109" t="s">
        <v>1036</v>
      </c>
      <c r="J617" s="184">
        <v>52</v>
      </c>
      <c r="K617" s="157" t="s">
        <v>1870</v>
      </c>
      <c r="L617" s="157"/>
      <c r="M617" s="157"/>
      <c r="N617" s="157"/>
      <c r="O617" s="157"/>
      <c r="P617" s="157">
        <v>10.4</v>
      </c>
      <c r="Q617" s="157"/>
      <c r="R617" s="157">
        <v>10.4</v>
      </c>
      <c r="S617" s="157"/>
      <c r="T617" s="157"/>
      <c r="U617" s="157"/>
      <c r="V617" s="157">
        <v>10.4</v>
      </c>
      <c r="W617" s="157"/>
      <c r="X617" s="157">
        <v>10.4</v>
      </c>
      <c r="Y617" s="157"/>
      <c r="Z617" s="157">
        <v>10.4</v>
      </c>
      <c r="AA617" s="157"/>
      <c r="AB617" s="157"/>
      <c r="AC617" s="157"/>
      <c r="AD617" s="157">
        <v>10.4</v>
      </c>
      <c r="AE617" s="157"/>
      <c r="AF617" s="157">
        <v>10.4</v>
      </c>
      <c r="AG617" s="157"/>
      <c r="AH617" s="157">
        <v>10.4</v>
      </c>
      <c r="AI617" s="157"/>
      <c r="AJ617" s="157">
        <v>10.4</v>
      </c>
      <c r="AK617" s="157"/>
      <c r="AL617" s="157">
        <v>10.4</v>
      </c>
      <c r="AM617" s="157"/>
      <c r="AN617" s="157">
        <v>10.4</v>
      </c>
      <c r="AO617" s="157"/>
      <c r="AP617" s="157">
        <v>10.4</v>
      </c>
      <c r="AQ617" s="157"/>
      <c r="AR617" s="157">
        <v>10.4</v>
      </c>
      <c r="AS617" s="157"/>
      <c r="AT617" s="157"/>
      <c r="AU617" s="157"/>
      <c r="AV617" s="157">
        <v>10.4</v>
      </c>
      <c r="AW617" s="157"/>
      <c r="AX617" s="157"/>
      <c r="AY617" s="157"/>
    </row>
    <row r="618" spans="1:51">
      <c r="A618" s="156">
        <v>615</v>
      </c>
      <c r="B618" s="112"/>
      <c r="C618" s="114" t="s">
        <v>1046</v>
      </c>
      <c r="D618" s="109" t="s">
        <v>989</v>
      </c>
      <c r="E618" s="109" t="s">
        <v>693</v>
      </c>
      <c r="F618" s="109" t="s">
        <v>887</v>
      </c>
      <c r="G618" s="109" t="s">
        <v>1015</v>
      </c>
      <c r="H618" s="170">
        <v>14</v>
      </c>
      <c r="I618" s="109" t="s">
        <v>1809</v>
      </c>
      <c r="J618" s="184">
        <v>30</v>
      </c>
      <c r="K618" s="157" t="s">
        <v>1870</v>
      </c>
      <c r="L618" s="157"/>
      <c r="M618" s="157"/>
      <c r="N618" s="157"/>
      <c r="O618" s="157"/>
      <c r="P618" s="157">
        <v>6</v>
      </c>
      <c r="Q618" s="157"/>
      <c r="R618" s="157">
        <v>6</v>
      </c>
      <c r="S618" s="157"/>
      <c r="T618" s="157"/>
      <c r="U618" s="157"/>
      <c r="V618" s="157">
        <v>6</v>
      </c>
      <c r="W618" s="157"/>
      <c r="X618" s="157">
        <v>6</v>
      </c>
      <c r="Y618" s="157"/>
      <c r="Z618" s="157">
        <v>6</v>
      </c>
      <c r="AA618" s="157"/>
      <c r="AB618" s="157"/>
      <c r="AC618" s="157"/>
      <c r="AD618" s="157">
        <v>6</v>
      </c>
      <c r="AE618" s="157"/>
      <c r="AF618" s="157">
        <v>6</v>
      </c>
      <c r="AG618" s="157"/>
      <c r="AH618" s="157">
        <v>6</v>
      </c>
      <c r="AI618" s="157"/>
      <c r="AJ618" s="157">
        <v>6</v>
      </c>
      <c r="AK618" s="157"/>
      <c r="AL618" s="157">
        <v>6</v>
      </c>
      <c r="AM618" s="157"/>
      <c r="AN618" s="157">
        <v>6</v>
      </c>
      <c r="AO618" s="157"/>
      <c r="AP618" s="157">
        <v>6</v>
      </c>
      <c r="AQ618" s="157"/>
      <c r="AR618" s="157">
        <v>6</v>
      </c>
      <c r="AS618" s="157"/>
      <c r="AT618" s="157"/>
      <c r="AU618" s="157"/>
      <c r="AV618" s="157">
        <v>6</v>
      </c>
      <c r="AW618" s="157"/>
      <c r="AX618" s="157"/>
      <c r="AY618" s="157"/>
    </row>
    <row r="619" spans="1:51">
      <c r="A619" s="156">
        <v>616</v>
      </c>
      <c r="B619" s="112"/>
      <c r="C619" s="60" t="s">
        <v>1536</v>
      </c>
      <c r="D619" s="138" t="s">
        <v>1364</v>
      </c>
      <c r="E619" s="138" t="s">
        <v>693</v>
      </c>
      <c r="F619" s="138" t="s">
        <v>337</v>
      </c>
      <c r="G619" s="138" t="s">
        <v>1404</v>
      </c>
      <c r="H619" s="170">
        <v>9</v>
      </c>
      <c r="I619" s="109" t="s">
        <v>1455</v>
      </c>
      <c r="J619" s="184">
        <v>20</v>
      </c>
      <c r="K619" s="157" t="s">
        <v>1871</v>
      </c>
      <c r="L619" s="157"/>
      <c r="M619" s="157"/>
      <c r="N619" s="157"/>
      <c r="O619" s="157"/>
      <c r="P619" s="157"/>
      <c r="Q619" s="157">
        <v>4</v>
      </c>
      <c r="R619" s="157"/>
      <c r="S619" s="157">
        <v>4</v>
      </c>
      <c r="T619" s="157"/>
      <c r="U619" s="157">
        <v>4</v>
      </c>
      <c r="V619" s="157"/>
      <c r="W619" s="157">
        <v>4</v>
      </c>
      <c r="X619" s="157"/>
      <c r="Y619" s="157">
        <v>4</v>
      </c>
      <c r="Z619" s="157"/>
      <c r="AA619" s="157">
        <v>4</v>
      </c>
      <c r="AB619" s="157"/>
      <c r="AC619" s="157">
        <v>4</v>
      </c>
      <c r="AD619" s="157"/>
      <c r="AE619" s="157">
        <v>4</v>
      </c>
      <c r="AF619" s="157"/>
      <c r="AG619" s="157">
        <v>4</v>
      </c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</row>
    <row r="620" spans="1:51">
      <c r="A620" s="156">
        <v>617</v>
      </c>
      <c r="B620" s="112"/>
      <c r="C620" s="60" t="s">
        <v>1536</v>
      </c>
      <c r="D620" s="138" t="s">
        <v>1364</v>
      </c>
      <c r="E620" s="138" t="s">
        <v>693</v>
      </c>
      <c r="F620" s="96" t="s">
        <v>1762</v>
      </c>
      <c r="G620" s="138" t="s">
        <v>1407</v>
      </c>
      <c r="H620" s="170">
        <v>8</v>
      </c>
      <c r="I620" s="109" t="s">
        <v>1802</v>
      </c>
      <c r="J620" s="184">
        <v>20</v>
      </c>
      <c r="K620" s="157" t="s">
        <v>1871</v>
      </c>
      <c r="L620" s="157"/>
      <c r="M620" s="157"/>
      <c r="N620" s="157"/>
      <c r="O620" s="157"/>
      <c r="P620" s="157"/>
      <c r="Q620" s="157">
        <v>4</v>
      </c>
      <c r="R620" s="157"/>
      <c r="S620" s="157">
        <v>4</v>
      </c>
      <c r="T620" s="157"/>
      <c r="U620" s="157">
        <v>4</v>
      </c>
      <c r="V620" s="157"/>
      <c r="W620" s="157"/>
      <c r="X620" s="157"/>
      <c r="Y620" s="157"/>
      <c r="Z620" s="157"/>
      <c r="AA620" s="157">
        <v>4</v>
      </c>
      <c r="AB620" s="157"/>
      <c r="AC620" s="157">
        <v>4</v>
      </c>
      <c r="AD620" s="157"/>
      <c r="AE620" s="190">
        <v>4</v>
      </c>
      <c r="AF620" s="157"/>
      <c r="AG620" s="157">
        <v>4</v>
      </c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</row>
    <row r="621" spans="1:51">
      <c r="A621" s="156">
        <v>618</v>
      </c>
      <c r="B621" s="112"/>
      <c r="C621" s="69" t="s">
        <v>1711</v>
      </c>
      <c r="D621" s="109" t="s">
        <v>361</v>
      </c>
      <c r="E621" s="109" t="s">
        <v>693</v>
      </c>
      <c r="F621" s="109" t="s">
        <v>810</v>
      </c>
      <c r="G621" s="109" t="s">
        <v>1592</v>
      </c>
      <c r="H621" s="170">
        <v>4</v>
      </c>
      <c r="I621" s="109" t="s">
        <v>1671</v>
      </c>
      <c r="J621" s="183">
        <v>29</v>
      </c>
      <c r="K621" s="157" t="s">
        <v>1871</v>
      </c>
      <c r="L621" s="157"/>
      <c r="M621" s="157"/>
      <c r="N621" s="157"/>
      <c r="O621" s="157"/>
      <c r="P621" s="157"/>
      <c r="Q621" s="157">
        <v>29</v>
      </c>
      <c r="R621" s="157"/>
      <c r="S621" s="157">
        <v>29</v>
      </c>
      <c r="T621" s="157"/>
      <c r="U621" s="157"/>
      <c r="V621" s="157"/>
      <c r="W621" s="157">
        <v>29</v>
      </c>
      <c r="X621" s="157"/>
      <c r="Y621" s="157">
        <v>29</v>
      </c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</row>
    <row r="622" spans="1:51">
      <c r="A622" s="156">
        <v>619</v>
      </c>
      <c r="B622" s="139"/>
      <c r="C622" s="114" t="s">
        <v>1046</v>
      </c>
      <c r="D622" s="109" t="s">
        <v>995</v>
      </c>
      <c r="E622" s="109" t="s">
        <v>693</v>
      </c>
      <c r="F622" s="109" t="s">
        <v>889</v>
      </c>
      <c r="G622" s="109" t="s">
        <v>1011</v>
      </c>
      <c r="H622" s="170">
        <v>14</v>
      </c>
      <c r="I622" s="109" t="s">
        <v>1038</v>
      </c>
      <c r="J622" s="184">
        <v>49</v>
      </c>
      <c r="K622" s="157" t="s">
        <v>1871</v>
      </c>
      <c r="L622" s="157"/>
      <c r="M622" s="157"/>
      <c r="N622" s="190"/>
      <c r="O622" s="157"/>
      <c r="P622" s="157"/>
      <c r="Q622" s="157">
        <v>9.8000000000000007</v>
      </c>
      <c r="R622" s="157"/>
      <c r="S622" s="157">
        <v>9.8000000000000007</v>
      </c>
      <c r="T622" s="157"/>
      <c r="U622" s="157"/>
      <c r="V622" s="157"/>
      <c r="W622" s="157">
        <v>9.8000000000000007</v>
      </c>
      <c r="X622" s="157"/>
      <c r="Y622" s="157">
        <v>9.8000000000000007</v>
      </c>
      <c r="Z622" s="157"/>
      <c r="AA622" s="157">
        <v>9.8000000000000007</v>
      </c>
      <c r="AB622" s="157"/>
      <c r="AC622" s="157"/>
      <c r="AD622" s="157"/>
      <c r="AE622" s="157">
        <v>9.8000000000000007</v>
      </c>
      <c r="AF622" s="157"/>
      <c r="AG622" s="157">
        <v>9.8000000000000007</v>
      </c>
      <c r="AH622" s="157"/>
      <c r="AI622" s="157">
        <v>9.8000000000000007</v>
      </c>
      <c r="AJ622" s="157"/>
      <c r="AK622" s="157">
        <v>9.8000000000000007</v>
      </c>
      <c r="AL622" s="157"/>
      <c r="AM622" s="157">
        <v>9.8000000000000007</v>
      </c>
      <c r="AN622" s="157"/>
      <c r="AO622" s="157">
        <v>9.8000000000000007</v>
      </c>
      <c r="AP622" s="157"/>
      <c r="AQ622" s="157">
        <v>9.8000000000000007</v>
      </c>
      <c r="AR622" s="157"/>
      <c r="AS622" s="157">
        <v>9.8000000000000007</v>
      </c>
      <c r="AT622" s="157"/>
      <c r="AU622" s="157"/>
      <c r="AV622" s="157"/>
      <c r="AW622" s="157">
        <v>9.8000000000000007</v>
      </c>
      <c r="AX622" s="157"/>
      <c r="AY622" s="157"/>
    </row>
    <row r="623" spans="1:51">
      <c r="A623" s="156">
        <v>620</v>
      </c>
      <c r="B623" s="112"/>
      <c r="C623" s="114" t="s">
        <v>1046</v>
      </c>
      <c r="D623" s="109" t="s">
        <v>994</v>
      </c>
      <c r="E623" s="109" t="s">
        <v>693</v>
      </c>
      <c r="F623" s="109" t="s">
        <v>888</v>
      </c>
      <c r="G623" s="109" t="s">
        <v>1016</v>
      </c>
      <c r="H623" s="170">
        <v>12</v>
      </c>
      <c r="I623" s="109" t="s">
        <v>1043</v>
      </c>
      <c r="J623" s="184">
        <v>49</v>
      </c>
      <c r="K623" s="157" t="s">
        <v>1871</v>
      </c>
      <c r="L623" s="157"/>
      <c r="M623" s="157"/>
      <c r="N623" s="157"/>
      <c r="O623" s="157"/>
      <c r="P623" s="157"/>
      <c r="Q623" s="157">
        <v>9.8000000000000007</v>
      </c>
      <c r="R623" s="157"/>
      <c r="S623" s="157">
        <v>9.8000000000000007</v>
      </c>
      <c r="T623" s="157"/>
      <c r="U623" s="157"/>
      <c r="V623" s="157"/>
      <c r="W623" s="157"/>
      <c r="X623" s="157"/>
      <c r="Y623" s="157">
        <v>9.8000000000000007</v>
      </c>
      <c r="Z623" s="157"/>
      <c r="AA623" s="157">
        <v>9.8000000000000007</v>
      </c>
      <c r="AB623" s="157"/>
      <c r="AC623" s="157"/>
      <c r="AD623" s="157"/>
      <c r="AE623" s="157">
        <v>9.8000000000000007</v>
      </c>
      <c r="AF623" s="157"/>
      <c r="AG623" s="157">
        <v>9.8000000000000007</v>
      </c>
      <c r="AH623" s="157"/>
      <c r="AI623" s="157">
        <v>9.8000000000000007</v>
      </c>
      <c r="AJ623" s="157"/>
      <c r="AK623" s="157">
        <v>9.8000000000000007</v>
      </c>
      <c r="AL623" s="157"/>
      <c r="AM623" s="157">
        <v>9.8000000000000007</v>
      </c>
      <c r="AN623" s="157"/>
      <c r="AO623" s="157">
        <v>9.8000000000000007</v>
      </c>
      <c r="AP623" s="157"/>
      <c r="AQ623" s="157">
        <v>9.8000000000000007</v>
      </c>
      <c r="AR623" s="157"/>
      <c r="AS623" s="157">
        <v>9.8000000000000007</v>
      </c>
      <c r="AT623" s="157"/>
      <c r="AU623" s="157"/>
      <c r="AV623" s="157"/>
      <c r="AW623" s="157"/>
      <c r="AX623" s="157"/>
      <c r="AY623" s="157"/>
    </row>
    <row r="624" spans="1:51">
      <c r="A624" s="156">
        <v>621</v>
      </c>
      <c r="B624" s="139"/>
      <c r="C624" s="114" t="s">
        <v>1046</v>
      </c>
      <c r="D624" s="109" t="s">
        <v>988</v>
      </c>
      <c r="E624" s="109" t="s">
        <v>693</v>
      </c>
      <c r="F624" s="126" t="s">
        <v>338</v>
      </c>
      <c r="G624" s="109" t="s">
        <v>1002</v>
      </c>
      <c r="H624" s="170">
        <v>1</v>
      </c>
      <c r="I624" s="109" t="s">
        <v>1018</v>
      </c>
      <c r="J624" s="184">
        <v>33</v>
      </c>
      <c r="K624" s="157" t="s">
        <v>1874</v>
      </c>
      <c r="L624" s="157"/>
      <c r="M624" s="157"/>
      <c r="N624" s="157"/>
      <c r="O624" s="157"/>
      <c r="P624" s="157"/>
      <c r="Q624" s="157"/>
      <c r="R624" s="157">
        <v>33</v>
      </c>
      <c r="S624" s="157">
        <v>19.8</v>
      </c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</row>
    <row r="625" spans="1:51">
      <c r="A625" s="156">
        <v>622</v>
      </c>
      <c r="B625" s="112"/>
      <c r="C625" s="114" t="s">
        <v>1046</v>
      </c>
      <c r="D625" s="109" t="s">
        <v>995</v>
      </c>
      <c r="E625" s="109" t="s">
        <v>693</v>
      </c>
      <c r="F625" s="109" t="s">
        <v>887</v>
      </c>
      <c r="G625" s="109" t="s">
        <v>1015</v>
      </c>
      <c r="H625" s="170">
        <v>14</v>
      </c>
      <c r="I625" s="109" t="s">
        <v>1042</v>
      </c>
      <c r="J625" s="184">
        <v>49</v>
      </c>
      <c r="K625" s="157" t="s">
        <v>1874</v>
      </c>
      <c r="L625" s="157"/>
      <c r="M625" s="157"/>
      <c r="N625" s="157"/>
      <c r="O625" s="157"/>
      <c r="P625" s="157"/>
      <c r="Q625" s="157"/>
      <c r="R625" s="157">
        <v>9.8000000000000007</v>
      </c>
      <c r="S625" s="157"/>
      <c r="T625" s="157"/>
      <c r="U625" s="157"/>
      <c r="V625" s="157">
        <v>9.8000000000000007</v>
      </c>
      <c r="W625" s="157"/>
      <c r="X625" s="157">
        <v>9.8000000000000007</v>
      </c>
      <c r="Y625" s="157"/>
      <c r="Z625" s="157">
        <v>9.8000000000000007</v>
      </c>
      <c r="AA625" s="157"/>
      <c r="AB625" s="157">
        <v>9.8000000000000007</v>
      </c>
      <c r="AC625" s="157"/>
      <c r="AD625" s="157">
        <v>9.8000000000000007</v>
      </c>
      <c r="AE625" s="157"/>
      <c r="AF625" s="157">
        <v>9.8000000000000007</v>
      </c>
      <c r="AG625" s="157"/>
      <c r="AH625" s="157">
        <v>9.8000000000000007</v>
      </c>
      <c r="AI625" s="157"/>
      <c r="AJ625" s="157">
        <v>9.8000000000000007</v>
      </c>
      <c r="AK625" s="157"/>
      <c r="AL625" s="157">
        <v>9.8000000000000007</v>
      </c>
      <c r="AM625" s="157"/>
      <c r="AN625" s="157">
        <v>9.8000000000000007</v>
      </c>
      <c r="AO625" s="157"/>
      <c r="AP625" s="157">
        <v>9.8000000000000007</v>
      </c>
      <c r="AQ625" s="157"/>
      <c r="AR625" s="157">
        <v>9.8000000000000007</v>
      </c>
      <c r="AS625" s="157"/>
      <c r="AT625" s="157"/>
      <c r="AU625" s="157"/>
      <c r="AV625" s="157">
        <v>9.8000000000000007</v>
      </c>
      <c r="AW625" s="157"/>
      <c r="AX625" s="157"/>
      <c r="AY625" s="157"/>
    </row>
    <row r="626" spans="1:51">
      <c r="A626" s="156">
        <v>623</v>
      </c>
      <c r="B626" s="139"/>
      <c r="C626" s="114" t="s">
        <v>1046</v>
      </c>
      <c r="D626" s="109" t="s">
        <v>995</v>
      </c>
      <c r="E626" s="109" t="s">
        <v>693</v>
      </c>
      <c r="F626" s="109" t="s">
        <v>888</v>
      </c>
      <c r="G626" s="109" t="s">
        <v>1016</v>
      </c>
      <c r="H626" s="170">
        <v>12</v>
      </c>
      <c r="I626" s="109" t="s">
        <v>1044</v>
      </c>
      <c r="J626" s="184">
        <v>30</v>
      </c>
      <c r="K626" s="157" t="s">
        <v>1875</v>
      </c>
      <c r="L626" s="157"/>
      <c r="M626" s="157"/>
      <c r="N626" s="157"/>
      <c r="O626" s="157"/>
      <c r="P626" s="157"/>
      <c r="Q626" s="157"/>
      <c r="R626" s="157"/>
      <c r="S626" s="157">
        <v>6</v>
      </c>
      <c r="T626" s="157"/>
      <c r="U626" s="157"/>
      <c r="V626" s="157"/>
      <c r="W626" s="157">
        <v>6</v>
      </c>
      <c r="X626" s="157"/>
      <c r="Y626" s="157">
        <v>6</v>
      </c>
      <c r="Z626" s="157"/>
      <c r="AA626" s="157">
        <v>6</v>
      </c>
      <c r="AB626" s="157"/>
      <c r="AC626" s="157"/>
      <c r="AD626" s="157"/>
      <c r="AE626" s="157">
        <v>6</v>
      </c>
      <c r="AF626" s="157"/>
      <c r="AG626" s="157">
        <v>6</v>
      </c>
      <c r="AH626" s="157"/>
      <c r="AI626" s="157">
        <v>6</v>
      </c>
      <c r="AJ626" s="157"/>
      <c r="AK626" s="157">
        <v>6</v>
      </c>
      <c r="AL626" s="157"/>
      <c r="AM626" s="157">
        <v>6</v>
      </c>
      <c r="AN626" s="157"/>
      <c r="AO626" s="157">
        <v>6</v>
      </c>
      <c r="AP626" s="157"/>
      <c r="AQ626" s="157">
        <v>6</v>
      </c>
      <c r="AR626" s="157"/>
      <c r="AS626" s="157">
        <v>6</v>
      </c>
      <c r="AT626" s="157"/>
      <c r="AU626" s="157"/>
      <c r="AV626" s="157"/>
      <c r="AW626" s="157"/>
      <c r="AX626" s="157"/>
      <c r="AY626" s="157"/>
    </row>
    <row r="627" spans="1:51">
      <c r="A627" s="156">
        <v>624</v>
      </c>
      <c r="B627" s="112"/>
      <c r="C627" s="114" t="s">
        <v>1046</v>
      </c>
      <c r="D627" s="109" t="s">
        <v>989</v>
      </c>
      <c r="E627" s="109" t="s">
        <v>693</v>
      </c>
      <c r="F627" s="109" t="s">
        <v>888</v>
      </c>
      <c r="G627" s="109" t="s">
        <v>1016</v>
      </c>
      <c r="H627" s="170">
        <v>12</v>
      </c>
      <c r="I627" s="109" t="s">
        <v>1045</v>
      </c>
      <c r="J627" s="184">
        <v>30</v>
      </c>
      <c r="K627" s="157" t="s">
        <v>1875</v>
      </c>
      <c r="L627" s="157"/>
      <c r="M627" s="157"/>
      <c r="N627" s="157"/>
      <c r="O627" s="157"/>
      <c r="P627" s="157"/>
      <c r="Q627" s="157"/>
      <c r="R627" s="157"/>
      <c r="S627" s="157">
        <v>6</v>
      </c>
      <c r="T627" s="157"/>
      <c r="U627" s="157"/>
      <c r="V627" s="157"/>
      <c r="W627" s="157">
        <v>6</v>
      </c>
      <c r="X627" s="157"/>
      <c r="Y627" s="157">
        <v>6</v>
      </c>
      <c r="Z627" s="157"/>
      <c r="AA627" s="157">
        <v>6</v>
      </c>
      <c r="AB627" s="157"/>
      <c r="AC627" s="157"/>
      <c r="AD627" s="157"/>
      <c r="AE627" s="157">
        <v>6</v>
      </c>
      <c r="AF627" s="157"/>
      <c r="AG627" s="157">
        <v>6</v>
      </c>
      <c r="AH627" s="157"/>
      <c r="AI627" s="157">
        <v>6</v>
      </c>
      <c r="AJ627" s="157"/>
      <c r="AK627" s="157">
        <v>6</v>
      </c>
      <c r="AL627" s="157"/>
      <c r="AM627" s="157">
        <v>6</v>
      </c>
      <c r="AN627" s="157"/>
      <c r="AO627" s="157">
        <v>6</v>
      </c>
      <c r="AP627" s="157"/>
      <c r="AQ627" s="157">
        <v>6</v>
      </c>
      <c r="AR627" s="157"/>
      <c r="AS627" s="157">
        <v>6</v>
      </c>
      <c r="AT627" s="157"/>
      <c r="AU627" s="157"/>
      <c r="AV627" s="157"/>
      <c r="AW627" s="157"/>
      <c r="AX627" s="157"/>
      <c r="AY627" s="157"/>
    </row>
    <row r="628" spans="1:51">
      <c r="A628" s="156">
        <v>625</v>
      </c>
      <c r="B628" s="139"/>
      <c r="C628" s="114" t="s">
        <v>1245</v>
      </c>
      <c r="D628" s="96" t="s">
        <v>315</v>
      </c>
      <c r="E628" s="96" t="s">
        <v>693</v>
      </c>
      <c r="F628" s="96" t="s">
        <v>1762</v>
      </c>
      <c r="G628" s="96" t="s">
        <v>1250</v>
      </c>
      <c r="H628" s="171">
        <v>2</v>
      </c>
      <c r="I628" s="96" t="s">
        <v>1313</v>
      </c>
      <c r="J628" s="185">
        <v>33</v>
      </c>
      <c r="K628" s="157" t="s">
        <v>1896</v>
      </c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>
        <v>33</v>
      </c>
      <c r="W628" s="157"/>
      <c r="X628" s="157">
        <v>33</v>
      </c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</row>
    <row r="629" spans="1:51" s="62" customFormat="1" ht="14.25" customHeight="1">
      <c r="A629" s="156">
        <v>626</v>
      </c>
      <c r="B629" s="139"/>
      <c r="C629" s="69" t="s">
        <v>1711</v>
      </c>
      <c r="D629" s="109" t="s">
        <v>1556</v>
      </c>
      <c r="E629" s="109" t="s">
        <v>693</v>
      </c>
      <c r="F629" s="126" t="s">
        <v>1973</v>
      </c>
      <c r="G629" s="109" t="s">
        <v>1622</v>
      </c>
      <c r="H629" s="170">
        <v>4</v>
      </c>
      <c r="I629" s="109" t="s">
        <v>1693</v>
      </c>
      <c r="J629" s="187">
        <v>49</v>
      </c>
      <c r="K629" s="192" t="s">
        <v>1896</v>
      </c>
      <c r="L629" s="192"/>
      <c r="M629" s="192"/>
      <c r="N629" s="192"/>
      <c r="O629" s="192"/>
      <c r="P629" s="192"/>
      <c r="Q629" s="192"/>
      <c r="R629" s="192"/>
      <c r="S629" s="192"/>
      <c r="T629" s="192"/>
      <c r="U629" s="192"/>
      <c r="V629" s="192">
        <v>49</v>
      </c>
      <c r="W629" s="192"/>
      <c r="X629" s="192">
        <v>49</v>
      </c>
      <c r="Y629" s="192"/>
      <c r="Z629" s="192">
        <v>49</v>
      </c>
      <c r="AA629" s="192"/>
      <c r="AB629" s="192">
        <v>49</v>
      </c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</row>
    <row r="630" spans="1:51">
      <c r="A630" s="156">
        <v>627</v>
      </c>
      <c r="B630" s="112"/>
      <c r="C630" s="114" t="s">
        <v>1046</v>
      </c>
      <c r="D630" s="109" t="s">
        <v>988</v>
      </c>
      <c r="E630" s="109" t="s">
        <v>693</v>
      </c>
      <c r="F630" s="109" t="s">
        <v>886</v>
      </c>
      <c r="G630" s="109" t="s">
        <v>1004</v>
      </c>
      <c r="H630" s="170">
        <v>10</v>
      </c>
      <c r="I630" s="109" t="s">
        <v>1020</v>
      </c>
      <c r="J630" s="184">
        <v>33</v>
      </c>
      <c r="K630" s="157" t="s">
        <v>1896</v>
      </c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>
        <v>6.6</v>
      </c>
      <c r="W630" s="157"/>
      <c r="X630" s="157">
        <v>6.6</v>
      </c>
      <c r="Y630" s="157"/>
      <c r="Z630" s="157">
        <v>6.6</v>
      </c>
      <c r="AA630" s="157"/>
      <c r="AB630" s="157">
        <v>6.6</v>
      </c>
      <c r="AC630" s="157"/>
      <c r="AD630" s="157">
        <v>6.6</v>
      </c>
      <c r="AE630" s="157"/>
      <c r="AF630" s="157">
        <v>6.6</v>
      </c>
      <c r="AG630" s="157"/>
      <c r="AH630" s="157">
        <v>6.6</v>
      </c>
      <c r="AI630" s="157"/>
      <c r="AJ630" s="157">
        <v>6.6</v>
      </c>
      <c r="AK630" s="157"/>
      <c r="AL630" s="157">
        <v>6.6</v>
      </c>
      <c r="AM630" s="157"/>
      <c r="AN630" s="157">
        <v>6.6</v>
      </c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</row>
    <row r="631" spans="1:51">
      <c r="A631" s="156">
        <v>628</v>
      </c>
      <c r="B631" s="112"/>
      <c r="C631" s="114" t="s">
        <v>1046</v>
      </c>
      <c r="D631" s="109" t="s">
        <v>996</v>
      </c>
      <c r="E631" s="109" t="s">
        <v>693</v>
      </c>
      <c r="F631" s="109" t="s">
        <v>384</v>
      </c>
      <c r="G631" s="109" t="s">
        <v>1008</v>
      </c>
      <c r="H631" s="170">
        <v>12</v>
      </c>
      <c r="I631" s="109" t="s">
        <v>1028</v>
      </c>
      <c r="J631" s="184">
        <v>45</v>
      </c>
      <c r="K631" s="157" t="s">
        <v>1896</v>
      </c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>
        <v>18</v>
      </c>
      <c r="W631" s="157"/>
      <c r="X631" s="157">
        <v>18</v>
      </c>
      <c r="Y631" s="157"/>
      <c r="Z631" s="157">
        <v>18</v>
      </c>
      <c r="AA631" s="157"/>
      <c r="AB631" s="157">
        <v>18</v>
      </c>
      <c r="AC631" s="157"/>
      <c r="AD631" s="157">
        <v>18</v>
      </c>
      <c r="AE631" s="157"/>
      <c r="AF631" s="157">
        <v>18</v>
      </c>
      <c r="AG631" s="157"/>
      <c r="AH631" s="157">
        <v>18</v>
      </c>
      <c r="AI631" s="157"/>
      <c r="AJ631" s="157">
        <v>18</v>
      </c>
      <c r="AK631" s="157"/>
      <c r="AL631" s="157">
        <v>18</v>
      </c>
      <c r="AM631" s="157"/>
      <c r="AN631" s="157">
        <v>18</v>
      </c>
      <c r="AO631" s="157"/>
      <c r="AP631" s="157">
        <v>18</v>
      </c>
      <c r="AQ631" s="157"/>
      <c r="AR631" s="157">
        <v>18</v>
      </c>
      <c r="AS631" s="157"/>
      <c r="AT631" s="157"/>
      <c r="AU631" s="157"/>
      <c r="AV631" s="157"/>
      <c r="AW631" s="157"/>
      <c r="AX631" s="157"/>
      <c r="AY631" s="157"/>
    </row>
    <row r="632" spans="1:51">
      <c r="A632" s="156">
        <v>629</v>
      </c>
      <c r="B632" s="112"/>
      <c r="C632" s="114" t="s">
        <v>1046</v>
      </c>
      <c r="D632" s="109" t="s">
        <v>988</v>
      </c>
      <c r="E632" s="109" t="s">
        <v>693</v>
      </c>
      <c r="F632" s="109" t="s">
        <v>338</v>
      </c>
      <c r="G632" s="109" t="s">
        <v>1010</v>
      </c>
      <c r="H632" s="170">
        <v>12</v>
      </c>
      <c r="I632" s="109" t="s">
        <v>1032</v>
      </c>
      <c r="J632" s="184">
        <v>33</v>
      </c>
      <c r="K632" s="157" t="s">
        <v>1896</v>
      </c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>
        <v>6.6</v>
      </c>
      <c r="W632" s="157"/>
      <c r="X632" s="157">
        <v>6.6</v>
      </c>
      <c r="Y632" s="157"/>
      <c r="Z632" s="157">
        <v>6.6</v>
      </c>
      <c r="AA632" s="157"/>
      <c r="AB632" s="157">
        <v>6.6</v>
      </c>
      <c r="AC632" s="157"/>
      <c r="AD632" s="157">
        <v>6.6</v>
      </c>
      <c r="AE632" s="157"/>
      <c r="AF632" s="157">
        <v>6.6</v>
      </c>
      <c r="AG632" s="157"/>
      <c r="AH632" s="157">
        <v>6.6</v>
      </c>
      <c r="AI632" s="157"/>
      <c r="AJ632" s="157">
        <v>6.6</v>
      </c>
      <c r="AK632" s="157"/>
      <c r="AL632" s="157">
        <v>6.6</v>
      </c>
      <c r="AM632" s="157"/>
      <c r="AN632" s="157">
        <v>6.6</v>
      </c>
      <c r="AO632" s="157"/>
      <c r="AP632" s="157">
        <v>6.6</v>
      </c>
      <c r="AQ632" s="157"/>
      <c r="AR632" s="157">
        <v>6.6</v>
      </c>
      <c r="AS632" s="157"/>
      <c r="AT632" s="157"/>
      <c r="AU632" s="157"/>
      <c r="AV632" s="157"/>
      <c r="AW632" s="157"/>
      <c r="AX632" s="157"/>
      <c r="AY632" s="157"/>
    </row>
    <row r="633" spans="1:51">
      <c r="A633" s="156">
        <v>630</v>
      </c>
      <c r="B633" s="139"/>
      <c r="C633" s="114" t="s">
        <v>1046</v>
      </c>
      <c r="D633" s="109" t="s">
        <v>989</v>
      </c>
      <c r="E633" s="109" t="s">
        <v>693</v>
      </c>
      <c r="F633" s="109" t="s">
        <v>338</v>
      </c>
      <c r="G633" s="109" t="s">
        <v>1010</v>
      </c>
      <c r="H633" s="170">
        <v>12</v>
      </c>
      <c r="I633" s="109" t="s">
        <v>1033</v>
      </c>
      <c r="J633" s="184">
        <v>30</v>
      </c>
      <c r="K633" s="157" t="s">
        <v>1896</v>
      </c>
      <c r="L633" s="157"/>
      <c r="M633" s="157"/>
      <c r="N633" s="195"/>
      <c r="O633" s="195"/>
      <c r="P633" s="195"/>
      <c r="Q633" s="195"/>
      <c r="R633" s="195"/>
      <c r="S633" s="195"/>
      <c r="T633" s="195"/>
      <c r="U633" s="157"/>
      <c r="V633" s="157">
        <v>6</v>
      </c>
      <c r="W633" s="157"/>
      <c r="X633" s="157">
        <v>6</v>
      </c>
      <c r="Y633" s="157"/>
      <c r="Z633" s="157">
        <v>6</v>
      </c>
      <c r="AA633" s="157"/>
      <c r="AB633" s="157">
        <v>6</v>
      </c>
      <c r="AC633" s="157"/>
      <c r="AD633" s="157">
        <v>6</v>
      </c>
      <c r="AE633" s="157"/>
      <c r="AF633" s="157">
        <v>6</v>
      </c>
      <c r="AG633" s="157"/>
      <c r="AH633" s="157">
        <v>6</v>
      </c>
      <c r="AI633" s="157"/>
      <c r="AJ633" s="157">
        <v>6</v>
      </c>
      <c r="AK633" s="157"/>
      <c r="AL633" s="157">
        <v>6</v>
      </c>
      <c r="AM633" s="157"/>
      <c r="AN633" s="157">
        <v>6</v>
      </c>
      <c r="AO633" s="157"/>
      <c r="AP633" s="157">
        <v>6</v>
      </c>
      <c r="AQ633" s="157"/>
      <c r="AR633" s="157">
        <v>6</v>
      </c>
      <c r="AS633" s="157"/>
      <c r="AT633" s="213"/>
      <c r="AU633" s="213"/>
      <c r="AV633" s="213"/>
      <c r="AW633" s="213"/>
      <c r="AX633" s="213"/>
      <c r="AY633" s="213"/>
    </row>
    <row r="634" spans="1:51" s="62" customFormat="1">
      <c r="A634" s="156">
        <v>631</v>
      </c>
      <c r="B634" s="139"/>
      <c r="C634" s="114" t="s">
        <v>1046</v>
      </c>
      <c r="D634" s="109" t="s">
        <v>991</v>
      </c>
      <c r="E634" s="109" t="s">
        <v>693</v>
      </c>
      <c r="F634" s="69" t="s">
        <v>889</v>
      </c>
      <c r="G634" s="109" t="s">
        <v>1011</v>
      </c>
      <c r="H634" s="170">
        <v>14</v>
      </c>
      <c r="I634" s="109" t="s">
        <v>1034</v>
      </c>
      <c r="J634" s="184">
        <v>50</v>
      </c>
      <c r="K634" s="157" t="s">
        <v>1896</v>
      </c>
      <c r="L634" s="192"/>
      <c r="M634" s="192"/>
      <c r="N634" s="192"/>
      <c r="O634" s="192"/>
      <c r="P634" s="192"/>
      <c r="Q634" s="192"/>
      <c r="R634" s="192"/>
      <c r="S634" s="192"/>
      <c r="T634" s="192"/>
      <c r="U634" s="192"/>
      <c r="V634" s="192">
        <v>10</v>
      </c>
      <c r="W634" s="192"/>
      <c r="X634" s="192">
        <v>10</v>
      </c>
      <c r="Y634" s="192"/>
      <c r="Z634" s="192">
        <v>10</v>
      </c>
      <c r="AA634" s="192"/>
      <c r="AB634" s="192">
        <v>10</v>
      </c>
      <c r="AC634" s="192"/>
      <c r="AD634" s="192">
        <v>10</v>
      </c>
      <c r="AE634" s="192"/>
      <c r="AF634" s="192">
        <v>10</v>
      </c>
      <c r="AG634" s="192"/>
      <c r="AH634" s="192">
        <v>10</v>
      </c>
      <c r="AI634" s="192"/>
      <c r="AJ634" s="192">
        <v>10</v>
      </c>
      <c r="AK634" s="192"/>
      <c r="AL634" s="192">
        <v>10</v>
      </c>
      <c r="AM634" s="192"/>
      <c r="AN634" s="192">
        <v>10</v>
      </c>
      <c r="AO634" s="192"/>
      <c r="AP634" s="192">
        <v>10</v>
      </c>
      <c r="AQ634" s="192"/>
      <c r="AR634" s="192">
        <v>10</v>
      </c>
      <c r="AS634" s="192"/>
      <c r="AT634" s="192">
        <v>10</v>
      </c>
      <c r="AU634" s="192"/>
      <c r="AV634" s="192">
        <v>10</v>
      </c>
      <c r="AW634" s="192"/>
      <c r="AX634" s="192"/>
      <c r="AY634" s="192"/>
    </row>
    <row r="635" spans="1:51" s="62" customFormat="1">
      <c r="A635" s="156">
        <v>632</v>
      </c>
      <c r="B635" s="112"/>
      <c r="C635" s="114" t="s">
        <v>1046</v>
      </c>
      <c r="D635" s="109" t="s">
        <v>998</v>
      </c>
      <c r="E635" s="69" t="s">
        <v>693</v>
      </c>
      <c r="F635" s="109" t="s">
        <v>892</v>
      </c>
      <c r="G635" s="109" t="s">
        <v>1012</v>
      </c>
      <c r="H635" s="170">
        <v>11</v>
      </c>
      <c r="I635" s="109" t="s">
        <v>1039</v>
      </c>
      <c r="J635" s="184">
        <v>29</v>
      </c>
      <c r="K635" s="157" t="s">
        <v>1896</v>
      </c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>
        <v>5.8</v>
      </c>
      <c r="W635" s="157"/>
      <c r="X635" s="157">
        <v>11.6</v>
      </c>
      <c r="Y635" s="157"/>
      <c r="Z635" s="157">
        <v>5.8</v>
      </c>
      <c r="AA635" s="157"/>
      <c r="AB635" s="157">
        <v>11.6</v>
      </c>
      <c r="AC635" s="157"/>
      <c r="AD635" s="157">
        <v>5.8</v>
      </c>
      <c r="AE635" s="157"/>
      <c r="AF635" s="157">
        <v>11.6</v>
      </c>
      <c r="AG635" s="157"/>
      <c r="AH635" s="157">
        <v>5.8</v>
      </c>
      <c r="AI635" s="157"/>
      <c r="AJ635" s="157">
        <v>11.6</v>
      </c>
      <c r="AK635" s="157"/>
      <c r="AL635" s="157">
        <v>5.8</v>
      </c>
      <c r="AM635" s="157"/>
      <c r="AN635" s="157">
        <v>11.6</v>
      </c>
      <c r="AO635" s="157"/>
      <c r="AP635" s="157">
        <v>5.8</v>
      </c>
      <c r="AQ635" s="157"/>
      <c r="AR635" s="157"/>
      <c r="AS635" s="157"/>
      <c r="AT635" s="157"/>
      <c r="AU635" s="157"/>
      <c r="AV635" s="157"/>
      <c r="AW635" s="157"/>
      <c r="AX635" s="157"/>
      <c r="AY635" s="157"/>
    </row>
    <row r="636" spans="1:51">
      <c r="A636" s="156">
        <v>633</v>
      </c>
      <c r="B636" s="112"/>
      <c r="C636" s="114" t="s">
        <v>1046</v>
      </c>
      <c r="D636" s="109" t="s">
        <v>994</v>
      </c>
      <c r="E636" s="109" t="s">
        <v>693</v>
      </c>
      <c r="F636" s="69" t="s">
        <v>887</v>
      </c>
      <c r="G636" s="109" t="s">
        <v>1015</v>
      </c>
      <c r="H636" s="170">
        <v>14</v>
      </c>
      <c r="I636" s="109" t="s">
        <v>1034</v>
      </c>
      <c r="J636" s="184">
        <v>50</v>
      </c>
      <c r="K636" s="157" t="s">
        <v>1896</v>
      </c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>
        <v>10</v>
      </c>
      <c r="W636" s="157"/>
      <c r="X636" s="157">
        <v>10</v>
      </c>
      <c r="Y636" s="157"/>
      <c r="Z636" s="157">
        <v>10</v>
      </c>
      <c r="AA636" s="157"/>
      <c r="AB636" s="157">
        <v>10</v>
      </c>
      <c r="AC636" s="157"/>
      <c r="AD636" s="157">
        <v>10</v>
      </c>
      <c r="AE636" s="157"/>
      <c r="AF636" s="157">
        <v>10</v>
      </c>
      <c r="AG636" s="157"/>
      <c r="AH636" s="157">
        <v>10</v>
      </c>
      <c r="AI636" s="157"/>
      <c r="AJ636" s="157">
        <v>10</v>
      </c>
      <c r="AK636" s="157"/>
      <c r="AL636" s="157">
        <v>10</v>
      </c>
      <c r="AM636" s="157"/>
      <c r="AN636" s="157">
        <v>10</v>
      </c>
      <c r="AO636" s="157"/>
      <c r="AP636" s="157">
        <v>10</v>
      </c>
      <c r="AQ636" s="157"/>
      <c r="AR636" s="157">
        <v>10</v>
      </c>
      <c r="AS636" s="157"/>
      <c r="AT636" s="157">
        <v>10</v>
      </c>
      <c r="AU636" s="157"/>
      <c r="AV636" s="157">
        <v>10</v>
      </c>
      <c r="AW636" s="157"/>
      <c r="AX636" s="157"/>
      <c r="AY636" s="157"/>
    </row>
    <row r="637" spans="1:51">
      <c r="A637" s="156">
        <v>634</v>
      </c>
      <c r="B637" s="139"/>
      <c r="C637" s="114" t="s">
        <v>1245</v>
      </c>
      <c r="D637" s="96" t="s">
        <v>316</v>
      </c>
      <c r="E637" s="96" t="s">
        <v>693</v>
      </c>
      <c r="F637" s="78" t="s">
        <v>1762</v>
      </c>
      <c r="G637" s="96" t="s">
        <v>1250</v>
      </c>
      <c r="H637" s="171">
        <v>2</v>
      </c>
      <c r="I637" s="96" t="s">
        <v>1314</v>
      </c>
      <c r="J637" s="185">
        <v>30</v>
      </c>
      <c r="K637" s="157" t="s">
        <v>1892</v>
      </c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>
        <v>30</v>
      </c>
      <c r="X637" s="157"/>
      <c r="Y637" s="157">
        <v>30</v>
      </c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</row>
    <row r="638" spans="1:51">
      <c r="A638" s="156">
        <v>635</v>
      </c>
      <c r="B638" s="112"/>
      <c r="C638" s="69" t="s">
        <v>1711</v>
      </c>
      <c r="D638" s="109" t="s">
        <v>1555</v>
      </c>
      <c r="E638" s="109" t="s">
        <v>693</v>
      </c>
      <c r="F638" s="69" t="s">
        <v>887</v>
      </c>
      <c r="G638" s="109" t="s">
        <v>1623</v>
      </c>
      <c r="H638" s="170">
        <v>4</v>
      </c>
      <c r="I638" s="109" t="s">
        <v>1806</v>
      </c>
      <c r="J638" s="183">
        <v>38</v>
      </c>
      <c r="K638" s="157" t="s">
        <v>1892</v>
      </c>
      <c r="L638" s="157"/>
      <c r="M638" s="157"/>
      <c r="N638" s="157"/>
      <c r="O638" s="192"/>
      <c r="P638" s="192"/>
      <c r="Q638" s="192"/>
      <c r="R638" s="157"/>
      <c r="S638" s="157"/>
      <c r="T638" s="157"/>
      <c r="U638" s="157"/>
      <c r="V638" s="157"/>
      <c r="W638" s="157">
        <v>38</v>
      </c>
      <c r="X638" s="157"/>
      <c r="Y638" s="157">
        <v>38</v>
      </c>
      <c r="Z638" s="157"/>
      <c r="AA638" s="157">
        <v>38</v>
      </c>
      <c r="AB638" s="157"/>
      <c r="AC638" s="157">
        <v>38</v>
      </c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</row>
    <row r="639" spans="1:51">
      <c r="A639" s="156">
        <v>636</v>
      </c>
      <c r="B639" s="112"/>
      <c r="C639" s="114" t="s">
        <v>1046</v>
      </c>
      <c r="D639" s="109" t="s">
        <v>988</v>
      </c>
      <c r="E639" s="109" t="s">
        <v>693</v>
      </c>
      <c r="F639" s="69" t="s">
        <v>386</v>
      </c>
      <c r="G639" s="109" t="s">
        <v>1003</v>
      </c>
      <c r="H639" s="170">
        <v>10</v>
      </c>
      <c r="I639" s="109" t="s">
        <v>1019</v>
      </c>
      <c r="J639" s="184">
        <v>33</v>
      </c>
      <c r="K639" s="157" t="s">
        <v>1892</v>
      </c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>
        <v>6.6</v>
      </c>
      <c r="X639" s="157"/>
      <c r="Y639" s="157">
        <v>6.6</v>
      </c>
      <c r="Z639" s="157"/>
      <c r="AA639" s="157">
        <v>6.6</v>
      </c>
      <c r="AB639" s="157"/>
      <c r="AC639" s="157"/>
      <c r="AD639" s="157"/>
      <c r="AE639" s="157">
        <v>6.6</v>
      </c>
      <c r="AF639" s="157"/>
      <c r="AG639" s="157">
        <v>6.6</v>
      </c>
      <c r="AH639" s="157"/>
      <c r="AI639" s="157">
        <v>6.6</v>
      </c>
      <c r="AJ639" s="157"/>
      <c r="AK639" s="157">
        <v>6.6</v>
      </c>
      <c r="AL639" s="157"/>
      <c r="AM639" s="157">
        <v>6.6</v>
      </c>
      <c r="AN639" s="157"/>
      <c r="AO639" s="157">
        <v>6.6</v>
      </c>
      <c r="AP639" s="157"/>
      <c r="AQ639" s="157">
        <v>6.6</v>
      </c>
      <c r="AR639" s="157"/>
      <c r="AS639" s="157"/>
      <c r="AT639" s="157"/>
      <c r="AU639" s="157"/>
      <c r="AV639" s="157"/>
      <c r="AW639" s="157"/>
      <c r="AX639" s="157"/>
      <c r="AY639" s="157"/>
    </row>
    <row r="640" spans="1:51">
      <c r="A640" s="156">
        <v>637</v>
      </c>
      <c r="B640" s="139"/>
      <c r="C640" s="114" t="s">
        <v>1046</v>
      </c>
      <c r="D640" s="109" t="s">
        <v>994</v>
      </c>
      <c r="E640" s="109" t="s">
        <v>693</v>
      </c>
      <c r="F640" s="109" t="s">
        <v>889</v>
      </c>
      <c r="G640" s="109" t="s">
        <v>1011</v>
      </c>
      <c r="H640" s="170">
        <v>14</v>
      </c>
      <c r="I640" s="109" t="s">
        <v>1037</v>
      </c>
      <c r="J640" s="184">
        <v>50</v>
      </c>
      <c r="K640" s="157" t="s">
        <v>1892</v>
      </c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>
        <v>10</v>
      </c>
      <c r="X640" s="157"/>
      <c r="Y640" s="157">
        <v>10</v>
      </c>
      <c r="Z640" s="157"/>
      <c r="AA640" s="157">
        <v>10</v>
      </c>
      <c r="AB640" s="157"/>
      <c r="AC640" s="157">
        <v>10</v>
      </c>
      <c r="AD640" s="157"/>
      <c r="AE640" s="157">
        <v>10</v>
      </c>
      <c r="AF640" s="157"/>
      <c r="AG640" s="157">
        <v>10</v>
      </c>
      <c r="AH640" s="157"/>
      <c r="AI640" s="157">
        <v>10</v>
      </c>
      <c r="AJ640" s="157"/>
      <c r="AK640" s="157">
        <v>10</v>
      </c>
      <c r="AL640" s="157"/>
      <c r="AM640" s="157">
        <v>10</v>
      </c>
      <c r="AN640" s="157"/>
      <c r="AO640" s="157">
        <v>10</v>
      </c>
      <c r="AP640" s="157"/>
      <c r="AQ640" s="157">
        <v>10</v>
      </c>
      <c r="AR640" s="157"/>
      <c r="AS640" s="157">
        <v>10</v>
      </c>
      <c r="AT640" s="157"/>
      <c r="AU640" s="157">
        <v>10</v>
      </c>
      <c r="AV640" s="157"/>
      <c r="AW640" s="157">
        <v>10</v>
      </c>
      <c r="AX640" s="157"/>
      <c r="AY640" s="157"/>
    </row>
    <row r="641" spans="1:51">
      <c r="A641" s="156">
        <v>638</v>
      </c>
      <c r="B641" s="139"/>
      <c r="C641" s="69" t="s">
        <v>1711</v>
      </c>
      <c r="D641" s="109" t="s">
        <v>1553</v>
      </c>
      <c r="E641" s="109" t="s">
        <v>693</v>
      </c>
      <c r="F641" s="116" t="s">
        <v>891</v>
      </c>
      <c r="G641" s="109" t="s">
        <v>353</v>
      </c>
      <c r="H641" s="170">
        <v>5</v>
      </c>
      <c r="I641" s="109" t="s">
        <v>1688</v>
      </c>
      <c r="J641" s="187">
        <v>40</v>
      </c>
      <c r="K641" s="192" t="s">
        <v>1889</v>
      </c>
      <c r="L641" s="192"/>
      <c r="M641" s="192"/>
      <c r="N641" s="192"/>
      <c r="O641" s="192"/>
      <c r="P641" s="192"/>
      <c r="Q641" s="192"/>
      <c r="R641" s="192"/>
      <c r="S641" s="192"/>
      <c r="T641" s="192"/>
      <c r="U641" s="192"/>
      <c r="V641" s="192"/>
      <c r="W641" s="192"/>
      <c r="X641" s="192">
        <v>40</v>
      </c>
      <c r="Y641" s="192"/>
      <c r="Z641" s="192">
        <v>40</v>
      </c>
      <c r="AA641" s="192"/>
      <c r="AB641" s="192">
        <v>40</v>
      </c>
      <c r="AC641" s="192"/>
      <c r="AD641" s="192">
        <v>40</v>
      </c>
      <c r="AE641" s="192"/>
      <c r="AF641" s="192">
        <v>40</v>
      </c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</row>
    <row r="642" spans="1:51" s="62" customFormat="1">
      <c r="A642" s="156">
        <v>639</v>
      </c>
      <c r="B642" s="112"/>
      <c r="C642" s="69" t="s">
        <v>1711</v>
      </c>
      <c r="D642" s="109" t="s">
        <v>1552</v>
      </c>
      <c r="E642" s="109" t="s">
        <v>693</v>
      </c>
      <c r="F642" s="116" t="s">
        <v>891</v>
      </c>
      <c r="G642" s="109" t="s">
        <v>1616</v>
      </c>
      <c r="H642" s="170">
        <v>5</v>
      </c>
      <c r="I642" s="109" t="s">
        <v>1805</v>
      </c>
      <c r="J642" s="187">
        <v>40</v>
      </c>
      <c r="K642" s="192" t="s">
        <v>1891</v>
      </c>
      <c r="L642" s="192"/>
      <c r="M642" s="192"/>
      <c r="N642" s="192"/>
      <c r="O642" s="192"/>
      <c r="P642" s="192"/>
      <c r="Q642" s="192"/>
      <c r="R642" s="192"/>
      <c r="S642" s="192"/>
      <c r="T642" s="192"/>
      <c r="U642" s="192"/>
      <c r="V642" s="192"/>
      <c r="W642" s="192"/>
      <c r="X642" s="192"/>
      <c r="Y642" s="192">
        <v>40</v>
      </c>
      <c r="Z642" s="192"/>
      <c r="AA642" s="192">
        <v>40</v>
      </c>
      <c r="AB642" s="192"/>
      <c r="AC642" s="192">
        <v>40</v>
      </c>
      <c r="AD642" s="192"/>
      <c r="AE642" s="192">
        <v>40</v>
      </c>
      <c r="AF642" s="192"/>
      <c r="AG642" s="192">
        <v>40</v>
      </c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</row>
    <row r="643" spans="1:51">
      <c r="A643" s="156">
        <v>640</v>
      </c>
      <c r="B643" s="112"/>
      <c r="C643" s="60" t="s">
        <v>1536</v>
      </c>
      <c r="D643" s="138" t="s">
        <v>1365</v>
      </c>
      <c r="E643" s="60" t="s">
        <v>693</v>
      </c>
      <c r="F643" s="69" t="s">
        <v>888</v>
      </c>
      <c r="G643" s="138" t="s">
        <v>1408</v>
      </c>
      <c r="H643" s="170">
        <v>8</v>
      </c>
      <c r="I643" s="109" t="s">
        <v>1460</v>
      </c>
      <c r="J643" s="184">
        <v>27</v>
      </c>
      <c r="K643" s="157" t="s">
        <v>1897</v>
      </c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>
        <v>5.4</v>
      </c>
      <c r="AE643" s="157"/>
      <c r="AF643" s="157">
        <v>5.4</v>
      </c>
      <c r="AG643" s="157"/>
      <c r="AH643" s="157">
        <v>5.4</v>
      </c>
      <c r="AI643" s="157"/>
      <c r="AJ643" s="157">
        <v>5.4</v>
      </c>
      <c r="AK643" s="157"/>
      <c r="AL643" s="157">
        <v>5.4</v>
      </c>
      <c r="AM643" s="157"/>
      <c r="AN643" s="157">
        <v>5.4</v>
      </c>
      <c r="AO643" s="157"/>
      <c r="AP643" s="157">
        <v>5.4</v>
      </c>
      <c r="AQ643" s="157"/>
      <c r="AR643" s="157">
        <v>5.4</v>
      </c>
      <c r="AS643" s="157"/>
      <c r="AT643" s="157"/>
      <c r="AU643" s="157"/>
      <c r="AV643" s="157"/>
      <c r="AW643" s="157"/>
      <c r="AX643" s="157"/>
      <c r="AY643" s="157"/>
    </row>
    <row r="644" spans="1:51">
      <c r="A644" s="156">
        <v>641</v>
      </c>
      <c r="B644" s="112"/>
      <c r="C644" s="60" t="s">
        <v>1536</v>
      </c>
      <c r="D644" s="138" t="s">
        <v>1366</v>
      </c>
      <c r="E644" s="138" t="s">
        <v>693</v>
      </c>
      <c r="F644" s="69" t="s">
        <v>888</v>
      </c>
      <c r="G644" s="138" t="s">
        <v>1408</v>
      </c>
      <c r="H644" s="170">
        <v>8</v>
      </c>
      <c r="I644" s="109" t="s">
        <v>1461</v>
      </c>
      <c r="J644" s="184">
        <v>29</v>
      </c>
      <c r="K644" s="157" t="s">
        <v>1897</v>
      </c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>
        <v>5.8</v>
      </c>
      <c r="AE644" s="157"/>
      <c r="AF644" s="157">
        <v>5.8</v>
      </c>
      <c r="AG644" s="157"/>
      <c r="AH644" s="157">
        <v>5.8</v>
      </c>
      <c r="AI644" s="157"/>
      <c r="AJ644" s="157">
        <v>5.8</v>
      </c>
      <c r="AK644" s="157"/>
      <c r="AL644" s="157">
        <v>5.8</v>
      </c>
      <c r="AM644" s="157"/>
      <c r="AN644" s="157">
        <v>5.8</v>
      </c>
      <c r="AO644" s="157"/>
      <c r="AP644" s="157">
        <v>5.8</v>
      </c>
      <c r="AQ644" s="157"/>
      <c r="AR644" s="157">
        <v>5.8</v>
      </c>
      <c r="AS644" s="157"/>
      <c r="AT644" s="157"/>
      <c r="AU644" s="157"/>
      <c r="AV644" s="157"/>
      <c r="AW644" s="157"/>
      <c r="AX644" s="157"/>
      <c r="AY644" s="157"/>
    </row>
    <row r="645" spans="1:51">
      <c r="A645" s="156">
        <v>642</v>
      </c>
      <c r="B645" s="112"/>
      <c r="C645" s="60" t="s">
        <v>1536</v>
      </c>
      <c r="D645" s="138" t="s">
        <v>1367</v>
      </c>
      <c r="E645" s="138" t="s">
        <v>693</v>
      </c>
      <c r="F645" s="69" t="s">
        <v>888</v>
      </c>
      <c r="G645" s="138" t="s">
        <v>1408</v>
      </c>
      <c r="H645" s="170">
        <v>8</v>
      </c>
      <c r="I645" s="109" t="s">
        <v>1462</v>
      </c>
      <c r="J645" s="184">
        <v>33</v>
      </c>
      <c r="K645" s="157" t="s">
        <v>1897</v>
      </c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>
        <v>6.6</v>
      </c>
      <c r="AE645" s="157"/>
      <c r="AF645" s="157">
        <v>6.6</v>
      </c>
      <c r="AG645" s="157"/>
      <c r="AH645" s="157">
        <v>6.6</v>
      </c>
      <c r="AI645" s="157"/>
      <c r="AJ645" s="157">
        <v>6.6</v>
      </c>
      <c r="AK645" s="157"/>
      <c r="AL645" s="157">
        <v>6.6</v>
      </c>
      <c r="AM645" s="157"/>
      <c r="AN645" s="157">
        <v>6.6</v>
      </c>
      <c r="AO645" s="157"/>
      <c r="AP645" s="157">
        <v>6.6</v>
      </c>
      <c r="AQ645" s="157"/>
      <c r="AR645" s="157">
        <v>6.6</v>
      </c>
      <c r="AS645" s="157"/>
      <c r="AT645" s="157"/>
      <c r="AU645" s="157"/>
      <c r="AV645" s="157"/>
      <c r="AW645" s="157"/>
      <c r="AX645" s="157"/>
      <c r="AY645" s="157"/>
    </row>
    <row r="646" spans="1:51" s="62" customFormat="1">
      <c r="A646" s="156">
        <v>643</v>
      </c>
      <c r="B646" s="139"/>
      <c r="C646" s="69" t="s">
        <v>1711</v>
      </c>
      <c r="D646" s="109" t="s">
        <v>1554</v>
      </c>
      <c r="E646" s="109" t="s">
        <v>693</v>
      </c>
      <c r="F646" s="116" t="s">
        <v>1973</v>
      </c>
      <c r="G646" s="109" t="s">
        <v>1622</v>
      </c>
      <c r="H646" s="170">
        <v>4</v>
      </c>
      <c r="I646" s="109" t="s">
        <v>1691</v>
      </c>
      <c r="J646" s="187">
        <v>37</v>
      </c>
      <c r="K646" s="192" t="s">
        <v>1897</v>
      </c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>
        <v>37</v>
      </c>
      <c r="AE646" s="192"/>
      <c r="AF646" s="192">
        <v>37</v>
      </c>
      <c r="AG646" s="192"/>
      <c r="AH646" s="192">
        <v>37</v>
      </c>
      <c r="AI646" s="192"/>
      <c r="AJ646" s="192">
        <v>37</v>
      </c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</row>
    <row r="647" spans="1:51">
      <c r="A647" s="156">
        <v>644</v>
      </c>
      <c r="B647" s="112"/>
      <c r="C647" s="69" t="s">
        <v>1711</v>
      </c>
      <c r="D647" s="109" t="s">
        <v>1556</v>
      </c>
      <c r="E647" s="109" t="s">
        <v>693</v>
      </c>
      <c r="F647" s="69" t="s">
        <v>339</v>
      </c>
      <c r="G647" s="109" t="s">
        <v>1621</v>
      </c>
      <c r="H647" s="170">
        <v>4</v>
      </c>
      <c r="I647" s="109" t="s">
        <v>1691</v>
      </c>
      <c r="J647" s="183">
        <v>49</v>
      </c>
      <c r="K647" s="157" t="s">
        <v>1913</v>
      </c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>
        <v>49</v>
      </c>
      <c r="AE647" s="157"/>
      <c r="AF647" s="157">
        <v>49</v>
      </c>
      <c r="AG647" s="157"/>
      <c r="AH647" s="157">
        <v>49</v>
      </c>
      <c r="AI647" s="157"/>
      <c r="AJ647" s="157">
        <v>49</v>
      </c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</row>
    <row r="648" spans="1:51">
      <c r="A648" s="156">
        <v>645</v>
      </c>
      <c r="B648" s="112"/>
      <c r="C648" s="114" t="s">
        <v>1046</v>
      </c>
      <c r="D648" s="109" t="s">
        <v>989</v>
      </c>
      <c r="E648" s="109" t="s">
        <v>693</v>
      </c>
      <c r="F648" s="109" t="s">
        <v>384</v>
      </c>
      <c r="G648" s="109" t="s">
        <v>1005</v>
      </c>
      <c r="H648" s="170">
        <v>8</v>
      </c>
      <c r="I648" s="109" t="s">
        <v>1021</v>
      </c>
      <c r="J648" s="184">
        <v>30</v>
      </c>
      <c r="K648" s="157" t="s">
        <v>1897</v>
      </c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>
        <v>6</v>
      </c>
      <c r="AE648" s="157"/>
      <c r="AF648" s="157">
        <v>6</v>
      </c>
      <c r="AG648" s="157"/>
      <c r="AH648" s="157">
        <v>6</v>
      </c>
      <c r="AI648" s="157"/>
      <c r="AJ648" s="157">
        <v>6</v>
      </c>
      <c r="AK648" s="157"/>
      <c r="AL648" s="157">
        <v>6</v>
      </c>
      <c r="AM648" s="157"/>
      <c r="AN648" s="157">
        <v>6</v>
      </c>
      <c r="AO648" s="157"/>
      <c r="AP648" s="157">
        <v>6</v>
      </c>
      <c r="AQ648" s="157"/>
      <c r="AR648" s="157">
        <v>6</v>
      </c>
      <c r="AS648" s="157"/>
      <c r="AT648" s="157"/>
      <c r="AU648" s="157"/>
      <c r="AV648" s="157"/>
      <c r="AW648" s="157"/>
      <c r="AX648" s="157"/>
      <c r="AY648" s="157"/>
    </row>
    <row r="649" spans="1:51">
      <c r="A649" s="156">
        <v>646</v>
      </c>
      <c r="B649" s="112"/>
      <c r="C649" s="69" t="s">
        <v>1711</v>
      </c>
      <c r="D649" s="109" t="s">
        <v>1552</v>
      </c>
      <c r="E649" s="138" t="s">
        <v>693</v>
      </c>
      <c r="F649" s="126" t="s">
        <v>891</v>
      </c>
      <c r="G649" s="109" t="s">
        <v>1617</v>
      </c>
      <c r="H649" s="170">
        <v>5</v>
      </c>
      <c r="I649" s="109" t="s">
        <v>1686</v>
      </c>
      <c r="J649" s="183">
        <v>40</v>
      </c>
      <c r="K649" s="157" t="s">
        <v>1914</v>
      </c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>
        <v>40</v>
      </c>
      <c r="AI649" s="157"/>
      <c r="AJ649" s="157">
        <v>40</v>
      </c>
      <c r="AK649" s="157"/>
      <c r="AL649" s="157">
        <v>40</v>
      </c>
      <c r="AM649" s="157"/>
      <c r="AN649" s="157">
        <v>40</v>
      </c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</row>
    <row r="650" spans="1:51">
      <c r="A650" s="156">
        <v>647</v>
      </c>
      <c r="B650" s="139"/>
      <c r="C650" s="69" t="s">
        <v>1225</v>
      </c>
      <c r="D650" s="96" t="s">
        <v>327</v>
      </c>
      <c r="E650" s="96" t="s">
        <v>693</v>
      </c>
      <c r="F650" s="96" t="s">
        <v>352</v>
      </c>
      <c r="G650" s="96" t="s">
        <v>1156</v>
      </c>
      <c r="H650" s="171">
        <v>2</v>
      </c>
      <c r="I650" s="96" t="s">
        <v>1216</v>
      </c>
      <c r="J650" s="185">
        <v>35</v>
      </c>
      <c r="K650" s="157" t="s">
        <v>1899</v>
      </c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>
        <v>35</v>
      </c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</row>
    <row r="651" spans="1:51">
      <c r="A651" s="156">
        <v>648</v>
      </c>
      <c r="B651" s="112"/>
      <c r="C651" s="69" t="s">
        <v>1711</v>
      </c>
      <c r="D651" s="109" t="s">
        <v>1553</v>
      </c>
      <c r="E651" s="109" t="s">
        <v>693</v>
      </c>
      <c r="F651" s="126" t="s">
        <v>891</v>
      </c>
      <c r="G651" s="109" t="s">
        <v>1616</v>
      </c>
      <c r="H651" s="170">
        <v>5</v>
      </c>
      <c r="I651" s="109" t="s">
        <v>1803</v>
      </c>
      <c r="J651" s="183">
        <v>40</v>
      </c>
      <c r="K651" s="157" t="s">
        <v>1901</v>
      </c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>
        <v>40</v>
      </c>
      <c r="AJ651" s="157"/>
      <c r="AK651" s="157">
        <v>40</v>
      </c>
      <c r="AL651" s="157"/>
      <c r="AM651" s="157">
        <v>40</v>
      </c>
      <c r="AN651" s="157"/>
      <c r="AO651" s="157">
        <v>40</v>
      </c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</row>
    <row r="652" spans="1:51">
      <c r="A652" s="156">
        <v>649</v>
      </c>
      <c r="B652" s="112"/>
      <c r="C652" s="69" t="s">
        <v>1225</v>
      </c>
      <c r="D652" s="96" t="s">
        <v>328</v>
      </c>
      <c r="E652" s="82" t="s">
        <v>693</v>
      </c>
      <c r="F652" s="82" t="s">
        <v>352</v>
      </c>
      <c r="G652" s="96" t="s">
        <v>1156</v>
      </c>
      <c r="H652" s="171">
        <v>2</v>
      </c>
      <c r="I652" s="96" t="s">
        <v>1217</v>
      </c>
      <c r="J652" s="185">
        <v>35</v>
      </c>
      <c r="K652" s="157" t="s">
        <v>1890</v>
      </c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>
        <v>35</v>
      </c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</row>
    <row r="653" spans="1:51">
      <c r="A653" s="156">
        <v>650</v>
      </c>
      <c r="B653" s="139"/>
      <c r="C653" s="69" t="s">
        <v>1711</v>
      </c>
      <c r="D653" s="109" t="s">
        <v>1546</v>
      </c>
      <c r="E653" s="109" t="s">
        <v>693</v>
      </c>
      <c r="F653" s="109" t="s">
        <v>382</v>
      </c>
      <c r="G653" s="109" t="s">
        <v>1584</v>
      </c>
      <c r="H653" s="170">
        <v>1</v>
      </c>
      <c r="I653" s="109" t="s">
        <v>1302</v>
      </c>
      <c r="J653" s="183">
        <v>34</v>
      </c>
      <c r="K653" s="157" t="s">
        <v>1887</v>
      </c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>
        <v>34</v>
      </c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</row>
    <row r="654" spans="1:51">
      <c r="A654" s="156">
        <v>651</v>
      </c>
      <c r="B654" s="139"/>
      <c r="C654" s="69" t="s">
        <v>1711</v>
      </c>
      <c r="D654" s="109" t="s">
        <v>1547</v>
      </c>
      <c r="E654" s="109" t="s">
        <v>693</v>
      </c>
      <c r="F654" s="109" t="s">
        <v>382</v>
      </c>
      <c r="G654" s="109" t="s">
        <v>1584</v>
      </c>
      <c r="H654" s="170">
        <v>1</v>
      </c>
      <c r="I654" s="109" t="s">
        <v>1290</v>
      </c>
      <c r="J654" s="183">
        <v>40</v>
      </c>
      <c r="K654" s="157" t="s">
        <v>1902</v>
      </c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>
        <v>40</v>
      </c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</row>
    <row r="655" spans="1:51">
      <c r="A655" s="156">
        <v>652</v>
      </c>
      <c r="B655" s="112"/>
      <c r="C655" s="69" t="s">
        <v>1711</v>
      </c>
      <c r="D655" s="109" t="s">
        <v>1554</v>
      </c>
      <c r="E655" s="109" t="s">
        <v>693</v>
      </c>
      <c r="F655" s="109" t="s">
        <v>354</v>
      </c>
      <c r="G655" s="109" t="s">
        <v>1623</v>
      </c>
      <c r="H655" s="170">
        <v>4</v>
      </c>
      <c r="I655" s="109" t="s">
        <v>1692</v>
      </c>
      <c r="J655" s="183">
        <v>37</v>
      </c>
      <c r="K655" s="157" t="s">
        <v>1894</v>
      </c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>
        <v>37</v>
      </c>
      <c r="AO655" s="157"/>
      <c r="AP655" s="157">
        <v>37</v>
      </c>
      <c r="AQ655" s="157"/>
      <c r="AR655" s="157">
        <v>37</v>
      </c>
      <c r="AS655" s="157"/>
      <c r="AT655" s="157">
        <v>37</v>
      </c>
      <c r="AU655" s="157"/>
      <c r="AV655" s="157"/>
      <c r="AW655" s="157"/>
      <c r="AX655" s="157"/>
      <c r="AY655" s="157"/>
    </row>
    <row r="656" spans="1:51" ht="14.25" customHeight="1">
      <c r="A656" s="156">
        <v>653</v>
      </c>
      <c r="B656" s="139"/>
      <c r="C656" s="69" t="s">
        <v>1711</v>
      </c>
      <c r="D656" s="109" t="s">
        <v>1555</v>
      </c>
      <c r="E656" s="109" t="s">
        <v>693</v>
      </c>
      <c r="F656" s="109" t="s">
        <v>339</v>
      </c>
      <c r="G656" s="109" t="s">
        <v>1621</v>
      </c>
      <c r="H656" s="170">
        <v>4</v>
      </c>
      <c r="I656" s="109" t="s">
        <v>1692</v>
      </c>
      <c r="J656" s="183">
        <v>38</v>
      </c>
      <c r="K656" s="157" t="s">
        <v>1894</v>
      </c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>
        <v>38</v>
      </c>
      <c r="AO656" s="157"/>
      <c r="AP656" s="157">
        <v>38</v>
      </c>
      <c r="AQ656" s="157"/>
      <c r="AR656" s="157">
        <v>38</v>
      </c>
      <c r="AS656" s="157"/>
      <c r="AT656" s="157">
        <v>38</v>
      </c>
      <c r="AU656" s="157"/>
      <c r="AV656" s="157"/>
      <c r="AW656" s="157"/>
      <c r="AX656" s="157"/>
      <c r="AY656" s="157"/>
    </row>
    <row r="657" spans="1:51">
      <c r="A657" s="156">
        <v>654</v>
      </c>
      <c r="B657" s="112"/>
      <c r="C657" s="69" t="s">
        <v>1711</v>
      </c>
      <c r="D657" s="109" t="s">
        <v>1552</v>
      </c>
      <c r="E657" s="109" t="s">
        <v>693</v>
      </c>
      <c r="F657" s="126" t="s">
        <v>352</v>
      </c>
      <c r="G657" s="109" t="s">
        <v>353</v>
      </c>
      <c r="H657" s="170">
        <v>5</v>
      </c>
      <c r="I657" s="109" t="s">
        <v>1687</v>
      </c>
      <c r="J657" s="183">
        <v>40</v>
      </c>
      <c r="K657" s="157" t="s">
        <v>1888</v>
      </c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>
        <v>40</v>
      </c>
      <c r="AQ657" s="157"/>
      <c r="AR657" s="157">
        <v>40</v>
      </c>
      <c r="AS657" s="157"/>
      <c r="AT657" s="157">
        <v>40</v>
      </c>
      <c r="AU657" s="157"/>
      <c r="AV657" s="157">
        <v>40</v>
      </c>
      <c r="AW657" s="157"/>
      <c r="AX657" s="157">
        <v>40</v>
      </c>
      <c r="AY657" s="157"/>
    </row>
    <row r="658" spans="1:51">
      <c r="A658" s="156">
        <v>655</v>
      </c>
      <c r="B658" s="112"/>
      <c r="C658" s="69" t="s">
        <v>1225</v>
      </c>
      <c r="D658" s="96" t="s">
        <v>327</v>
      </c>
      <c r="E658" s="96" t="s">
        <v>693</v>
      </c>
      <c r="F658" s="109" t="s">
        <v>816</v>
      </c>
      <c r="G658" s="96" t="s">
        <v>1157</v>
      </c>
      <c r="H658" s="171">
        <v>1</v>
      </c>
      <c r="I658" s="96" t="s">
        <v>1218</v>
      </c>
      <c r="J658" s="185">
        <v>35</v>
      </c>
      <c r="K658" s="157" t="s">
        <v>1888</v>
      </c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214"/>
      <c r="AC658" s="214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>
        <v>35</v>
      </c>
      <c r="AQ658" s="157"/>
      <c r="AR658" s="157"/>
      <c r="AS658" s="157"/>
      <c r="AT658" s="157"/>
      <c r="AU658" s="157"/>
      <c r="AV658" s="157"/>
      <c r="AW658" s="157"/>
      <c r="AX658" s="157"/>
      <c r="AY658" s="157"/>
    </row>
    <row r="659" spans="1:51" s="62" customFormat="1">
      <c r="A659" s="156">
        <v>656</v>
      </c>
      <c r="B659" s="139"/>
      <c r="C659" s="69" t="s">
        <v>1711</v>
      </c>
      <c r="D659" s="109" t="s">
        <v>1553</v>
      </c>
      <c r="E659" s="109" t="s">
        <v>693</v>
      </c>
      <c r="F659" s="69" t="s">
        <v>887</v>
      </c>
      <c r="G659" s="109" t="s">
        <v>1615</v>
      </c>
      <c r="H659" s="170">
        <v>5</v>
      </c>
      <c r="I659" s="109" t="s">
        <v>1808</v>
      </c>
      <c r="J659" s="183">
        <v>40</v>
      </c>
      <c r="K659" s="157" t="s">
        <v>1905</v>
      </c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>
        <v>40</v>
      </c>
      <c r="AR659" s="157"/>
      <c r="AS659" s="157">
        <v>40</v>
      </c>
      <c r="AT659" s="157"/>
      <c r="AU659" s="157">
        <v>40</v>
      </c>
      <c r="AV659" s="157"/>
      <c r="AW659" s="157">
        <v>40</v>
      </c>
      <c r="AX659" s="157"/>
      <c r="AY659" s="157">
        <v>40</v>
      </c>
    </row>
    <row r="660" spans="1:51">
      <c r="A660" s="156">
        <v>657</v>
      </c>
      <c r="B660" s="112"/>
      <c r="C660" s="69" t="s">
        <v>1225</v>
      </c>
      <c r="D660" s="96" t="s">
        <v>328</v>
      </c>
      <c r="E660" s="96" t="s">
        <v>693</v>
      </c>
      <c r="F660" s="109" t="s">
        <v>816</v>
      </c>
      <c r="G660" s="96" t="s">
        <v>1157</v>
      </c>
      <c r="H660" s="171">
        <v>1</v>
      </c>
      <c r="I660" s="96" t="s">
        <v>1219</v>
      </c>
      <c r="J660" s="185">
        <v>35</v>
      </c>
      <c r="K660" s="157" t="s">
        <v>1905</v>
      </c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>
        <v>35</v>
      </c>
      <c r="AR660" s="157"/>
      <c r="AS660" s="157"/>
      <c r="AT660" s="157"/>
      <c r="AU660" s="157"/>
      <c r="AV660" s="157"/>
      <c r="AW660" s="157"/>
      <c r="AX660" s="157"/>
      <c r="AY660" s="157"/>
    </row>
    <row r="661" spans="1:51">
      <c r="A661" s="156">
        <v>658</v>
      </c>
      <c r="B661" s="112"/>
      <c r="C661" s="69" t="s">
        <v>1225</v>
      </c>
      <c r="D661" s="96" t="s">
        <v>327</v>
      </c>
      <c r="E661" s="96" t="s">
        <v>693</v>
      </c>
      <c r="F661" s="96" t="s">
        <v>1762</v>
      </c>
      <c r="G661" s="96" t="s">
        <v>1158</v>
      </c>
      <c r="H661" s="171">
        <v>2</v>
      </c>
      <c r="I661" s="96" t="s">
        <v>1220</v>
      </c>
      <c r="J661" s="185">
        <v>35</v>
      </c>
      <c r="K661" s="157" t="s">
        <v>1893</v>
      </c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>
        <v>35</v>
      </c>
      <c r="AS661" s="157"/>
      <c r="AT661" s="157">
        <v>35</v>
      </c>
      <c r="AU661" s="157"/>
      <c r="AV661" s="157"/>
      <c r="AW661" s="157"/>
      <c r="AX661" s="157"/>
      <c r="AY661" s="157"/>
    </row>
    <row r="662" spans="1:51" s="62" customFormat="1">
      <c r="A662" s="156">
        <v>659</v>
      </c>
      <c r="B662" s="112"/>
      <c r="C662" s="69" t="s">
        <v>1225</v>
      </c>
      <c r="D662" s="96" t="s">
        <v>328</v>
      </c>
      <c r="E662" s="96" t="s">
        <v>693</v>
      </c>
      <c r="F662" s="78" t="s">
        <v>1762</v>
      </c>
      <c r="G662" s="96" t="s">
        <v>1158</v>
      </c>
      <c r="H662" s="171">
        <v>2</v>
      </c>
      <c r="I662" s="96" t="s">
        <v>1221</v>
      </c>
      <c r="J662" s="185">
        <v>35</v>
      </c>
      <c r="K662" s="157" t="s">
        <v>1906</v>
      </c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>
        <v>35</v>
      </c>
      <c r="AT662" s="157"/>
      <c r="AU662" s="157">
        <v>35</v>
      </c>
      <c r="AV662" s="157"/>
      <c r="AW662" s="157"/>
      <c r="AX662" s="157"/>
      <c r="AY662" s="157"/>
    </row>
    <row r="663" spans="1:51">
      <c r="A663" s="156">
        <v>660</v>
      </c>
      <c r="B663" s="139"/>
      <c r="C663" s="114" t="s">
        <v>1245</v>
      </c>
      <c r="D663" s="96" t="s">
        <v>317</v>
      </c>
      <c r="E663" s="96" t="s">
        <v>693</v>
      </c>
      <c r="F663" s="96" t="s">
        <v>1763</v>
      </c>
      <c r="G663" s="96" t="s">
        <v>1250</v>
      </c>
      <c r="H663" s="171">
        <v>2</v>
      </c>
      <c r="I663" s="96" t="s">
        <v>1315</v>
      </c>
      <c r="J663" s="185">
        <v>36</v>
      </c>
      <c r="K663" s="157" t="s">
        <v>1907</v>
      </c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>
        <v>36</v>
      </c>
      <c r="AU663" s="157"/>
      <c r="AV663" s="157">
        <v>36</v>
      </c>
      <c r="AW663" s="157"/>
      <c r="AX663" s="157"/>
      <c r="AY663" s="157"/>
    </row>
    <row r="664" spans="1:51" ht="14.25" customHeight="1">
      <c r="A664" s="156">
        <v>661</v>
      </c>
      <c r="B664" s="112"/>
      <c r="C664" s="114" t="s">
        <v>1245</v>
      </c>
      <c r="D664" s="96" t="s">
        <v>314</v>
      </c>
      <c r="E664" s="96" t="s">
        <v>693</v>
      </c>
      <c r="F664" s="96" t="s">
        <v>1763</v>
      </c>
      <c r="G664" s="96" t="s">
        <v>1250</v>
      </c>
      <c r="H664" s="171">
        <v>2</v>
      </c>
      <c r="I664" s="96" t="s">
        <v>1316</v>
      </c>
      <c r="J664" s="185">
        <v>33</v>
      </c>
      <c r="K664" s="157" t="s">
        <v>1908</v>
      </c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>
        <v>33</v>
      </c>
      <c r="AV664" s="157"/>
      <c r="AW664" s="157">
        <v>33</v>
      </c>
      <c r="AX664" s="157"/>
      <c r="AY664" s="157"/>
    </row>
    <row r="665" spans="1:51" s="62" customFormat="1">
      <c r="A665" s="156">
        <v>662</v>
      </c>
      <c r="B665" s="139"/>
      <c r="C665" s="69" t="s">
        <v>1711</v>
      </c>
      <c r="D665" s="109" t="s">
        <v>907</v>
      </c>
      <c r="E665" s="126" t="s">
        <v>65</v>
      </c>
      <c r="F665" s="116" t="s">
        <v>1975</v>
      </c>
      <c r="G665" s="109" t="s">
        <v>265</v>
      </c>
      <c r="H665" s="170">
        <v>2</v>
      </c>
      <c r="I665" s="109" t="s">
        <v>1646</v>
      </c>
      <c r="J665" s="184">
        <v>40</v>
      </c>
      <c r="K665" s="157" t="s">
        <v>1872</v>
      </c>
      <c r="L665" s="157">
        <v>40</v>
      </c>
      <c r="M665" s="157"/>
      <c r="N665" s="157">
        <v>40</v>
      </c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</row>
    <row r="666" spans="1:51">
      <c r="A666" s="156">
        <v>663</v>
      </c>
      <c r="B666" s="139"/>
      <c r="C666" s="69" t="s">
        <v>1711</v>
      </c>
      <c r="D666" s="109" t="s">
        <v>910</v>
      </c>
      <c r="E666" s="126" t="s">
        <v>65</v>
      </c>
      <c r="F666" s="126" t="s">
        <v>1975</v>
      </c>
      <c r="G666" s="109" t="s">
        <v>265</v>
      </c>
      <c r="H666" s="170">
        <v>2</v>
      </c>
      <c r="I666" s="109" t="s">
        <v>1647</v>
      </c>
      <c r="J666" s="184">
        <v>39</v>
      </c>
      <c r="K666" s="157" t="s">
        <v>1873</v>
      </c>
      <c r="L666" s="157"/>
      <c r="M666" s="157">
        <v>39</v>
      </c>
      <c r="N666" s="157"/>
      <c r="O666" s="157">
        <v>29</v>
      </c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</row>
    <row r="667" spans="1:51">
      <c r="A667" s="156">
        <v>664</v>
      </c>
      <c r="B667" s="112"/>
      <c r="C667" s="114" t="s">
        <v>1245</v>
      </c>
      <c r="D667" s="96" t="s">
        <v>315</v>
      </c>
      <c r="E667" s="96" t="s">
        <v>65</v>
      </c>
      <c r="F667" s="96" t="s">
        <v>249</v>
      </c>
      <c r="G667" s="96" t="s">
        <v>1248</v>
      </c>
      <c r="H667" s="171">
        <v>2</v>
      </c>
      <c r="I667" s="96" t="s">
        <v>1312</v>
      </c>
      <c r="J667" s="185">
        <v>33</v>
      </c>
      <c r="K667" s="157" t="s">
        <v>1878</v>
      </c>
      <c r="L667" s="157"/>
      <c r="M667" s="157"/>
      <c r="N667" s="157">
        <v>33</v>
      </c>
      <c r="O667" s="157"/>
      <c r="P667" s="157">
        <v>33</v>
      </c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</row>
    <row r="668" spans="1:51">
      <c r="A668" s="156">
        <v>665</v>
      </c>
      <c r="B668" s="112"/>
      <c r="C668" s="114" t="s">
        <v>1046</v>
      </c>
      <c r="D668" s="109" t="s">
        <v>951</v>
      </c>
      <c r="E668" s="109" t="s">
        <v>65</v>
      </c>
      <c r="F668" s="109" t="s">
        <v>66</v>
      </c>
      <c r="G668" s="109" t="s">
        <v>960</v>
      </c>
      <c r="H668" s="170">
        <v>2</v>
      </c>
      <c r="I668" s="109" t="s">
        <v>1976</v>
      </c>
      <c r="J668" s="170">
        <v>34</v>
      </c>
      <c r="K668" s="157" t="s">
        <v>1878</v>
      </c>
      <c r="L668" s="157"/>
      <c r="M668" s="157"/>
      <c r="N668" s="157">
        <v>40.799999999999997</v>
      </c>
      <c r="O668" s="157">
        <v>34</v>
      </c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</row>
    <row r="669" spans="1:51">
      <c r="A669" s="156">
        <v>666</v>
      </c>
      <c r="B669" s="112"/>
      <c r="C669" s="114" t="s">
        <v>1245</v>
      </c>
      <c r="D669" s="96" t="s">
        <v>316</v>
      </c>
      <c r="E669" s="96" t="s">
        <v>65</v>
      </c>
      <c r="F669" s="96" t="s">
        <v>249</v>
      </c>
      <c r="G669" s="96" t="s">
        <v>1248</v>
      </c>
      <c r="H669" s="171">
        <v>2</v>
      </c>
      <c r="I669" s="96" t="s">
        <v>1311</v>
      </c>
      <c r="J669" s="185">
        <v>30</v>
      </c>
      <c r="K669" s="157" t="s">
        <v>1874</v>
      </c>
      <c r="L669" s="157"/>
      <c r="M669" s="157"/>
      <c r="N669" s="157"/>
      <c r="O669" s="157"/>
      <c r="P669" s="157"/>
      <c r="Q669" s="157"/>
      <c r="R669" s="157">
        <v>30</v>
      </c>
      <c r="S669" s="157"/>
      <c r="T669" s="157">
        <v>30</v>
      </c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</row>
    <row r="670" spans="1:51">
      <c r="A670" s="156">
        <v>667</v>
      </c>
      <c r="B670" s="112"/>
      <c r="C670" s="69" t="s">
        <v>1711</v>
      </c>
      <c r="D670" s="107" t="s">
        <v>1955</v>
      </c>
      <c r="E670" s="120" t="s">
        <v>65</v>
      </c>
      <c r="F670" s="120" t="s">
        <v>249</v>
      </c>
      <c r="G670" s="107" t="s">
        <v>1977</v>
      </c>
      <c r="H670" s="168">
        <v>3</v>
      </c>
      <c r="I670" s="107" t="s">
        <v>1659</v>
      </c>
      <c r="J670" s="178">
        <v>22</v>
      </c>
      <c r="K670" s="157" t="s">
        <v>1875</v>
      </c>
      <c r="L670" s="157"/>
      <c r="M670" s="157"/>
      <c r="N670" s="157"/>
      <c r="O670" s="157"/>
      <c r="P670" s="157"/>
      <c r="Q670" s="157"/>
      <c r="R670" s="157"/>
      <c r="S670" s="157">
        <v>22</v>
      </c>
      <c r="T670" s="157"/>
      <c r="U670" s="157">
        <v>22</v>
      </c>
      <c r="V670" s="157"/>
      <c r="W670" s="157">
        <v>22</v>
      </c>
      <c r="X670" s="157"/>
      <c r="Y670" s="157">
        <v>22</v>
      </c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</row>
    <row r="671" spans="1:51">
      <c r="A671" s="156">
        <v>668</v>
      </c>
      <c r="B671" s="112"/>
      <c r="C671" s="114" t="s">
        <v>1245</v>
      </c>
      <c r="D671" s="82" t="s">
        <v>317</v>
      </c>
      <c r="E671" s="82" t="s">
        <v>65</v>
      </c>
      <c r="F671" s="82" t="s">
        <v>249</v>
      </c>
      <c r="G671" s="82" t="s">
        <v>1248</v>
      </c>
      <c r="H671" s="167">
        <v>2</v>
      </c>
      <c r="I671" s="82" t="s">
        <v>1310</v>
      </c>
      <c r="J671" s="175">
        <v>36</v>
      </c>
      <c r="K671" s="157" t="s">
        <v>1896</v>
      </c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>
        <v>36</v>
      </c>
      <c r="W671" s="157"/>
      <c r="X671" s="157">
        <v>36</v>
      </c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</row>
    <row r="672" spans="1:51">
      <c r="A672" s="156">
        <v>669</v>
      </c>
      <c r="B672" s="139"/>
      <c r="C672" s="60" t="s">
        <v>1536</v>
      </c>
      <c r="D672" s="124" t="s">
        <v>332</v>
      </c>
      <c r="E672" s="124" t="s">
        <v>65</v>
      </c>
      <c r="F672" s="124" t="s">
        <v>83</v>
      </c>
      <c r="G672" s="124" t="s">
        <v>1423</v>
      </c>
      <c r="H672" s="167">
        <v>2</v>
      </c>
      <c r="I672" s="82" t="s">
        <v>1488</v>
      </c>
      <c r="J672" s="180">
        <v>45</v>
      </c>
      <c r="K672" s="157" t="s">
        <v>1896</v>
      </c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>
        <v>45</v>
      </c>
      <c r="W672" s="157"/>
      <c r="X672" s="157"/>
      <c r="Y672" s="157">
        <v>36</v>
      </c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</row>
    <row r="673" spans="1:51">
      <c r="A673" s="156">
        <v>670</v>
      </c>
      <c r="B673" s="139"/>
      <c r="C673" s="69" t="s">
        <v>1711</v>
      </c>
      <c r="D673" s="109" t="s">
        <v>903</v>
      </c>
      <c r="E673" s="126" t="s">
        <v>65</v>
      </c>
      <c r="F673" s="116" t="s">
        <v>1975</v>
      </c>
      <c r="G673" s="109" t="s">
        <v>265</v>
      </c>
      <c r="H673" s="170">
        <v>2</v>
      </c>
      <c r="I673" s="94" t="s">
        <v>1313</v>
      </c>
      <c r="J673" s="184">
        <v>37</v>
      </c>
      <c r="K673" s="157" t="s">
        <v>1896</v>
      </c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>
        <v>37</v>
      </c>
      <c r="W673" s="157"/>
      <c r="X673" s="157">
        <v>37</v>
      </c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</row>
    <row r="674" spans="1:51">
      <c r="A674" s="156">
        <v>671</v>
      </c>
      <c r="B674" s="139"/>
      <c r="C674" s="60" t="s">
        <v>1536</v>
      </c>
      <c r="D674" s="128" t="s">
        <v>333</v>
      </c>
      <c r="E674" s="128" t="s">
        <v>65</v>
      </c>
      <c r="F674" s="114" t="s">
        <v>83</v>
      </c>
      <c r="G674" s="128" t="s">
        <v>1423</v>
      </c>
      <c r="H674" s="171">
        <v>2</v>
      </c>
      <c r="I674" s="82" t="s">
        <v>1489</v>
      </c>
      <c r="J674" s="188">
        <v>46</v>
      </c>
      <c r="K674" s="157" t="s">
        <v>1892</v>
      </c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>
        <v>36.799999999999997</v>
      </c>
      <c r="X674" s="157">
        <v>46</v>
      </c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</row>
    <row r="675" spans="1:51">
      <c r="A675" s="156">
        <v>672</v>
      </c>
      <c r="B675" s="139"/>
      <c r="C675" s="69" t="s">
        <v>1711</v>
      </c>
      <c r="D675" s="109" t="s">
        <v>908</v>
      </c>
      <c r="E675" s="126" t="s">
        <v>65</v>
      </c>
      <c r="F675" s="120" t="s">
        <v>1975</v>
      </c>
      <c r="G675" s="109" t="s">
        <v>265</v>
      </c>
      <c r="H675" s="170">
        <v>2</v>
      </c>
      <c r="I675" s="107" t="s">
        <v>1314</v>
      </c>
      <c r="J675" s="184">
        <v>41</v>
      </c>
      <c r="K675" s="157" t="s">
        <v>1892</v>
      </c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>
        <v>41</v>
      </c>
      <c r="X675" s="157"/>
      <c r="Y675" s="157">
        <v>41</v>
      </c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</row>
    <row r="676" spans="1:51">
      <c r="A676" s="156">
        <v>673</v>
      </c>
      <c r="B676" s="112"/>
      <c r="C676" s="114" t="s">
        <v>1245</v>
      </c>
      <c r="D676" s="82" t="s">
        <v>306</v>
      </c>
      <c r="E676" s="120" t="s">
        <v>65</v>
      </c>
      <c r="F676" s="120" t="s">
        <v>249</v>
      </c>
      <c r="G676" s="82" t="s">
        <v>1246</v>
      </c>
      <c r="H676" s="167">
        <v>1</v>
      </c>
      <c r="I676" s="82" t="s">
        <v>1289</v>
      </c>
      <c r="J676" s="164">
        <v>43</v>
      </c>
      <c r="K676" s="192" t="s">
        <v>1884</v>
      </c>
      <c r="L676" s="192"/>
      <c r="M676" s="192"/>
      <c r="N676" s="192"/>
      <c r="O676" s="192"/>
      <c r="P676" s="192"/>
      <c r="Q676" s="192"/>
      <c r="R676" s="192"/>
      <c r="S676" s="192"/>
      <c r="T676" s="192"/>
      <c r="U676" s="192"/>
      <c r="V676" s="192"/>
      <c r="W676" s="192"/>
      <c r="X676" s="192"/>
      <c r="Y676" s="192"/>
      <c r="Z676" s="192"/>
      <c r="AA676" s="192">
        <v>43</v>
      </c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</row>
    <row r="677" spans="1:51">
      <c r="A677" s="156">
        <v>674</v>
      </c>
      <c r="B677" s="139"/>
      <c r="C677" s="69" t="s">
        <v>1711</v>
      </c>
      <c r="D677" s="107" t="s">
        <v>1955</v>
      </c>
      <c r="E677" s="120" t="s">
        <v>65</v>
      </c>
      <c r="F677" s="120" t="s">
        <v>249</v>
      </c>
      <c r="G677" s="107" t="s">
        <v>1577</v>
      </c>
      <c r="H677" s="168">
        <v>3</v>
      </c>
      <c r="I677" s="107" t="s">
        <v>1658</v>
      </c>
      <c r="J677" s="178">
        <v>22</v>
      </c>
      <c r="K677" s="157" t="s">
        <v>1900</v>
      </c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>
        <v>22</v>
      </c>
      <c r="AD677" s="157"/>
      <c r="AE677" s="157">
        <v>22</v>
      </c>
      <c r="AF677" s="157"/>
      <c r="AG677" s="157">
        <v>22</v>
      </c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</row>
    <row r="678" spans="1:51">
      <c r="A678" s="156">
        <v>675</v>
      </c>
      <c r="B678" s="112"/>
      <c r="C678" s="114" t="s">
        <v>1245</v>
      </c>
      <c r="D678" s="82" t="s">
        <v>314</v>
      </c>
      <c r="E678" s="82" t="s">
        <v>65</v>
      </c>
      <c r="F678" s="82" t="s">
        <v>249</v>
      </c>
      <c r="G678" s="82" t="s">
        <v>1248</v>
      </c>
      <c r="H678" s="167">
        <v>2</v>
      </c>
      <c r="I678" s="82" t="s">
        <v>1309</v>
      </c>
      <c r="J678" s="175">
        <v>33</v>
      </c>
      <c r="K678" s="157" t="s">
        <v>1897</v>
      </c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>
        <v>33</v>
      </c>
      <c r="AE678" s="157"/>
      <c r="AF678" s="157">
        <v>33</v>
      </c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</row>
    <row r="679" spans="1:51">
      <c r="A679" s="156">
        <v>676</v>
      </c>
      <c r="B679" s="141"/>
      <c r="C679" s="69" t="s">
        <v>1711</v>
      </c>
      <c r="D679" s="109" t="s">
        <v>911</v>
      </c>
      <c r="E679" s="126" t="s">
        <v>65</v>
      </c>
      <c r="F679" s="126" t="s">
        <v>1975</v>
      </c>
      <c r="G679" s="109" t="s">
        <v>265</v>
      </c>
      <c r="H679" s="170">
        <v>2</v>
      </c>
      <c r="I679" s="109" t="s">
        <v>1318</v>
      </c>
      <c r="J679" s="184">
        <v>40</v>
      </c>
      <c r="K679" s="192" t="s">
        <v>1897</v>
      </c>
      <c r="L679" s="192"/>
      <c r="M679" s="192"/>
      <c r="N679" s="192"/>
      <c r="O679" s="192"/>
      <c r="P679" s="192"/>
      <c r="Q679" s="192"/>
      <c r="R679" s="192"/>
      <c r="S679" s="192"/>
      <c r="T679" s="192"/>
      <c r="U679" s="192"/>
      <c r="V679" s="192"/>
      <c r="W679" s="192"/>
      <c r="X679" s="192"/>
      <c r="Y679" s="192"/>
      <c r="Z679" s="192"/>
      <c r="AA679" s="192"/>
      <c r="AB679" s="192"/>
      <c r="AC679" s="192"/>
      <c r="AD679" s="192">
        <v>40</v>
      </c>
      <c r="AE679" s="192"/>
      <c r="AF679" s="192">
        <v>40</v>
      </c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</row>
    <row r="680" spans="1:51">
      <c r="A680" s="156">
        <v>677</v>
      </c>
      <c r="B680" s="112"/>
      <c r="C680" s="114" t="s">
        <v>1245</v>
      </c>
      <c r="D680" s="96" t="s">
        <v>313</v>
      </c>
      <c r="E680" s="96" t="s">
        <v>65</v>
      </c>
      <c r="F680" s="96" t="s">
        <v>83</v>
      </c>
      <c r="G680" s="96" t="s">
        <v>1249</v>
      </c>
      <c r="H680" s="171">
        <v>1</v>
      </c>
      <c r="I680" s="96" t="s">
        <v>1284</v>
      </c>
      <c r="J680" s="185">
        <v>48</v>
      </c>
      <c r="K680" s="157" t="s">
        <v>1903</v>
      </c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>
        <v>48</v>
      </c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</row>
    <row r="681" spans="1:51">
      <c r="A681" s="156">
        <v>678</v>
      </c>
      <c r="B681" s="141"/>
      <c r="C681" s="69" t="s">
        <v>1711</v>
      </c>
      <c r="D681" s="109" t="s">
        <v>909</v>
      </c>
      <c r="E681" s="126" t="s">
        <v>65</v>
      </c>
      <c r="F681" s="116" t="s">
        <v>1975</v>
      </c>
      <c r="G681" s="109" t="s">
        <v>265</v>
      </c>
      <c r="H681" s="170">
        <v>2</v>
      </c>
      <c r="I681" s="109" t="s">
        <v>1317</v>
      </c>
      <c r="J681" s="184">
        <v>42</v>
      </c>
      <c r="K681" s="192" t="s">
        <v>1903</v>
      </c>
      <c r="L681" s="192"/>
      <c r="M681" s="192"/>
      <c r="N681" s="192"/>
      <c r="O681" s="192"/>
      <c r="P681" s="192"/>
      <c r="Q681" s="192"/>
      <c r="R681" s="192"/>
      <c r="S681" s="192"/>
      <c r="T681" s="192"/>
      <c r="U681" s="192"/>
      <c r="V681" s="192"/>
      <c r="W681" s="192"/>
      <c r="X681" s="192"/>
      <c r="Y681" s="192"/>
      <c r="Z681" s="192"/>
      <c r="AA681" s="192"/>
      <c r="AB681" s="192"/>
      <c r="AC681" s="192"/>
      <c r="AD681" s="192"/>
      <c r="AE681" s="192">
        <v>42</v>
      </c>
      <c r="AF681" s="192"/>
      <c r="AG681" s="192">
        <v>42</v>
      </c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</row>
    <row r="682" spans="1:51">
      <c r="A682" s="156">
        <v>679</v>
      </c>
      <c r="B682" s="112"/>
      <c r="C682" s="114" t="s">
        <v>1245</v>
      </c>
      <c r="D682" s="96" t="s">
        <v>309</v>
      </c>
      <c r="E682" s="96" t="s">
        <v>65</v>
      </c>
      <c r="F682" s="96" t="s">
        <v>83</v>
      </c>
      <c r="G682" s="96" t="s">
        <v>1249</v>
      </c>
      <c r="H682" s="171">
        <v>1</v>
      </c>
      <c r="I682" s="96" t="s">
        <v>1286</v>
      </c>
      <c r="J682" s="185">
        <v>47</v>
      </c>
      <c r="K682" s="157" t="s">
        <v>1886</v>
      </c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>
        <v>47</v>
      </c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</row>
    <row r="683" spans="1:51" ht="14.25" customHeight="1">
      <c r="A683" s="156">
        <v>680</v>
      </c>
      <c r="B683" s="112"/>
      <c r="C683" s="114" t="s">
        <v>1245</v>
      </c>
      <c r="D683" s="96" t="s">
        <v>311</v>
      </c>
      <c r="E683" s="96" t="s">
        <v>65</v>
      </c>
      <c r="F683" s="78" t="s">
        <v>83</v>
      </c>
      <c r="G683" s="96" t="s">
        <v>1249</v>
      </c>
      <c r="H683" s="171">
        <v>1</v>
      </c>
      <c r="I683" s="96" t="s">
        <v>1300</v>
      </c>
      <c r="J683" s="185">
        <v>46</v>
      </c>
      <c r="K683" s="157" t="s">
        <v>1899</v>
      </c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>
        <v>46</v>
      </c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</row>
    <row r="684" spans="1:51" ht="14.25" customHeight="1">
      <c r="A684" s="156">
        <v>681</v>
      </c>
      <c r="B684" s="112"/>
      <c r="C684" s="114" t="s">
        <v>1245</v>
      </c>
      <c r="D684" s="96" t="s">
        <v>303</v>
      </c>
      <c r="E684" s="126" t="s">
        <v>65</v>
      </c>
      <c r="F684" s="116" t="s">
        <v>249</v>
      </c>
      <c r="G684" s="96" t="s">
        <v>1246</v>
      </c>
      <c r="H684" s="171">
        <v>1</v>
      </c>
      <c r="I684" s="96" t="s">
        <v>1288</v>
      </c>
      <c r="J684" s="171">
        <v>42</v>
      </c>
      <c r="K684" s="192" t="s">
        <v>1901</v>
      </c>
      <c r="L684" s="192"/>
      <c r="M684" s="192"/>
      <c r="N684" s="192"/>
      <c r="O684" s="192"/>
      <c r="P684" s="192"/>
      <c r="Q684" s="192"/>
      <c r="R684" s="192"/>
      <c r="S684" s="192"/>
      <c r="T684" s="192"/>
      <c r="U684" s="192"/>
      <c r="V684" s="192"/>
      <c r="W684" s="192"/>
      <c r="X684" s="192"/>
      <c r="Y684" s="192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>
        <v>42</v>
      </c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</row>
    <row r="685" spans="1:51">
      <c r="A685" s="156">
        <v>682</v>
      </c>
      <c r="B685" s="112"/>
      <c r="C685" s="114" t="s">
        <v>1245</v>
      </c>
      <c r="D685" s="96" t="s">
        <v>302</v>
      </c>
      <c r="E685" s="126" t="s">
        <v>65</v>
      </c>
      <c r="F685" s="116" t="s">
        <v>249</v>
      </c>
      <c r="G685" s="96" t="s">
        <v>1246</v>
      </c>
      <c r="H685" s="171">
        <v>1</v>
      </c>
      <c r="I685" s="96" t="s">
        <v>1287</v>
      </c>
      <c r="J685" s="171">
        <v>43</v>
      </c>
      <c r="K685" s="192" t="s">
        <v>1904</v>
      </c>
      <c r="L685" s="192"/>
      <c r="M685" s="192"/>
      <c r="N685" s="192"/>
      <c r="O685" s="192"/>
      <c r="P685" s="192"/>
      <c r="Q685" s="192"/>
      <c r="R685" s="192"/>
      <c r="S685" s="192"/>
      <c r="T685" s="192"/>
      <c r="U685" s="192"/>
      <c r="V685" s="192"/>
      <c r="W685" s="192"/>
      <c r="X685" s="192"/>
      <c r="Y685" s="192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>
        <v>43</v>
      </c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</row>
    <row r="686" spans="1:51">
      <c r="A686" s="156">
        <v>683</v>
      </c>
      <c r="B686" s="139"/>
      <c r="C686" s="69" t="s">
        <v>1711</v>
      </c>
      <c r="D686" s="109" t="s">
        <v>906</v>
      </c>
      <c r="E686" s="126" t="s">
        <v>65</v>
      </c>
      <c r="F686" s="126" t="s">
        <v>249</v>
      </c>
      <c r="G686" s="109" t="s">
        <v>265</v>
      </c>
      <c r="H686" s="170">
        <v>2</v>
      </c>
      <c r="I686" s="109" t="s">
        <v>1326</v>
      </c>
      <c r="J686" s="184">
        <v>42</v>
      </c>
      <c r="K686" s="157" t="s">
        <v>1887</v>
      </c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>
        <v>42</v>
      </c>
      <c r="AM686" s="157"/>
      <c r="AN686" s="157">
        <v>42</v>
      </c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</row>
    <row r="687" spans="1:51">
      <c r="A687" s="156">
        <v>684</v>
      </c>
      <c r="B687" s="139"/>
      <c r="C687" s="69" t="s">
        <v>1711</v>
      </c>
      <c r="D687" s="109" t="s">
        <v>905</v>
      </c>
      <c r="E687" s="126" t="s">
        <v>65</v>
      </c>
      <c r="F687" s="116" t="s">
        <v>249</v>
      </c>
      <c r="G687" s="109" t="s">
        <v>265</v>
      </c>
      <c r="H687" s="170">
        <v>2</v>
      </c>
      <c r="I687" s="109" t="s">
        <v>1325</v>
      </c>
      <c r="J687" s="184">
        <v>41</v>
      </c>
      <c r="K687" s="157" t="s">
        <v>1902</v>
      </c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>
        <v>41</v>
      </c>
      <c r="AN687" s="157"/>
      <c r="AO687" s="157">
        <v>41</v>
      </c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</row>
    <row r="688" spans="1:51">
      <c r="A688" s="156">
        <v>685</v>
      </c>
      <c r="B688" s="112"/>
      <c r="C688" s="142" t="s">
        <v>1245</v>
      </c>
      <c r="D688" s="143" t="s">
        <v>315</v>
      </c>
      <c r="E688" s="144" t="s">
        <v>65</v>
      </c>
      <c r="F688" s="144" t="s">
        <v>249</v>
      </c>
      <c r="G688" s="143" t="s">
        <v>1246</v>
      </c>
      <c r="H688" s="172">
        <v>1</v>
      </c>
      <c r="I688" s="143" t="s">
        <v>1941</v>
      </c>
      <c r="J688" s="172">
        <v>33</v>
      </c>
      <c r="K688" s="215" t="s">
        <v>1888</v>
      </c>
      <c r="L688" s="215"/>
      <c r="M688" s="192"/>
      <c r="N688" s="192"/>
      <c r="O688" s="192"/>
      <c r="P688" s="192"/>
      <c r="Q688" s="192"/>
      <c r="R688" s="192"/>
      <c r="S688" s="192"/>
      <c r="T688" s="192"/>
      <c r="U688" s="192"/>
      <c r="V688" s="192"/>
      <c r="W688" s="192"/>
      <c r="X688" s="192"/>
      <c r="Y688" s="192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>
        <v>33</v>
      </c>
      <c r="AQ688" s="192"/>
      <c r="AR688" s="192"/>
      <c r="AS688" s="192"/>
      <c r="AT688" s="192"/>
      <c r="AU688" s="192"/>
      <c r="AV688" s="192"/>
      <c r="AW688" s="192"/>
      <c r="AX688" s="192"/>
      <c r="AY688" s="192"/>
    </row>
    <row r="689" spans="1:51">
      <c r="A689" s="156">
        <v>686</v>
      </c>
      <c r="B689" s="139"/>
      <c r="C689" s="124" t="s">
        <v>1245</v>
      </c>
      <c r="D689" s="82" t="s">
        <v>317</v>
      </c>
      <c r="E689" s="120" t="s">
        <v>65</v>
      </c>
      <c r="F689" s="120" t="s">
        <v>249</v>
      </c>
      <c r="G689" s="82" t="s">
        <v>1246</v>
      </c>
      <c r="H689" s="167">
        <v>1</v>
      </c>
      <c r="I689" s="82" t="s">
        <v>1932</v>
      </c>
      <c r="J689" s="167">
        <v>36</v>
      </c>
      <c r="K689" s="199" t="s">
        <v>1905</v>
      </c>
      <c r="L689" s="199"/>
      <c r="M689" s="199"/>
      <c r="N689" s="199"/>
      <c r="O689" s="199"/>
      <c r="P689" s="199"/>
      <c r="Q689" s="199"/>
      <c r="R689" s="199"/>
      <c r="S689" s="199"/>
      <c r="T689" s="199"/>
      <c r="U689" s="199"/>
      <c r="V689" s="199"/>
      <c r="W689" s="199"/>
      <c r="X689" s="199"/>
      <c r="Y689" s="199"/>
      <c r="Z689" s="199"/>
      <c r="AA689" s="199"/>
      <c r="AB689" s="199"/>
      <c r="AC689" s="199"/>
      <c r="AD689" s="199"/>
      <c r="AE689" s="199"/>
      <c r="AF689" s="199"/>
      <c r="AG689" s="199"/>
      <c r="AH689" s="199"/>
      <c r="AI689" s="199"/>
      <c r="AJ689" s="199"/>
      <c r="AK689" s="199"/>
      <c r="AL689" s="199"/>
      <c r="AM689" s="199"/>
      <c r="AN689" s="199"/>
      <c r="AO689" s="199"/>
      <c r="AP689" s="199"/>
      <c r="AQ689" s="199">
        <v>36</v>
      </c>
      <c r="AR689" s="199"/>
      <c r="AS689" s="199"/>
      <c r="AT689" s="199"/>
      <c r="AU689" s="199"/>
      <c r="AV689" s="199"/>
      <c r="AW689" s="199"/>
      <c r="AX689" s="199"/>
      <c r="AY689" s="199"/>
    </row>
    <row r="690" spans="1:51">
      <c r="A690" s="156">
        <v>687</v>
      </c>
      <c r="B690" s="112"/>
      <c r="C690" s="124" t="s">
        <v>1245</v>
      </c>
      <c r="D690" s="82" t="s">
        <v>316</v>
      </c>
      <c r="E690" s="120" t="s">
        <v>65</v>
      </c>
      <c r="F690" s="120" t="s">
        <v>249</v>
      </c>
      <c r="G690" s="82" t="s">
        <v>1246</v>
      </c>
      <c r="H690" s="167">
        <v>1</v>
      </c>
      <c r="I690" s="82" t="s">
        <v>1942</v>
      </c>
      <c r="J690" s="167">
        <v>30</v>
      </c>
      <c r="K690" s="199" t="s">
        <v>1893</v>
      </c>
      <c r="L690" s="199"/>
      <c r="M690" s="199"/>
      <c r="N690" s="199"/>
      <c r="O690" s="199"/>
      <c r="P690" s="199"/>
      <c r="Q690" s="199"/>
      <c r="R690" s="199"/>
      <c r="S690" s="199"/>
      <c r="T690" s="199"/>
      <c r="U690" s="199"/>
      <c r="V690" s="199"/>
      <c r="W690" s="199"/>
      <c r="X690" s="199"/>
      <c r="Y690" s="199"/>
      <c r="Z690" s="199"/>
      <c r="AA690" s="199"/>
      <c r="AB690" s="199"/>
      <c r="AC690" s="199"/>
      <c r="AD690" s="199"/>
      <c r="AE690" s="199"/>
      <c r="AF690" s="199"/>
      <c r="AG690" s="199"/>
      <c r="AH690" s="199"/>
      <c r="AI690" s="199"/>
      <c r="AJ690" s="199"/>
      <c r="AK690" s="199"/>
      <c r="AL690" s="199"/>
      <c r="AM690" s="199"/>
      <c r="AN690" s="199"/>
      <c r="AO690" s="199"/>
      <c r="AP690" s="199"/>
      <c r="AQ690" s="199"/>
      <c r="AR690" s="199">
        <v>30</v>
      </c>
      <c r="AS690" s="199"/>
      <c r="AT690" s="199"/>
      <c r="AU690" s="199"/>
      <c r="AV690" s="199"/>
      <c r="AW690" s="199"/>
      <c r="AX690" s="199"/>
      <c r="AY690" s="199"/>
    </row>
    <row r="691" spans="1:51">
      <c r="A691" s="156">
        <v>688</v>
      </c>
      <c r="B691" s="139"/>
      <c r="C691" s="124" t="s">
        <v>1245</v>
      </c>
      <c r="D691" s="82" t="s">
        <v>314</v>
      </c>
      <c r="E691" s="120" t="s">
        <v>65</v>
      </c>
      <c r="F691" s="120" t="s">
        <v>249</v>
      </c>
      <c r="G691" s="82" t="s">
        <v>1246</v>
      </c>
      <c r="H691" s="167">
        <v>1</v>
      </c>
      <c r="I691" s="82" t="s">
        <v>1293</v>
      </c>
      <c r="J691" s="167">
        <v>33</v>
      </c>
      <c r="K691" s="199" t="s">
        <v>1906</v>
      </c>
      <c r="L691" s="199"/>
      <c r="M691" s="199"/>
      <c r="N691" s="199"/>
      <c r="O691" s="199"/>
      <c r="P691" s="199"/>
      <c r="Q691" s="199"/>
      <c r="R691" s="199"/>
      <c r="S691" s="199"/>
      <c r="T691" s="199"/>
      <c r="U691" s="199"/>
      <c r="V691" s="199"/>
      <c r="W691" s="199"/>
      <c r="X691" s="199"/>
      <c r="Y691" s="199"/>
      <c r="Z691" s="199"/>
      <c r="AA691" s="199"/>
      <c r="AB691" s="199"/>
      <c r="AC691" s="199"/>
      <c r="AD691" s="199"/>
      <c r="AE691" s="199"/>
      <c r="AF691" s="199"/>
      <c r="AG691" s="199"/>
      <c r="AH691" s="199"/>
      <c r="AI691" s="199"/>
      <c r="AJ691" s="199"/>
      <c r="AK691" s="199"/>
      <c r="AL691" s="199"/>
      <c r="AM691" s="199"/>
      <c r="AN691" s="199"/>
      <c r="AO691" s="199"/>
      <c r="AP691" s="199"/>
      <c r="AQ691" s="199"/>
      <c r="AR691" s="199"/>
      <c r="AS691" s="199">
        <v>33</v>
      </c>
      <c r="AT691" s="199"/>
      <c r="AU691" s="199"/>
      <c r="AV691" s="199"/>
      <c r="AW691" s="199"/>
      <c r="AX691" s="199"/>
      <c r="AY691" s="199"/>
    </row>
    <row r="692" spans="1:51">
      <c r="A692" s="156">
        <v>689</v>
      </c>
      <c r="B692" s="139"/>
      <c r="C692" s="110" t="s">
        <v>1536</v>
      </c>
      <c r="D692" s="124" t="s">
        <v>1385</v>
      </c>
      <c r="E692" s="110" t="s">
        <v>65</v>
      </c>
      <c r="F692" s="110" t="s">
        <v>83</v>
      </c>
      <c r="G692" s="124" t="s">
        <v>1421</v>
      </c>
      <c r="H692" s="167">
        <v>1</v>
      </c>
      <c r="I692" s="82" t="s">
        <v>1485</v>
      </c>
      <c r="J692" s="220">
        <v>30</v>
      </c>
      <c r="K692" s="158" t="s">
        <v>1906</v>
      </c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>
        <v>30</v>
      </c>
      <c r="AT692" s="158"/>
      <c r="AU692" s="158"/>
      <c r="AV692" s="158"/>
      <c r="AW692" s="158"/>
      <c r="AX692" s="158"/>
      <c r="AY692" s="158"/>
    </row>
    <row r="693" spans="1:51">
      <c r="J693" s="174">
        <f>SUM(J4:K692)</f>
        <v>26723</v>
      </c>
      <c r="N693" s="174"/>
      <c r="O693" s="174"/>
      <c r="P693" s="174"/>
      <c r="Q693" s="174"/>
      <c r="R693" s="174"/>
      <c r="S693" s="174"/>
      <c r="T693" s="174"/>
      <c r="U693" s="174"/>
      <c r="V693" s="174"/>
      <c r="W693" s="174"/>
      <c r="X693" s="174"/>
      <c r="Y693" s="174"/>
      <c r="Z693" s="174"/>
      <c r="AA693" s="174"/>
      <c r="AB693" s="174"/>
      <c r="AC693" s="174"/>
      <c r="AD693" s="174"/>
      <c r="AE693" s="174"/>
      <c r="AF693" s="174"/>
      <c r="AG693" s="174"/>
      <c r="AH693" s="174"/>
      <c r="AI693" s="174"/>
      <c r="AJ693" s="174"/>
      <c r="AK693" s="174"/>
      <c r="AL693" s="174"/>
      <c r="AM693" s="174"/>
      <c r="AN693" s="174"/>
      <c r="AO693" s="174"/>
      <c r="AP693" s="174"/>
      <c r="AQ693" s="174"/>
      <c r="AR693" s="174"/>
      <c r="AS693" s="174"/>
      <c r="AT693" s="174"/>
      <c r="AU693" s="174"/>
      <c r="AV693" s="174"/>
      <c r="AW693" s="174"/>
      <c r="AX693" s="174"/>
      <c r="AY693" s="174"/>
    </row>
    <row r="694" spans="1:51">
      <c r="I694" s="77" t="s">
        <v>388</v>
      </c>
      <c r="N694" s="174"/>
      <c r="O694" s="174"/>
      <c r="P694" s="174"/>
      <c r="Q694" s="174"/>
      <c r="R694" s="174"/>
      <c r="S694" s="174"/>
      <c r="T694" s="174"/>
      <c r="U694" s="174"/>
      <c r="V694" s="174"/>
      <c r="W694" s="174"/>
      <c r="X694" s="174"/>
      <c r="Y694" s="174"/>
      <c r="Z694" s="174"/>
      <c r="AA694" s="174"/>
      <c r="AB694" s="174"/>
      <c r="AC694" s="174"/>
      <c r="AD694" s="174"/>
      <c r="AE694" s="174"/>
      <c r="AF694" s="174"/>
      <c r="AG694" s="174"/>
      <c r="AH694" s="174"/>
      <c r="AI694" s="174"/>
      <c r="AJ694" s="174"/>
      <c r="AK694" s="174"/>
      <c r="AL694" s="174"/>
      <c r="AM694" s="174"/>
      <c r="AN694" s="174"/>
      <c r="AO694" s="174"/>
      <c r="AP694" s="174"/>
      <c r="AQ694" s="174"/>
      <c r="AR694" s="174"/>
      <c r="AS694" s="174"/>
      <c r="AT694" s="174"/>
      <c r="AU694" s="174"/>
      <c r="AV694" s="174"/>
      <c r="AW694" s="174"/>
      <c r="AX694" s="174"/>
      <c r="AY694" s="174"/>
    </row>
    <row r="695" spans="1:51">
      <c r="I695" s="146"/>
      <c r="J695" s="190"/>
      <c r="N695" s="174"/>
      <c r="O695" s="174"/>
      <c r="P695" s="174"/>
      <c r="Q695" s="174"/>
      <c r="R695" s="174"/>
      <c r="S695" s="174"/>
      <c r="T695" s="174"/>
      <c r="U695" s="174"/>
      <c r="V695" s="174"/>
      <c r="W695" s="174"/>
      <c r="X695" s="174"/>
      <c r="Y695" s="174"/>
      <c r="Z695" s="174"/>
      <c r="AA695" s="174"/>
      <c r="AB695" s="174"/>
      <c r="AC695" s="174"/>
      <c r="AD695" s="174"/>
      <c r="AE695" s="174"/>
      <c r="AF695" s="174"/>
      <c r="AG695" s="174"/>
      <c r="AH695" s="174"/>
      <c r="AI695" s="174"/>
      <c r="AJ695" s="174"/>
      <c r="AK695" s="174"/>
      <c r="AL695" s="174"/>
      <c r="AM695" s="174"/>
      <c r="AN695" s="174"/>
      <c r="AO695" s="174"/>
      <c r="AP695" s="174"/>
      <c r="AQ695" s="174"/>
      <c r="AR695" s="174"/>
      <c r="AS695" s="174"/>
      <c r="AT695" s="174"/>
      <c r="AU695" s="174"/>
      <c r="AV695" s="174"/>
      <c r="AW695" s="174"/>
      <c r="AX695" s="174"/>
      <c r="AY695" s="174"/>
    </row>
    <row r="696" spans="1:51">
      <c r="I696" s="112"/>
      <c r="N696" s="174"/>
      <c r="O696" s="174"/>
      <c r="P696" s="174"/>
      <c r="Q696" s="174"/>
      <c r="R696" s="174"/>
      <c r="S696" s="174"/>
      <c r="T696" s="174"/>
      <c r="U696" s="174"/>
      <c r="V696" s="174"/>
      <c r="W696" s="174"/>
      <c r="X696" s="174"/>
      <c r="Y696" s="174"/>
      <c r="Z696" s="174"/>
      <c r="AA696" s="174"/>
      <c r="AB696" s="174"/>
      <c r="AC696" s="174"/>
      <c r="AD696" s="174"/>
      <c r="AE696" s="174"/>
      <c r="AF696" s="174"/>
      <c r="AG696" s="174"/>
      <c r="AH696" s="174"/>
      <c r="AI696" s="174"/>
      <c r="AJ696" s="174"/>
      <c r="AK696" s="174"/>
      <c r="AL696" s="174"/>
      <c r="AM696" s="174"/>
      <c r="AN696" s="174"/>
      <c r="AO696" s="174"/>
      <c r="AP696" s="174"/>
      <c r="AQ696" s="174"/>
      <c r="AR696" s="174"/>
      <c r="AS696" s="174"/>
      <c r="AT696" s="174"/>
      <c r="AU696" s="174"/>
      <c r="AV696" s="174"/>
      <c r="AW696" s="174"/>
      <c r="AX696" s="174"/>
      <c r="AY696" s="174"/>
    </row>
    <row r="697" spans="1:51">
      <c r="G697" s="77" t="s">
        <v>812</v>
      </c>
      <c r="H697" s="174" t="s">
        <v>1934</v>
      </c>
      <c r="N697" s="174"/>
      <c r="O697" s="174"/>
      <c r="P697" s="174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  <c r="AA697" s="174"/>
      <c r="AB697" s="174"/>
      <c r="AC697" s="174"/>
      <c r="AD697" s="174"/>
      <c r="AE697" s="174"/>
      <c r="AF697" s="174"/>
      <c r="AG697" s="174"/>
      <c r="AH697" s="174"/>
      <c r="AI697" s="174"/>
      <c r="AJ697" s="174"/>
      <c r="AK697" s="174"/>
      <c r="AL697" s="174"/>
      <c r="AM697" s="174"/>
      <c r="AN697" s="174"/>
      <c r="AO697" s="174"/>
      <c r="AP697" s="174"/>
      <c r="AQ697" s="174"/>
      <c r="AR697" s="174"/>
      <c r="AS697" s="174"/>
      <c r="AT697" s="174"/>
      <c r="AU697" s="174"/>
      <c r="AV697" s="174"/>
      <c r="AW697" s="174"/>
      <c r="AX697" s="174"/>
      <c r="AY697" s="174"/>
    </row>
    <row r="698" spans="1:51">
      <c r="N698" s="174"/>
      <c r="O698" s="174"/>
      <c r="P698" s="174"/>
      <c r="Q698" s="174"/>
      <c r="R698" s="174"/>
      <c r="S698" s="174"/>
      <c r="T698" s="174"/>
      <c r="U698" s="174"/>
      <c r="V698" s="174"/>
      <c r="W698" s="174"/>
      <c r="X698" s="174"/>
      <c r="Y698" s="174"/>
      <c r="Z698" s="174"/>
      <c r="AA698" s="174"/>
      <c r="AB698" s="174"/>
      <c r="AC698" s="174"/>
      <c r="AD698" s="174"/>
      <c r="AE698" s="174"/>
      <c r="AF698" s="174"/>
      <c r="AG698" s="174"/>
      <c r="AH698" s="174"/>
      <c r="AI698" s="174"/>
      <c r="AJ698" s="174"/>
      <c r="AK698" s="174"/>
      <c r="AL698" s="174"/>
      <c r="AM698" s="174"/>
      <c r="AN698" s="174"/>
      <c r="AO698" s="174"/>
      <c r="AP698" s="174"/>
      <c r="AQ698" s="174"/>
      <c r="AR698" s="174"/>
      <c r="AS698" s="174"/>
      <c r="AT698" s="174"/>
      <c r="AU698" s="174"/>
      <c r="AV698" s="174"/>
      <c r="AW698" s="174"/>
      <c r="AX698" s="174"/>
      <c r="AY698" s="174"/>
    </row>
    <row r="699" spans="1:51">
      <c r="G699" s="77" t="s">
        <v>1935</v>
      </c>
      <c r="I699" s="77" t="s">
        <v>811</v>
      </c>
      <c r="N699" s="174"/>
      <c r="O699" s="174"/>
      <c r="P699" s="174"/>
      <c r="Q699" s="174"/>
      <c r="R699" s="174"/>
      <c r="S699" s="174"/>
      <c r="T699" s="174"/>
      <c r="U699" s="174"/>
      <c r="V699" s="174"/>
      <c r="W699" s="174"/>
      <c r="X699" s="174"/>
      <c r="Y699" s="174"/>
      <c r="Z699" s="174"/>
      <c r="AA699" s="174"/>
      <c r="AB699" s="174"/>
      <c r="AC699" s="174"/>
      <c r="AD699" s="174"/>
      <c r="AE699" s="174"/>
      <c r="AF699" s="174"/>
      <c r="AG699" s="174"/>
      <c r="AH699" s="174"/>
      <c r="AI699" s="174"/>
      <c r="AJ699" s="174"/>
      <c r="AK699" s="174"/>
      <c r="AL699" s="174"/>
      <c r="AM699" s="174"/>
      <c r="AN699" s="174"/>
      <c r="AO699" s="174"/>
      <c r="AP699" s="174"/>
      <c r="AQ699" s="174"/>
      <c r="AR699" s="174"/>
      <c r="AS699" s="174"/>
      <c r="AT699" s="174"/>
      <c r="AU699" s="174"/>
      <c r="AV699" s="174"/>
      <c r="AW699" s="174"/>
      <c r="AX699" s="174"/>
      <c r="AY699" s="174"/>
    </row>
    <row r="700" spans="1:51">
      <c r="F700" s="77" t="s">
        <v>1792</v>
      </c>
      <c r="G700" s="77" t="s">
        <v>811</v>
      </c>
      <c r="N700" s="174"/>
      <c r="O700" s="174"/>
      <c r="P700" s="174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  <c r="AA700" s="174"/>
      <c r="AB700" s="174"/>
      <c r="AC700" s="174"/>
      <c r="AD700" s="174"/>
      <c r="AE700" s="174"/>
      <c r="AF700" s="174"/>
      <c r="AG700" s="174"/>
      <c r="AH700" s="174"/>
      <c r="AI700" s="174"/>
      <c r="AJ700" s="174"/>
      <c r="AK700" s="174"/>
      <c r="AL700" s="174"/>
      <c r="AM700" s="174"/>
      <c r="AN700" s="174"/>
      <c r="AO700" s="174"/>
      <c r="AP700" s="174"/>
      <c r="AQ700" s="174"/>
      <c r="AR700" s="174"/>
      <c r="AS700" s="174"/>
      <c r="AT700" s="174"/>
      <c r="AU700" s="174"/>
      <c r="AV700" s="174"/>
      <c r="AW700" s="174"/>
      <c r="AX700" s="174"/>
      <c r="AY700" s="174"/>
    </row>
    <row r="701" spans="1:51">
      <c r="G701" s="77" t="s">
        <v>387</v>
      </c>
      <c r="I701" s="77" t="s">
        <v>1801</v>
      </c>
      <c r="N701" s="174"/>
      <c r="O701" s="174"/>
      <c r="P701" s="217" t="s">
        <v>1869</v>
      </c>
      <c r="Q701" s="174"/>
      <c r="R701" s="174"/>
      <c r="S701" s="174"/>
      <c r="T701" s="174"/>
      <c r="U701" s="174"/>
      <c r="V701" s="174"/>
      <c r="W701" s="174"/>
      <c r="X701" s="174"/>
      <c r="Y701" s="174"/>
      <c r="Z701" s="174"/>
      <c r="AA701" s="174"/>
      <c r="AB701" s="174"/>
      <c r="AC701" s="174"/>
      <c r="AD701" s="174"/>
      <c r="AE701" s="174"/>
      <c r="AF701" s="174"/>
      <c r="AG701" s="174"/>
      <c r="AH701" s="174"/>
      <c r="AI701" s="174"/>
      <c r="AJ701" s="174"/>
      <c r="AK701" s="174"/>
      <c r="AL701" s="174"/>
      <c r="AM701" s="174"/>
      <c r="AN701" s="174"/>
      <c r="AO701" s="174"/>
      <c r="AP701" s="174"/>
      <c r="AQ701" s="174"/>
      <c r="AR701" s="174"/>
      <c r="AS701" s="174"/>
      <c r="AT701" s="174"/>
      <c r="AU701" s="174"/>
      <c r="AV701" s="174"/>
      <c r="AW701" s="174"/>
      <c r="AX701" s="174"/>
      <c r="AY701" s="174"/>
    </row>
    <row r="702" spans="1:51">
      <c r="F702" s="77" t="s">
        <v>1788</v>
      </c>
      <c r="N702" s="174"/>
      <c r="O702" s="174"/>
      <c r="P702" s="174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  <c r="AA702" s="174"/>
      <c r="AB702" s="174"/>
      <c r="AC702" s="174"/>
      <c r="AD702" s="174"/>
      <c r="AE702" s="174"/>
      <c r="AF702" s="174"/>
      <c r="AG702" s="174"/>
      <c r="AH702" s="174"/>
      <c r="AI702" s="174"/>
      <c r="AJ702" s="174"/>
      <c r="AK702" s="174"/>
      <c r="AL702" s="174"/>
      <c r="AM702" s="174"/>
      <c r="AN702" s="174"/>
      <c r="AO702" s="174"/>
      <c r="AP702" s="174"/>
      <c r="AQ702" s="174"/>
      <c r="AR702" s="174"/>
      <c r="AS702" s="174"/>
      <c r="AT702" s="174"/>
      <c r="AU702" s="174"/>
      <c r="AV702" s="174"/>
      <c r="AW702" s="174"/>
      <c r="AX702" s="174"/>
      <c r="AY702" s="174"/>
    </row>
    <row r="703" spans="1:51">
      <c r="N703" s="174"/>
      <c r="O703" s="174"/>
      <c r="P703" s="174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  <c r="AA703" s="174"/>
      <c r="AB703" s="174"/>
      <c r="AC703" s="174"/>
      <c r="AD703" s="174"/>
      <c r="AE703" s="174"/>
      <c r="AF703" s="174"/>
      <c r="AG703" s="174"/>
      <c r="AH703" s="174"/>
      <c r="AI703" s="174"/>
      <c r="AJ703" s="174"/>
      <c r="AK703" s="174"/>
      <c r="AL703" s="174"/>
      <c r="AM703" s="174"/>
      <c r="AN703" s="174"/>
      <c r="AO703" s="174"/>
      <c r="AP703" s="174"/>
      <c r="AQ703" s="174"/>
      <c r="AR703" s="174"/>
      <c r="AS703" s="174"/>
      <c r="AT703" s="174"/>
      <c r="AU703" s="174"/>
      <c r="AV703" s="174"/>
      <c r="AW703" s="174"/>
      <c r="AX703" s="174"/>
      <c r="AY703" s="174"/>
    </row>
    <row r="704" spans="1:51">
      <c r="I704" s="77" t="s">
        <v>1760</v>
      </c>
      <c r="N704" s="174"/>
      <c r="O704" s="174"/>
      <c r="P704" s="174"/>
      <c r="Q704" s="174"/>
      <c r="R704" s="174"/>
      <c r="S704" s="174"/>
      <c r="T704" s="174"/>
      <c r="U704" s="174"/>
      <c r="V704" s="174"/>
      <c r="W704" s="174"/>
      <c r="X704" s="174"/>
      <c r="Y704" s="174"/>
      <c r="Z704" s="174"/>
      <c r="AA704" s="174"/>
      <c r="AB704" s="174"/>
      <c r="AC704" s="174"/>
      <c r="AD704" s="174"/>
      <c r="AE704" s="174"/>
      <c r="AF704" s="174"/>
      <c r="AG704" s="174"/>
      <c r="AH704" s="174"/>
      <c r="AI704" s="174"/>
      <c r="AJ704" s="174"/>
      <c r="AK704" s="174"/>
      <c r="AL704" s="174"/>
      <c r="AM704" s="174"/>
      <c r="AN704" s="174"/>
      <c r="AO704" s="174"/>
      <c r="AP704" s="174"/>
      <c r="AQ704" s="174"/>
      <c r="AR704" s="174"/>
      <c r="AS704" s="174"/>
      <c r="AT704" s="174"/>
      <c r="AU704" s="174"/>
      <c r="AV704" s="174"/>
      <c r="AW704" s="174"/>
      <c r="AX704" s="174"/>
      <c r="AY704" s="174"/>
    </row>
    <row r="705" spans="6:51">
      <c r="N705" s="174"/>
      <c r="O705" s="174"/>
      <c r="P705" s="174"/>
      <c r="Q705" s="174"/>
      <c r="R705" s="174"/>
      <c r="S705" s="174"/>
      <c r="T705" s="174"/>
      <c r="U705" s="174"/>
      <c r="V705" s="174"/>
      <c r="W705" s="174"/>
      <c r="X705" s="174"/>
      <c r="Y705" s="174"/>
      <c r="Z705" s="174"/>
      <c r="AA705" s="174"/>
      <c r="AB705" s="174"/>
      <c r="AC705" s="174"/>
      <c r="AD705" s="174"/>
      <c r="AE705" s="174"/>
      <c r="AF705" s="174"/>
      <c r="AG705" s="174"/>
      <c r="AH705" s="174"/>
      <c r="AI705" s="174"/>
      <c r="AJ705" s="174"/>
      <c r="AK705" s="174"/>
      <c r="AL705" s="174"/>
      <c r="AM705" s="174"/>
      <c r="AN705" s="174"/>
      <c r="AO705" s="174"/>
      <c r="AP705" s="174"/>
      <c r="AQ705" s="174"/>
      <c r="AR705" s="174"/>
      <c r="AS705" s="174"/>
      <c r="AT705" s="174"/>
      <c r="AU705" s="174"/>
      <c r="AV705" s="174"/>
      <c r="AW705" s="174"/>
      <c r="AX705" s="174"/>
      <c r="AY705" s="174"/>
    </row>
    <row r="706" spans="6:51">
      <c r="N706" s="174"/>
      <c r="O706" s="174"/>
      <c r="P706" s="174"/>
      <c r="Q706" s="174"/>
      <c r="R706" s="174"/>
      <c r="S706" s="174"/>
      <c r="T706" s="174"/>
      <c r="U706" s="174"/>
      <c r="V706" s="174"/>
      <c r="W706" s="174"/>
      <c r="X706" s="174"/>
      <c r="Y706" s="174"/>
      <c r="Z706" s="174"/>
      <c r="AA706" s="174"/>
      <c r="AB706" s="174"/>
      <c r="AC706" s="174"/>
      <c r="AD706" s="174"/>
      <c r="AE706" s="174"/>
      <c r="AF706" s="174"/>
      <c r="AG706" s="174"/>
      <c r="AH706" s="174"/>
      <c r="AI706" s="174"/>
      <c r="AJ706" s="174"/>
      <c r="AK706" s="174"/>
      <c r="AL706" s="174"/>
      <c r="AM706" s="174"/>
      <c r="AN706" s="174"/>
      <c r="AO706" s="174"/>
      <c r="AP706" s="174"/>
      <c r="AQ706" s="174"/>
      <c r="AR706" s="174"/>
      <c r="AS706" s="174"/>
      <c r="AT706" s="174"/>
      <c r="AU706" s="174"/>
      <c r="AV706" s="174"/>
      <c r="AW706" s="174"/>
      <c r="AX706" s="174"/>
      <c r="AY706" s="174"/>
    </row>
    <row r="707" spans="6:51">
      <c r="N707" s="174"/>
      <c r="O707" s="174"/>
      <c r="P707" s="174"/>
      <c r="Q707" s="174"/>
      <c r="R707" s="174"/>
      <c r="S707" s="174"/>
      <c r="T707" s="174"/>
      <c r="U707" s="174"/>
      <c r="V707" s="174"/>
      <c r="W707" s="174"/>
      <c r="X707" s="174"/>
      <c r="Y707" s="174"/>
      <c r="Z707" s="174"/>
      <c r="AA707" s="174"/>
      <c r="AB707" s="174"/>
      <c r="AC707" s="174"/>
      <c r="AD707" s="174"/>
      <c r="AE707" s="174"/>
      <c r="AF707" s="174"/>
      <c r="AG707" s="174"/>
      <c r="AH707" s="174"/>
      <c r="AI707" s="174"/>
      <c r="AJ707" s="174"/>
      <c r="AK707" s="174"/>
      <c r="AL707" s="174"/>
      <c r="AM707" s="174"/>
      <c r="AN707" s="174"/>
      <c r="AO707" s="174"/>
      <c r="AP707" s="174"/>
      <c r="AQ707" s="174"/>
      <c r="AR707" s="174"/>
      <c r="AS707" s="174"/>
      <c r="AT707" s="174"/>
      <c r="AU707" s="174"/>
      <c r="AV707" s="174"/>
      <c r="AW707" s="174"/>
      <c r="AX707" s="174"/>
      <c r="AY707" s="174"/>
    </row>
    <row r="708" spans="6:51">
      <c r="N708" s="174"/>
      <c r="O708" s="174"/>
      <c r="P708" s="174"/>
      <c r="Q708" s="174"/>
      <c r="R708" s="174"/>
      <c r="S708" s="174"/>
      <c r="T708" s="174"/>
      <c r="U708" s="174"/>
      <c r="V708" s="174"/>
      <c r="W708" s="174"/>
      <c r="X708" s="174"/>
      <c r="Y708" s="174"/>
      <c r="Z708" s="174"/>
      <c r="AA708" s="174"/>
      <c r="AB708" s="174"/>
      <c r="AC708" s="174"/>
      <c r="AD708" s="174"/>
      <c r="AE708" s="174"/>
      <c r="AF708" s="174"/>
      <c r="AG708" s="174"/>
      <c r="AH708" s="174"/>
      <c r="AI708" s="174"/>
      <c r="AJ708" s="174"/>
      <c r="AK708" s="174"/>
      <c r="AL708" s="174"/>
      <c r="AM708" s="174"/>
      <c r="AN708" s="174"/>
      <c r="AO708" s="174"/>
      <c r="AP708" s="174"/>
      <c r="AQ708" s="174"/>
      <c r="AR708" s="174"/>
      <c r="AS708" s="174"/>
      <c r="AT708" s="174"/>
      <c r="AU708" s="174"/>
      <c r="AV708" s="174"/>
      <c r="AW708" s="174"/>
      <c r="AX708" s="174"/>
      <c r="AY708" s="174"/>
    </row>
    <row r="709" spans="6:51">
      <c r="N709" s="174"/>
      <c r="O709" s="174"/>
      <c r="P709" s="174"/>
      <c r="Q709" s="174"/>
      <c r="R709" s="174"/>
      <c r="S709" s="174"/>
      <c r="T709" s="174"/>
      <c r="U709" s="174"/>
      <c r="V709" s="174"/>
      <c r="W709" s="174"/>
      <c r="X709" s="174"/>
      <c r="Y709" s="174"/>
      <c r="Z709" s="174"/>
      <c r="AA709" s="174"/>
      <c r="AB709" s="174"/>
      <c r="AC709" s="174"/>
      <c r="AD709" s="174"/>
      <c r="AE709" s="174"/>
      <c r="AF709" s="174"/>
      <c r="AG709" s="174"/>
      <c r="AH709" s="174"/>
      <c r="AI709" s="174"/>
      <c r="AJ709" s="174"/>
      <c r="AK709" s="174"/>
      <c r="AL709" s="174"/>
      <c r="AM709" s="174"/>
      <c r="AN709" s="174"/>
      <c r="AO709" s="174"/>
      <c r="AP709" s="174"/>
      <c r="AQ709" s="174"/>
      <c r="AR709" s="174"/>
      <c r="AS709" s="174"/>
      <c r="AT709" s="174"/>
      <c r="AU709" s="174"/>
      <c r="AV709" s="174"/>
      <c r="AW709" s="174"/>
      <c r="AX709" s="174"/>
      <c r="AY709" s="174"/>
    </row>
    <row r="710" spans="6:51">
      <c r="N710" s="174"/>
      <c r="O710" s="174"/>
      <c r="P710" s="174"/>
      <c r="Q710" s="174"/>
      <c r="R710" s="174"/>
      <c r="S710" s="174"/>
      <c r="T710" s="174"/>
      <c r="U710" s="174"/>
      <c r="V710" s="174"/>
      <c r="W710" s="174"/>
      <c r="X710" s="174"/>
      <c r="Y710" s="174"/>
      <c r="Z710" s="174"/>
      <c r="AA710" s="174"/>
      <c r="AB710" s="174"/>
      <c r="AC710" s="174"/>
      <c r="AD710" s="174"/>
      <c r="AE710" s="174"/>
      <c r="AF710" s="174"/>
      <c r="AG710" s="174"/>
      <c r="AH710" s="174"/>
      <c r="AI710" s="174"/>
      <c r="AJ710" s="174"/>
      <c r="AK710" s="174"/>
      <c r="AL710" s="174"/>
      <c r="AM710" s="174"/>
      <c r="AN710" s="174"/>
      <c r="AO710" s="174"/>
      <c r="AP710" s="174"/>
      <c r="AQ710" s="174"/>
      <c r="AR710" s="174"/>
      <c r="AS710" s="174"/>
      <c r="AT710" s="174"/>
      <c r="AU710" s="174"/>
      <c r="AV710" s="174"/>
      <c r="AW710" s="174"/>
      <c r="AX710" s="174"/>
      <c r="AY710" s="174"/>
    </row>
    <row r="711" spans="6:51">
      <c r="N711" s="174"/>
      <c r="O711" s="174"/>
      <c r="P711" s="174"/>
      <c r="Q711" s="174"/>
      <c r="R711" s="174"/>
      <c r="S711" s="174"/>
      <c r="T711" s="174"/>
      <c r="U711" s="174"/>
      <c r="V711" s="174"/>
      <c r="W711" s="174"/>
      <c r="X711" s="174"/>
      <c r="Y711" s="174"/>
      <c r="Z711" s="174"/>
      <c r="AA711" s="174"/>
      <c r="AB711" s="174"/>
      <c r="AC711" s="174"/>
      <c r="AD711" s="174"/>
      <c r="AE711" s="174"/>
      <c r="AF711" s="174"/>
      <c r="AG711" s="174"/>
      <c r="AH711" s="174"/>
      <c r="AI711" s="174"/>
      <c r="AJ711" s="174"/>
      <c r="AK711" s="174"/>
      <c r="AL711" s="174"/>
      <c r="AM711" s="174"/>
      <c r="AN711" s="174"/>
      <c r="AO711" s="174"/>
      <c r="AP711" s="174"/>
      <c r="AQ711" s="174"/>
      <c r="AR711" s="174"/>
      <c r="AS711" s="174"/>
      <c r="AT711" s="174"/>
      <c r="AU711" s="174"/>
      <c r="AV711" s="174"/>
      <c r="AW711" s="174"/>
      <c r="AX711" s="174"/>
      <c r="AY711" s="174"/>
    </row>
    <row r="712" spans="6:51">
      <c r="N712" s="174"/>
      <c r="O712" s="174"/>
      <c r="P712" s="174"/>
      <c r="Q712" s="174"/>
      <c r="R712" s="174"/>
      <c r="S712" s="174"/>
      <c r="T712" s="174"/>
      <c r="U712" s="174"/>
      <c r="V712" s="174"/>
      <c r="W712" s="174"/>
      <c r="X712" s="174"/>
      <c r="Y712" s="174"/>
      <c r="Z712" s="174"/>
      <c r="AA712" s="174"/>
      <c r="AB712" s="174"/>
      <c r="AC712" s="174"/>
      <c r="AD712" s="174"/>
      <c r="AE712" s="174"/>
      <c r="AF712" s="174"/>
      <c r="AG712" s="174"/>
      <c r="AH712" s="174"/>
      <c r="AI712" s="174"/>
      <c r="AJ712" s="174"/>
      <c r="AK712" s="174"/>
      <c r="AL712" s="174"/>
      <c r="AM712" s="174"/>
      <c r="AN712" s="174"/>
      <c r="AO712" s="174"/>
      <c r="AP712" s="174"/>
      <c r="AQ712" s="174"/>
      <c r="AR712" s="174"/>
      <c r="AS712" s="174"/>
      <c r="AT712" s="174"/>
      <c r="AU712" s="174"/>
      <c r="AV712" s="174"/>
      <c r="AW712" s="174"/>
      <c r="AX712" s="174"/>
      <c r="AY712" s="174"/>
    </row>
    <row r="713" spans="6:51">
      <c r="N713" s="174"/>
      <c r="O713" s="174"/>
      <c r="P713" s="174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  <c r="AA713" s="174"/>
      <c r="AB713" s="174"/>
      <c r="AC713" s="174"/>
      <c r="AD713" s="174"/>
      <c r="AE713" s="174"/>
      <c r="AF713" s="174"/>
      <c r="AG713" s="174"/>
      <c r="AH713" s="174"/>
      <c r="AI713" s="174"/>
      <c r="AJ713" s="174"/>
      <c r="AK713" s="174"/>
      <c r="AL713" s="174"/>
      <c r="AM713" s="174"/>
      <c r="AN713" s="174"/>
      <c r="AO713" s="174"/>
      <c r="AP713" s="174"/>
      <c r="AQ713" s="174"/>
      <c r="AR713" s="174"/>
      <c r="AS713" s="174"/>
      <c r="AT713" s="174"/>
      <c r="AU713" s="174"/>
      <c r="AV713" s="174"/>
      <c r="AW713" s="174"/>
      <c r="AX713" s="174"/>
      <c r="AY713" s="174"/>
    </row>
    <row r="714" spans="6:51">
      <c r="N714" s="174"/>
      <c r="O714" s="174"/>
      <c r="P714" s="174"/>
      <c r="Q714" s="174"/>
      <c r="R714" s="174"/>
      <c r="S714" s="174"/>
      <c r="T714" s="174"/>
      <c r="U714" s="174"/>
      <c r="V714" s="174"/>
      <c r="W714" s="174"/>
      <c r="X714" s="174"/>
      <c r="Y714" s="174"/>
      <c r="Z714" s="174"/>
      <c r="AA714" s="174"/>
      <c r="AB714" s="174"/>
      <c r="AC714" s="174"/>
      <c r="AD714" s="174"/>
      <c r="AE714" s="174"/>
      <c r="AF714" s="174"/>
      <c r="AG714" s="174"/>
      <c r="AH714" s="174"/>
      <c r="AI714" s="174"/>
      <c r="AJ714" s="174"/>
      <c r="AK714" s="174"/>
      <c r="AL714" s="174"/>
      <c r="AM714" s="174"/>
      <c r="AN714" s="174"/>
      <c r="AO714" s="174"/>
      <c r="AP714" s="174"/>
      <c r="AQ714" s="174"/>
      <c r="AR714" s="174"/>
      <c r="AS714" s="174"/>
      <c r="AT714" s="174"/>
      <c r="AU714" s="174"/>
      <c r="AV714" s="174"/>
      <c r="AW714" s="174"/>
      <c r="AX714" s="174"/>
      <c r="AY714" s="174"/>
    </row>
    <row r="715" spans="6:51">
      <c r="N715" s="174"/>
      <c r="O715" s="174"/>
      <c r="P715" s="174"/>
      <c r="Q715" s="174"/>
      <c r="R715" s="174"/>
      <c r="S715" s="174"/>
      <c r="T715" s="174"/>
      <c r="U715" s="174"/>
      <c r="V715" s="174"/>
      <c r="W715" s="174"/>
      <c r="X715" s="174"/>
      <c r="Y715" s="174"/>
      <c r="Z715" s="174"/>
      <c r="AA715" s="174"/>
      <c r="AB715" s="174"/>
      <c r="AC715" s="174"/>
      <c r="AD715" s="174"/>
      <c r="AE715" s="174"/>
      <c r="AF715" s="174"/>
      <c r="AG715" s="174"/>
      <c r="AH715" s="174"/>
      <c r="AI715" s="174"/>
      <c r="AJ715" s="174"/>
      <c r="AK715" s="174"/>
      <c r="AL715" s="174"/>
      <c r="AM715" s="174"/>
      <c r="AN715" s="174"/>
      <c r="AO715" s="174"/>
      <c r="AP715" s="174"/>
      <c r="AQ715" s="174"/>
      <c r="AR715" s="174"/>
      <c r="AS715" s="174"/>
      <c r="AT715" s="174"/>
      <c r="AU715" s="174"/>
      <c r="AV715" s="174"/>
      <c r="AW715" s="174"/>
      <c r="AX715" s="174"/>
      <c r="AY715" s="174"/>
    </row>
    <row r="716" spans="6:51">
      <c r="F716" s="77" t="s">
        <v>1819</v>
      </c>
      <c r="N716" s="174"/>
      <c r="O716" s="174"/>
      <c r="P716" s="174"/>
      <c r="Q716" s="174"/>
      <c r="R716" s="174"/>
      <c r="S716" s="174"/>
      <c r="T716" s="174"/>
      <c r="U716" s="174"/>
      <c r="V716" s="174"/>
      <c r="W716" s="174"/>
      <c r="X716" s="174"/>
      <c r="Y716" s="174"/>
      <c r="Z716" s="174"/>
      <c r="AA716" s="174"/>
      <c r="AB716" s="174"/>
      <c r="AC716" s="174"/>
      <c r="AD716" s="174"/>
      <c r="AE716" s="174"/>
      <c r="AF716" s="174"/>
      <c r="AG716" s="174"/>
      <c r="AH716" s="174"/>
      <c r="AI716" s="174"/>
      <c r="AJ716" s="174"/>
      <c r="AK716" s="174"/>
      <c r="AL716" s="174"/>
      <c r="AM716" s="174"/>
      <c r="AN716" s="174"/>
      <c r="AO716" s="174"/>
      <c r="AP716" s="174"/>
      <c r="AQ716" s="174"/>
      <c r="AR716" s="174"/>
      <c r="AS716" s="174"/>
      <c r="AT716" s="174"/>
      <c r="AU716" s="174"/>
      <c r="AV716" s="174"/>
      <c r="AW716" s="174"/>
      <c r="AX716" s="174"/>
      <c r="AY716" s="174"/>
    </row>
    <row r="717" spans="6:51">
      <c r="N717" s="174"/>
      <c r="O717" s="174"/>
      <c r="P717" s="174"/>
      <c r="Q717" s="174"/>
      <c r="R717" s="174"/>
      <c r="S717" s="174"/>
      <c r="T717" s="174"/>
      <c r="U717" s="174"/>
      <c r="V717" s="174"/>
      <c r="W717" s="174"/>
      <c r="X717" s="174"/>
      <c r="Y717" s="174"/>
      <c r="Z717" s="174"/>
      <c r="AA717" s="174"/>
      <c r="AB717" s="174"/>
      <c r="AC717" s="174"/>
      <c r="AD717" s="174"/>
      <c r="AE717" s="174"/>
      <c r="AF717" s="174"/>
      <c r="AG717" s="174"/>
      <c r="AH717" s="174"/>
      <c r="AI717" s="174"/>
      <c r="AJ717" s="174"/>
      <c r="AK717" s="174"/>
      <c r="AL717" s="174"/>
      <c r="AM717" s="174"/>
      <c r="AN717" s="174"/>
      <c r="AO717" s="174"/>
      <c r="AP717" s="174"/>
      <c r="AQ717" s="174"/>
      <c r="AR717" s="174"/>
      <c r="AS717" s="174"/>
      <c r="AT717" s="174"/>
      <c r="AU717" s="174"/>
      <c r="AV717" s="174"/>
      <c r="AW717" s="174"/>
      <c r="AX717" s="174"/>
      <c r="AY717" s="174"/>
    </row>
    <row r="718" spans="6:51">
      <c r="N718" s="174"/>
      <c r="O718" s="174"/>
      <c r="P718" s="174"/>
      <c r="Q718" s="174"/>
      <c r="R718" s="174"/>
      <c r="S718" s="174"/>
      <c r="T718" s="174"/>
      <c r="U718" s="174"/>
      <c r="V718" s="174"/>
      <c r="W718" s="174"/>
      <c r="X718" s="174"/>
      <c r="Y718" s="174"/>
      <c r="Z718" s="174"/>
      <c r="AA718" s="174"/>
      <c r="AB718" s="174"/>
      <c r="AC718" s="174"/>
      <c r="AD718" s="174"/>
      <c r="AE718" s="174"/>
      <c r="AF718" s="174"/>
      <c r="AG718" s="174"/>
      <c r="AH718" s="174"/>
      <c r="AI718" s="174"/>
      <c r="AJ718" s="174"/>
      <c r="AK718" s="174"/>
      <c r="AL718" s="174"/>
      <c r="AM718" s="174"/>
      <c r="AN718" s="174"/>
      <c r="AO718" s="174"/>
      <c r="AP718" s="174"/>
      <c r="AQ718" s="174"/>
      <c r="AR718" s="174"/>
      <c r="AS718" s="174"/>
      <c r="AT718" s="174"/>
      <c r="AU718" s="174"/>
      <c r="AV718" s="174"/>
      <c r="AW718" s="174"/>
      <c r="AX718" s="174"/>
      <c r="AY718" s="174"/>
    </row>
    <row r="719" spans="6:51">
      <c r="N719" s="174"/>
      <c r="O719" s="174"/>
      <c r="P719" s="174"/>
      <c r="Q719" s="174"/>
      <c r="R719" s="174"/>
      <c r="S719" s="174"/>
      <c r="T719" s="174"/>
      <c r="U719" s="174"/>
      <c r="V719" s="174"/>
      <c r="W719" s="174"/>
      <c r="X719" s="174"/>
      <c r="Y719" s="174"/>
      <c r="Z719" s="174"/>
      <c r="AA719" s="174"/>
      <c r="AB719" s="174"/>
      <c r="AC719" s="174"/>
      <c r="AD719" s="174"/>
      <c r="AE719" s="174"/>
      <c r="AF719" s="174"/>
      <c r="AG719" s="174"/>
      <c r="AH719" s="174"/>
      <c r="AI719" s="174"/>
      <c r="AJ719" s="174"/>
      <c r="AK719" s="174"/>
      <c r="AL719" s="174"/>
      <c r="AM719" s="174"/>
      <c r="AN719" s="174"/>
      <c r="AO719" s="174"/>
      <c r="AP719" s="174"/>
      <c r="AQ719" s="174"/>
      <c r="AR719" s="174"/>
      <c r="AS719" s="174"/>
      <c r="AT719" s="174"/>
      <c r="AU719" s="174"/>
      <c r="AV719" s="174"/>
      <c r="AW719" s="174"/>
      <c r="AX719" s="174"/>
      <c r="AY719" s="174"/>
    </row>
    <row r="720" spans="6:51">
      <c r="N720" s="174"/>
      <c r="O720" s="174"/>
      <c r="P720" s="174"/>
      <c r="Q720" s="174"/>
      <c r="R720" s="174"/>
      <c r="S720" s="174"/>
      <c r="T720" s="174"/>
      <c r="U720" s="174"/>
      <c r="V720" s="174"/>
      <c r="W720" s="174"/>
      <c r="X720" s="174"/>
      <c r="Y720" s="174"/>
      <c r="Z720" s="174"/>
      <c r="AA720" s="174"/>
      <c r="AB720" s="174"/>
      <c r="AC720" s="174"/>
      <c r="AD720" s="174"/>
      <c r="AE720" s="174"/>
      <c r="AF720" s="174"/>
      <c r="AG720" s="174"/>
      <c r="AH720" s="174"/>
      <c r="AI720" s="174"/>
      <c r="AJ720" s="174"/>
      <c r="AK720" s="174"/>
      <c r="AL720" s="174"/>
      <c r="AM720" s="174"/>
      <c r="AN720" s="174"/>
      <c r="AO720" s="174"/>
      <c r="AP720" s="174"/>
      <c r="AQ720" s="174"/>
      <c r="AR720" s="174"/>
      <c r="AS720" s="174"/>
      <c r="AT720" s="174"/>
      <c r="AU720" s="174"/>
      <c r="AV720" s="174"/>
      <c r="AW720" s="174"/>
      <c r="AX720" s="174"/>
      <c r="AY720" s="174"/>
    </row>
    <row r="721" spans="14:51">
      <c r="N721" s="174"/>
      <c r="O721" s="174"/>
      <c r="P721" s="174"/>
      <c r="Q721" s="174"/>
      <c r="R721" s="174"/>
      <c r="S721" s="174"/>
      <c r="T721" s="174"/>
      <c r="U721" s="174"/>
      <c r="V721" s="174"/>
      <c r="W721" s="174"/>
      <c r="X721" s="174"/>
      <c r="Y721" s="174"/>
      <c r="Z721" s="174"/>
      <c r="AA721" s="174"/>
      <c r="AB721" s="174"/>
      <c r="AC721" s="174"/>
      <c r="AD721" s="174"/>
      <c r="AE721" s="174"/>
      <c r="AF721" s="174"/>
      <c r="AG721" s="174"/>
      <c r="AH721" s="174"/>
      <c r="AI721" s="174"/>
      <c r="AJ721" s="174"/>
      <c r="AK721" s="174"/>
      <c r="AL721" s="174"/>
      <c r="AM721" s="174"/>
      <c r="AN721" s="174"/>
      <c r="AO721" s="174"/>
      <c r="AP721" s="174"/>
      <c r="AQ721" s="174"/>
      <c r="AR721" s="174"/>
      <c r="AS721" s="174"/>
      <c r="AT721" s="174"/>
      <c r="AU721" s="174"/>
      <c r="AV721" s="174"/>
      <c r="AW721" s="174"/>
      <c r="AX721" s="174"/>
      <c r="AY721" s="174"/>
    </row>
    <row r="722" spans="14:51">
      <c r="N722" s="174"/>
      <c r="O722" s="174"/>
      <c r="P722" s="174"/>
      <c r="Q722" s="174"/>
      <c r="R722" s="174"/>
      <c r="S722" s="174"/>
      <c r="T722" s="174"/>
      <c r="U722" s="174"/>
      <c r="V722" s="174"/>
      <c r="W722" s="174"/>
      <c r="X722" s="174"/>
      <c r="Y722" s="174"/>
      <c r="Z722" s="174"/>
      <c r="AA722" s="174"/>
      <c r="AB722" s="174"/>
      <c r="AC722" s="174"/>
      <c r="AD722" s="174"/>
      <c r="AE722" s="174"/>
      <c r="AF722" s="174"/>
      <c r="AG722" s="174"/>
      <c r="AH722" s="174"/>
      <c r="AI722" s="174"/>
      <c r="AJ722" s="174"/>
      <c r="AK722" s="174"/>
      <c r="AL722" s="174"/>
      <c r="AM722" s="174"/>
      <c r="AN722" s="174"/>
      <c r="AO722" s="174"/>
      <c r="AP722" s="174"/>
      <c r="AQ722" s="174"/>
      <c r="AR722" s="174"/>
      <c r="AS722" s="174"/>
      <c r="AT722" s="174"/>
      <c r="AU722" s="174"/>
      <c r="AV722" s="174"/>
      <c r="AW722" s="174"/>
      <c r="AX722" s="174"/>
      <c r="AY722" s="174"/>
    </row>
    <row r="723" spans="14:51">
      <c r="N723" s="174"/>
      <c r="O723" s="174"/>
      <c r="P723" s="174"/>
      <c r="Q723" s="174"/>
      <c r="R723" s="174"/>
      <c r="S723" s="174"/>
      <c r="T723" s="174"/>
      <c r="U723" s="174"/>
      <c r="V723" s="174"/>
      <c r="W723" s="174"/>
      <c r="X723" s="174"/>
      <c r="Y723" s="174"/>
      <c r="Z723" s="174"/>
      <c r="AA723" s="174"/>
      <c r="AB723" s="174"/>
      <c r="AC723" s="174"/>
      <c r="AD723" s="174"/>
      <c r="AE723" s="174"/>
      <c r="AF723" s="174"/>
      <c r="AG723" s="174"/>
      <c r="AH723" s="174"/>
      <c r="AI723" s="174"/>
      <c r="AJ723" s="174"/>
      <c r="AK723" s="174"/>
      <c r="AL723" s="174"/>
      <c r="AM723" s="174"/>
      <c r="AN723" s="174"/>
      <c r="AO723" s="174"/>
      <c r="AP723" s="174"/>
      <c r="AQ723" s="174"/>
      <c r="AR723" s="174"/>
      <c r="AS723" s="174"/>
      <c r="AT723" s="174"/>
      <c r="AU723" s="174"/>
      <c r="AV723" s="174"/>
      <c r="AW723" s="174"/>
      <c r="AX723" s="174"/>
      <c r="AY723" s="174"/>
    </row>
    <row r="724" spans="14:51">
      <c r="N724" s="174"/>
      <c r="O724" s="174"/>
      <c r="P724" s="174"/>
      <c r="Q724" s="174"/>
      <c r="R724" s="174"/>
      <c r="S724" s="174"/>
      <c r="T724" s="174"/>
      <c r="U724" s="174"/>
      <c r="V724" s="174"/>
      <c r="W724" s="174"/>
      <c r="X724" s="174"/>
      <c r="Y724" s="174"/>
      <c r="Z724" s="174"/>
      <c r="AA724" s="174"/>
      <c r="AB724" s="174"/>
      <c r="AC724" s="174"/>
      <c r="AD724" s="174"/>
      <c r="AE724" s="174"/>
      <c r="AF724" s="174"/>
      <c r="AG724" s="174"/>
      <c r="AH724" s="174"/>
      <c r="AI724" s="174"/>
      <c r="AJ724" s="174"/>
      <c r="AK724" s="174"/>
      <c r="AL724" s="174"/>
      <c r="AM724" s="174"/>
      <c r="AN724" s="174"/>
      <c r="AO724" s="174"/>
      <c r="AP724" s="174"/>
      <c r="AQ724" s="174"/>
      <c r="AR724" s="174"/>
      <c r="AS724" s="174"/>
      <c r="AT724" s="174"/>
      <c r="AU724" s="174"/>
      <c r="AV724" s="174"/>
      <c r="AW724" s="174"/>
      <c r="AX724" s="174"/>
      <c r="AY724" s="174"/>
    </row>
    <row r="725" spans="14:51">
      <c r="N725" s="174"/>
      <c r="O725" s="174"/>
      <c r="P725" s="174"/>
      <c r="Q725" s="174"/>
      <c r="R725" s="174"/>
      <c r="S725" s="174"/>
      <c r="T725" s="174"/>
      <c r="U725" s="174"/>
      <c r="V725" s="174"/>
      <c r="W725" s="174"/>
      <c r="X725" s="174"/>
      <c r="Y725" s="174"/>
      <c r="Z725" s="174"/>
      <c r="AA725" s="174"/>
      <c r="AB725" s="174"/>
      <c r="AC725" s="174"/>
      <c r="AD725" s="174"/>
      <c r="AE725" s="174"/>
      <c r="AF725" s="174"/>
      <c r="AG725" s="174"/>
      <c r="AH725" s="174"/>
      <c r="AI725" s="174"/>
      <c r="AJ725" s="174"/>
      <c r="AK725" s="174"/>
      <c r="AL725" s="174"/>
      <c r="AM725" s="174"/>
      <c r="AN725" s="174"/>
      <c r="AO725" s="174"/>
      <c r="AP725" s="174"/>
      <c r="AQ725" s="174"/>
      <c r="AR725" s="174"/>
      <c r="AS725" s="174"/>
      <c r="AT725" s="174"/>
      <c r="AU725" s="174"/>
      <c r="AV725" s="174"/>
      <c r="AW725" s="174"/>
      <c r="AX725" s="174"/>
      <c r="AY725" s="174"/>
    </row>
    <row r="726" spans="14:51">
      <c r="N726" s="174"/>
      <c r="O726" s="174"/>
      <c r="P726" s="174"/>
      <c r="Q726" s="174"/>
      <c r="R726" s="174"/>
      <c r="S726" s="174"/>
      <c r="T726" s="174"/>
      <c r="U726" s="174"/>
      <c r="V726" s="174"/>
      <c r="W726" s="174"/>
      <c r="X726" s="174"/>
      <c r="Y726" s="174"/>
      <c r="Z726" s="174"/>
      <c r="AA726" s="174"/>
      <c r="AB726" s="174"/>
      <c r="AC726" s="174"/>
      <c r="AD726" s="174"/>
      <c r="AE726" s="174"/>
      <c r="AF726" s="174"/>
      <c r="AG726" s="174"/>
      <c r="AH726" s="174"/>
      <c r="AI726" s="174"/>
      <c r="AJ726" s="174"/>
      <c r="AK726" s="174"/>
      <c r="AL726" s="174"/>
      <c r="AM726" s="174"/>
      <c r="AN726" s="174"/>
      <c r="AO726" s="174"/>
      <c r="AP726" s="174"/>
      <c r="AQ726" s="174"/>
      <c r="AR726" s="174"/>
      <c r="AS726" s="174"/>
      <c r="AT726" s="174"/>
      <c r="AU726" s="174"/>
      <c r="AV726" s="174"/>
      <c r="AW726" s="174"/>
      <c r="AX726" s="174"/>
      <c r="AY726" s="174"/>
    </row>
    <row r="727" spans="14:51">
      <c r="N727" s="174"/>
      <c r="O727" s="174"/>
      <c r="P727" s="174"/>
      <c r="Q727" s="174"/>
      <c r="R727" s="174"/>
      <c r="S727" s="174"/>
      <c r="T727" s="174"/>
      <c r="U727" s="174"/>
      <c r="V727" s="174"/>
      <c r="W727" s="174"/>
      <c r="X727" s="174"/>
      <c r="Y727" s="174"/>
      <c r="Z727" s="174"/>
      <c r="AA727" s="174"/>
      <c r="AB727" s="174"/>
      <c r="AC727" s="174"/>
      <c r="AD727" s="174"/>
      <c r="AE727" s="174"/>
      <c r="AF727" s="174"/>
      <c r="AG727" s="174"/>
      <c r="AH727" s="174"/>
      <c r="AI727" s="174"/>
      <c r="AJ727" s="174"/>
      <c r="AK727" s="174"/>
      <c r="AL727" s="174"/>
      <c r="AM727" s="174"/>
      <c r="AN727" s="174"/>
      <c r="AO727" s="174"/>
      <c r="AP727" s="174"/>
      <c r="AQ727" s="174"/>
      <c r="AR727" s="174"/>
      <c r="AS727" s="174"/>
      <c r="AT727" s="174"/>
      <c r="AU727" s="174"/>
      <c r="AV727" s="174"/>
      <c r="AW727" s="174"/>
      <c r="AX727" s="174"/>
      <c r="AY727" s="174"/>
    </row>
    <row r="728" spans="14:51">
      <c r="N728" s="174"/>
      <c r="O728" s="174"/>
      <c r="P728" s="174"/>
      <c r="Q728" s="174"/>
      <c r="R728" s="174"/>
      <c r="S728" s="174"/>
      <c r="T728" s="174"/>
      <c r="U728" s="174"/>
      <c r="V728" s="174"/>
      <c r="W728" s="174"/>
      <c r="X728" s="174"/>
      <c r="Y728" s="174"/>
      <c r="Z728" s="174"/>
      <c r="AA728" s="174"/>
      <c r="AB728" s="174"/>
      <c r="AC728" s="174"/>
      <c r="AD728" s="174"/>
      <c r="AE728" s="174"/>
      <c r="AF728" s="174"/>
      <c r="AG728" s="174"/>
      <c r="AH728" s="174"/>
      <c r="AI728" s="174"/>
      <c r="AJ728" s="174"/>
      <c r="AK728" s="174"/>
      <c r="AL728" s="174"/>
      <c r="AM728" s="174"/>
      <c r="AN728" s="174"/>
      <c r="AO728" s="174"/>
      <c r="AP728" s="174"/>
      <c r="AQ728" s="174"/>
      <c r="AR728" s="174"/>
      <c r="AS728" s="174"/>
      <c r="AT728" s="174"/>
      <c r="AU728" s="174"/>
      <c r="AV728" s="174"/>
      <c r="AW728" s="174"/>
      <c r="AX728" s="174"/>
      <c r="AY728" s="174"/>
    </row>
    <row r="729" spans="14:51">
      <c r="N729" s="174"/>
      <c r="O729" s="174"/>
      <c r="P729" s="174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  <c r="AA729" s="174"/>
      <c r="AB729" s="174"/>
      <c r="AC729" s="174"/>
      <c r="AD729" s="174"/>
      <c r="AE729" s="174"/>
      <c r="AF729" s="174"/>
      <c r="AG729" s="174"/>
      <c r="AH729" s="174"/>
      <c r="AI729" s="174"/>
      <c r="AJ729" s="174"/>
      <c r="AK729" s="174"/>
      <c r="AL729" s="174"/>
      <c r="AM729" s="174"/>
      <c r="AN729" s="174"/>
      <c r="AO729" s="174"/>
      <c r="AP729" s="174"/>
      <c r="AQ729" s="174"/>
      <c r="AR729" s="174"/>
      <c r="AS729" s="174"/>
      <c r="AT729" s="174"/>
      <c r="AU729" s="174"/>
      <c r="AV729" s="174"/>
      <c r="AW729" s="174"/>
      <c r="AX729" s="174"/>
      <c r="AY729" s="174"/>
    </row>
    <row r="730" spans="14:51">
      <c r="N730" s="174"/>
      <c r="O730" s="174"/>
      <c r="P730" s="174"/>
      <c r="Q730" s="174"/>
      <c r="R730" s="174"/>
      <c r="S730" s="174"/>
      <c r="T730" s="174"/>
      <c r="U730" s="174"/>
      <c r="V730" s="174"/>
      <c r="W730" s="174"/>
      <c r="X730" s="174"/>
      <c r="Y730" s="174"/>
      <c r="Z730" s="174"/>
      <c r="AA730" s="174"/>
      <c r="AB730" s="174"/>
      <c r="AC730" s="174"/>
      <c r="AD730" s="174"/>
      <c r="AE730" s="174"/>
      <c r="AF730" s="174"/>
      <c r="AG730" s="174"/>
      <c r="AH730" s="174"/>
      <c r="AI730" s="174"/>
      <c r="AJ730" s="174"/>
      <c r="AK730" s="174"/>
      <c r="AL730" s="174"/>
      <c r="AM730" s="174"/>
      <c r="AN730" s="174"/>
      <c r="AO730" s="174"/>
      <c r="AP730" s="174"/>
      <c r="AQ730" s="174"/>
      <c r="AR730" s="174"/>
      <c r="AS730" s="174"/>
      <c r="AT730" s="174"/>
      <c r="AU730" s="174"/>
      <c r="AV730" s="174"/>
      <c r="AW730" s="174"/>
      <c r="AX730" s="174"/>
      <c r="AY730" s="174"/>
    </row>
    <row r="731" spans="14:51">
      <c r="N731" s="174"/>
      <c r="O731" s="174"/>
      <c r="P731" s="174"/>
      <c r="Q731" s="174"/>
      <c r="R731" s="174"/>
      <c r="S731" s="174"/>
      <c r="T731" s="174"/>
      <c r="U731" s="174"/>
      <c r="V731" s="174"/>
      <c r="W731" s="174"/>
      <c r="X731" s="174"/>
      <c r="Y731" s="174"/>
      <c r="Z731" s="174"/>
      <c r="AA731" s="174"/>
      <c r="AB731" s="174"/>
      <c r="AC731" s="174"/>
      <c r="AD731" s="174"/>
      <c r="AE731" s="174"/>
      <c r="AF731" s="174"/>
      <c r="AG731" s="174"/>
      <c r="AH731" s="174"/>
      <c r="AI731" s="174"/>
      <c r="AJ731" s="174"/>
      <c r="AK731" s="174"/>
      <c r="AL731" s="174"/>
      <c r="AM731" s="174"/>
      <c r="AN731" s="174"/>
      <c r="AO731" s="174"/>
      <c r="AP731" s="174"/>
      <c r="AQ731" s="174"/>
      <c r="AR731" s="174"/>
      <c r="AS731" s="174"/>
      <c r="AT731" s="174"/>
      <c r="AU731" s="174"/>
      <c r="AV731" s="174"/>
      <c r="AW731" s="174"/>
      <c r="AX731" s="174"/>
      <c r="AY731" s="174"/>
    </row>
    <row r="732" spans="14:51">
      <c r="N732" s="174"/>
      <c r="O732" s="174"/>
      <c r="P732" s="174"/>
      <c r="Q732" s="174"/>
      <c r="R732" s="174"/>
      <c r="S732" s="174"/>
      <c r="T732" s="174"/>
      <c r="U732" s="174"/>
      <c r="V732" s="174"/>
      <c r="W732" s="174"/>
      <c r="X732" s="174"/>
      <c r="Y732" s="174"/>
      <c r="Z732" s="174"/>
      <c r="AA732" s="174"/>
      <c r="AB732" s="174"/>
      <c r="AC732" s="174"/>
      <c r="AD732" s="174"/>
      <c r="AE732" s="174"/>
      <c r="AF732" s="174"/>
      <c r="AG732" s="174"/>
      <c r="AH732" s="174"/>
      <c r="AI732" s="174"/>
      <c r="AJ732" s="174"/>
      <c r="AK732" s="174"/>
      <c r="AL732" s="174"/>
      <c r="AM732" s="174"/>
      <c r="AN732" s="174"/>
      <c r="AO732" s="174"/>
      <c r="AP732" s="174"/>
      <c r="AQ732" s="174"/>
      <c r="AR732" s="174"/>
      <c r="AS732" s="174"/>
      <c r="AT732" s="174"/>
      <c r="AU732" s="174"/>
      <c r="AV732" s="174"/>
      <c r="AW732" s="174"/>
      <c r="AX732" s="174"/>
      <c r="AY732" s="174"/>
    </row>
    <row r="733" spans="14:51">
      <c r="N733" s="174"/>
      <c r="O733" s="174"/>
      <c r="P733" s="174"/>
      <c r="Q733" s="174"/>
      <c r="R733" s="174"/>
      <c r="S733" s="174"/>
      <c r="T733" s="174"/>
      <c r="U733" s="174"/>
      <c r="V733" s="174"/>
      <c r="W733" s="174"/>
      <c r="X733" s="174"/>
      <c r="Y733" s="174"/>
      <c r="Z733" s="174"/>
      <c r="AA733" s="174"/>
      <c r="AB733" s="174"/>
      <c r="AC733" s="174"/>
      <c r="AD733" s="174"/>
      <c r="AE733" s="174"/>
      <c r="AF733" s="174"/>
      <c r="AG733" s="174"/>
      <c r="AH733" s="174"/>
      <c r="AI733" s="174"/>
      <c r="AJ733" s="174"/>
      <c r="AK733" s="174"/>
      <c r="AL733" s="174"/>
      <c r="AM733" s="174"/>
      <c r="AN733" s="174"/>
      <c r="AO733" s="174"/>
      <c r="AP733" s="174"/>
      <c r="AQ733" s="174"/>
      <c r="AR733" s="174"/>
      <c r="AS733" s="174"/>
      <c r="AT733" s="174"/>
      <c r="AU733" s="174"/>
      <c r="AV733" s="174"/>
      <c r="AW733" s="174"/>
      <c r="AX733" s="174"/>
      <c r="AY733" s="174"/>
    </row>
    <row r="734" spans="14:51">
      <c r="N734" s="174"/>
      <c r="O734" s="174"/>
      <c r="P734" s="174"/>
      <c r="Q734" s="174"/>
      <c r="R734" s="174"/>
      <c r="S734" s="174"/>
      <c r="T734" s="174"/>
      <c r="U734" s="174"/>
      <c r="V734" s="174"/>
      <c r="W734" s="174"/>
      <c r="X734" s="174"/>
      <c r="Y734" s="174"/>
      <c r="Z734" s="174"/>
      <c r="AA734" s="174"/>
      <c r="AB734" s="174"/>
      <c r="AC734" s="174"/>
      <c r="AD734" s="174"/>
      <c r="AE734" s="174"/>
      <c r="AF734" s="174"/>
      <c r="AG734" s="174"/>
      <c r="AH734" s="174"/>
      <c r="AI734" s="174"/>
      <c r="AJ734" s="174"/>
      <c r="AK734" s="174"/>
      <c r="AL734" s="174"/>
      <c r="AM734" s="174"/>
      <c r="AN734" s="174"/>
      <c r="AO734" s="174"/>
      <c r="AP734" s="174"/>
      <c r="AQ734" s="174"/>
      <c r="AR734" s="174"/>
      <c r="AS734" s="174"/>
      <c r="AT734" s="174"/>
      <c r="AU734" s="174"/>
      <c r="AV734" s="174"/>
      <c r="AW734" s="174"/>
      <c r="AX734" s="174"/>
      <c r="AY734" s="174"/>
    </row>
    <row r="735" spans="14:51">
      <c r="N735" s="174"/>
      <c r="O735" s="174"/>
      <c r="P735" s="174"/>
      <c r="Q735" s="174"/>
      <c r="R735" s="174"/>
      <c r="S735" s="174"/>
      <c r="T735" s="174"/>
      <c r="U735" s="174"/>
      <c r="V735" s="174"/>
      <c r="W735" s="174"/>
      <c r="X735" s="174"/>
      <c r="Y735" s="174"/>
      <c r="Z735" s="174"/>
      <c r="AA735" s="174"/>
      <c r="AB735" s="174"/>
      <c r="AC735" s="174"/>
      <c r="AD735" s="174"/>
      <c r="AE735" s="174"/>
      <c r="AF735" s="174"/>
      <c r="AG735" s="174"/>
      <c r="AH735" s="174"/>
      <c r="AI735" s="174"/>
      <c r="AJ735" s="174"/>
      <c r="AK735" s="174"/>
      <c r="AL735" s="174"/>
      <c r="AM735" s="174"/>
      <c r="AN735" s="174"/>
      <c r="AO735" s="174"/>
      <c r="AP735" s="174"/>
      <c r="AQ735" s="174"/>
      <c r="AR735" s="174"/>
      <c r="AS735" s="174"/>
      <c r="AT735" s="174"/>
      <c r="AU735" s="174"/>
      <c r="AV735" s="174"/>
      <c r="AW735" s="174"/>
      <c r="AX735" s="174"/>
      <c r="AY735" s="174"/>
    </row>
    <row r="736" spans="14:51">
      <c r="N736" s="174"/>
      <c r="O736" s="174"/>
      <c r="P736" s="174"/>
      <c r="Q736" s="174"/>
      <c r="R736" s="174"/>
      <c r="S736" s="174"/>
      <c r="T736" s="174"/>
      <c r="U736" s="174"/>
      <c r="V736" s="174"/>
      <c r="W736" s="174"/>
      <c r="X736" s="174"/>
      <c r="Y736" s="174"/>
      <c r="Z736" s="174"/>
      <c r="AA736" s="174"/>
      <c r="AB736" s="174"/>
      <c r="AC736" s="174"/>
      <c r="AD736" s="174"/>
      <c r="AE736" s="174"/>
      <c r="AF736" s="174"/>
      <c r="AG736" s="174"/>
      <c r="AH736" s="174"/>
      <c r="AI736" s="174"/>
      <c r="AJ736" s="174"/>
      <c r="AK736" s="174"/>
      <c r="AL736" s="174"/>
      <c r="AM736" s="174"/>
      <c r="AN736" s="174"/>
      <c r="AO736" s="174"/>
      <c r="AP736" s="174"/>
      <c r="AQ736" s="174"/>
      <c r="AR736" s="174"/>
      <c r="AS736" s="174"/>
      <c r="AT736" s="174"/>
      <c r="AU736" s="174"/>
      <c r="AV736" s="174"/>
      <c r="AW736" s="174"/>
      <c r="AX736" s="174"/>
      <c r="AY736" s="174"/>
    </row>
    <row r="737" spans="14:51">
      <c r="N737" s="174"/>
      <c r="O737" s="174"/>
      <c r="P737" s="174"/>
      <c r="Q737" s="174"/>
      <c r="R737" s="174"/>
      <c r="S737" s="174"/>
      <c r="T737" s="174"/>
      <c r="U737" s="174"/>
      <c r="V737" s="174"/>
      <c r="W737" s="174"/>
      <c r="X737" s="174"/>
      <c r="Y737" s="174"/>
      <c r="Z737" s="174"/>
      <c r="AA737" s="174"/>
      <c r="AB737" s="174"/>
      <c r="AC737" s="174"/>
      <c r="AD737" s="174"/>
      <c r="AE737" s="174"/>
      <c r="AF737" s="174"/>
      <c r="AG737" s="174"/>
      <c r="AH737" s="174"/>
      <c r="AI737" s="174"/>
      <c r="AJ737" s="174"/>
      <c r="AK737" s="174"/>
      <c r="AL737" s="174"/>
      <c r="AM737" s="174"/>
      <c r="AN737" s="174"/>
      <c r="AO737" s="174"/>
      <c r="AP737" s="174"/>
      <c r="AQ737" s="174"/>
      <c r="AR737" s="174"/>
      <c r="AS737" s="174"/>
      <c r="AT737" s="174"/>
      <c r="AU737" s="174"/>
      <c r="AV737" s="174"/>
      <c r="AW737" s="174"/>
      <c r="AX737" s="174"/>
      <c r="AY737" s="174"/>
    </row>
    <row r="738" spans="14:51">
      <c r="N738" s="174"/>
      <c r="O738" s="174"/>
      <c r="P738" s="174"/>
      <c r="Q738" s="174"/>
      <c r="R738" s="174"/>
      <c r="S738" s="174"/>
      <c r="T738" s="174"/>
      <c r="U738" s="174"/>
      <c r="V738" s="174"/>
      <c r="W738" s="174"/>
      <c r="X738" s="174"/>
      <c r="Y738" s="174"/>
      <c r="Z738" s="174"/>
      <c r="AA738" s="174"/>
      <c r="AB738" s="174"/>
      <c r="AC738" s="174"/>
      <c r="AD738" s="174"/>
      <c r="AE738" s="174"/>
      <c r="AF738" s="174"/>
      <c r="AG738" s="174"/>
      <c r="AH738" s="174"/>
      <c r="AI738" s="174"/>
      <c r="AJ738" s="174"/>
      <c r="AK738" s="174"/>
      <c r="AL738" s="174"/>
      <c r="AM738" s="174"/>
      <c r="AN738" s="174"/>
      <c r="AO738" s="174"/>
      <c r="AP738" s="174"/>
      <c r="AQ738" s="174"/>
      <c r="AR738" s="174"/>
      <c r="AS738" s="174"/>
      <c r="AT738" s="174"/>
      <c r="AU738" s="174"/>
      <c r="AV738" s="174"/>
      <c r="AW738" s="174"/>
      <c r="AX738" s="174"/>
      <c r="AY738" s="174"/>
    </row>
    <row r="739" spans="14:51">
      <c r="N739" s="174"/>
      <c r="O739" s="174"/>
      <c r="P739" s="174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  <c r="AA739" s="174"/>
      <c r="AB739" s="174"/>
      <c r="AC739" s="174"/>
      <c r="AD739" s="174"/>
      <c r="AE739" s="174"/>
      <c r="AF739" s="174"/>
      <c r="AG739" s="174"/>
      <c r="AH739" s="174"/>
      <c r="AI739" s="174"/>
      <c r="AJ739" s="174"/>
      <c r="AK739" s="174"/>
      <c r="AL739" s="174"/>
      <c r="AM739" s="174"/>
      <c r="AN739" s="174"/>
      <c r="AO739" s="174"/>
      <c r="AP739" s="174"/>
      <c r="AQ739" s="174"/>
      <c r="AR739" s="174"/>
      <c r="AS739" s="174"/>
      <c r="AT739" s="174"/>
      <c r="AU739" s="174"/>
      <c r="AV739" s="174"/>
      <c r="AW739" s="174"/>
      <c r="AX739" s="174"/>
      <c r="AY739" s="174"/>
    </row>
    <row r="740" spans="14:51">
      <c r="N740" s="174"/>
      <c r="O740" s="174"/>
      <c r="P740" s="174"/>
      <c r="Q740" s="174"/>
      <c r="R740" s="174"/>
      <c r="S740" s="174"/>
      <c r="T740" s="174"/>
      <c r="U740" s="174"/>
      <c r="V740" s="174"/>
      <c r="W740" s="174"/>
      <c r="X740" s="174"/>
      <c r="Y740" s="174"/>
      <c r="Z740" s="174"/>
      <c r="AA740" s="174"/>
      <c r="AB740" s="174"/>
      <c r="AC740" s="174"/>
      <c r="AD740" s="174"/>
      <c r="AE740" s="174"/>
      <c r="AF740" s="174"/>
      <c r="AG740" s="174"/>
      <c r="AH740" s="174"/>
      <c r="AI740" s="174"/>
      <c r="AJ740" s="174"/>
      <c r="AK740" s="174"/>
      <c r="AL740" s="174"/>
      <c r="AM740" s="174"/>
      <c r="AN740" s="174"/>
      <c r="AO740" s="174"/>
      <c r="AP740" s="174"/>
      <c r="AQ740" s="174"/>
      <c r="AR740" s="174"/>
      <c r="AS740" s="174"/>
      <c r="AT740" s="174"/>
      <c r="AU740" s="174"/>
      <c r="AV740" s="174"/>
      <c r="AW740" s="174"/>
      <c r="AX740" s="174"/>
      <c r="AY740" s="174"/>
    </row>
    <row r="741" spans="14:51">
      <c r="N741" s="174"/>
      <c r="O741" s="174"/>
      <c r="P741" s="174"/>
      <c r="Q741" s="174"/>
      <c r="R741" s="174"/>
      <c r="S741" s="174"/>
      <c r="T741" s="174"/>
      <c r="U741" s="174"/>
      <c r="V741" s="174"/>
      <c r="W741" s="174"/>
      <c r="X741" s="174"/>
      <c r="Y741" s="174"/>
      <c r="Z741" s="174"/>
      <c r="AA741" s="174"/>
      <c r="AB741" s="174"/>
      <c r="AC741" s="174"/>
      <c r="AD741" s="174"/>
      <c r="AE741" s="174"/>
      <c r="AF741" s="174"/>
      <c r="AG741" s="174"/>
      <c r="AH741" s="174"/>
      <c r="AI741" s="174"/>
      <c r="AJ741" s="174"/>
      <c r="AK741" s="174"/>
      <c r="AL741" s="174"/>
      <c r="AM741" s="174"/>
      <c r="AN741" s="174"/>
      <c r="AO741" s="174"/>
      <c r="AP741" s="174"/>
      <c r="AQ741" s="174"/>
      <c r="AR741" s="174"/>
      <c r="AS741" s="174"/>
      <c r="AT741" s="174"/>
      <c r="AU741" s="174"/>
      <c r="AV741" s="174"/>
      <c r="AW741" s="174"/>
      <c r="AX741" s="174"/>
      <c r="AY741" s="174"/>
    </row>
    <row r="742" spans="14:51">
      <c r="N742" s="174"/>
      <c r="O742" s="174"/>
      <c r="P742" s="174"/>
      <c r="Q742" s="174"/>
      <c r="R742" s="174"/>
      <c r="S742" s="174"/>
      <c r="T742" s="174"/>
      <c r="U742" s="174"/>
      <c r="V742" s="174"/>
      <c r="W742" s="174"/>
      <c r="X742" s="174"/>
      <c r="Y742" s="174"/>
      <c r="Z742" s="174"/>
      <c r="AA742" s="174"/>
      <c r="AB742" s="174"/>
      <c r="AC742" s="174"/>
      <c r="AD742" s="174"/>
      <c r="AE742" s="174"/>
      <c r="AF742" s="174"/>
      <c r="AG742" s="174"/>
      <c r="AH742" s="174"/>
      <c r="AI742" s="174"/>
      <c r="AJ742" s="174"/>
      <c r="AK742" s="174"/>
      <c r="AL742" s="174"/>
      <c r="AM742" s="174"/>
      <c r="AN742" s="174"/>
      <c r="AO742" s="174"/>
      <c r="AP742" s="174"/>
      <c r="AQ742" s="174"/>
      <c r="AR742" s="174"/>
      <c r="AS742" s="174"/>
      <c r="AT742" s="174"/>
      <c r="AU742" s="174"/>
      <c r="AV742" s="174"/>
      <c r="AW742" s="174"/>
      <c r="AX742" s="174"/>
      <c r="AY742" s="174"/>
    </row>
    <row r="743" spans="14:51">
      <c r="N743" s="174"/>
      <c r="O743" s="174"/>
      <c r="P743" s="174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  <c r="AA743" s="174"/>
      <c r="AB743" s="174"/>
      <c r="AC743" s="174"/>
      <c r="AD743" s="174"/>
      <c r="AE743" s="174"/>
      <c r="AF743" s="174"/>
      <c r="AG743" s="174"/>
      <c r="AH743" s="174"/>
      <c r="AI743" s="174"/>
      <c r="AJ743" s="174"/>
      <c r="AK743" s="174"/>
      <c r="AL743" s="174"/>
      <c r="AM743" s="174"/>
      <c r="AN743" s="174"/>
      <c r="AO743" s="174"/>
      <c r="AP743" s="174"/>
      <c r="AQ743" s="174"/>
      <c r="AR743" s="174"/>
      <c r="AS743" s="174"/>
      <c r="AT743" s="174"/>
      <c r="AU743" s="174"/>
      <c r="AV743" s="174"/>
      <c r="AW743" s="174"/>
      <c r="AX743" s="174"/>
      <c r="AY743" s="174"/>
    </row>
    <row r="744" spans="14:51">
      <c r="N744" s="174"/>
      <c r="O744" s="174"/>
      <c r="P744" s="174"/>
      <c r="Q744" s="174"/>
      <c r="R744" s="174"/>
      <c r="S744" s="174"/>
      <c r="T744" s="174"/>
      <c r="U744" s="174"/>
      <c r="V744" s="174"/>
      <c r="W744" s="174"/>
      <c r="X744" s="174"/>
      <c r="Y744" s="174"/>
      <c r="Z744" s="174"/>
      <c r="AA744" s="174"/>
      <c r="AB744" s="174"/>
      <c r="AC744" s="174"/>
      <c r="AD744" s="174"/>
      <c r="AE744" s="174"/>
      <c r="AF744" s="174"/>
      <c r="AG744" s="174"/>
      <c r="AH744" s="174"/>
      <c r="AI744" s="174"/>
      <c r="AJ744" s="174"/>
      <c r="AK744" s="174"/>
      <c r="AL744" s="174"/>
      <c r="AM744" s="174"/>
      <c r="AN744" s="174"/>
      <c r="AO744" s="174"/>
      <c r="AP744" s="174"/>
      <c r="AQ744" s="174"/>
      <c r="AR744" s="174"/>
      <c r="AS744" s="174"/>
      <c r="AT744" s="174"/>
      <c r="AU744" s="174"/>
      <c r="AV744" s="174"/>
      <c r="AW744" s="174"/>
      <c r="AX744" s="174"/>
      <c r="AY744" s="174"/>
    </row>
    <row r="745" spans="14:51">
      <c r="N745" s="174"/>
      <c r="O745" s="174"/>
      <c r="P745" s="174"/>
      <c r="Q745" s="174"/>
      <c r="R745" s="174"/>
      <c r="S745" s="174"/>
      <c r="T745" s="174"/>
      <c r="U745" s="174"/>
      <c r="V745" s="174"/>
      <c r="W745" s="174"/>
      <c r="X745" s="174"/>
      <c r="Y745" s="174"/>
      <c r="Z745" s="174"/>
      <c r="AA745" s="174"/>
      <c r="AB745" s="174"/>
      <c r="AC745" s="174"/>
      <c r="AD745" s="174"/>
      <c r="AE745" s="174"/>
      <c r="AF745" s="174"/>
      <c r="AG745" s="174"/>
      <c r="AH745" s="174"/>
      <c r="AI745" s="174"/>
      <c r="AJ745" s="174"/>
      <c r="AK745" s="174"/>
      <c r="AL745" s="174"/>
      <c r="AM745" s="174"/>
      <c r="AN745" s="174"/>
      <c r="AO745" s="174"/>
      <c r="AP745" s="174"/>
      <c r="AQ745" s="174"/>
      <c r="AR745" s="174"/>
      <c r="AS745" s="174"/>
      <c r="AT745" s="174"/>
      <c r="AU745" s="174"/>
      <c r="AV745" s="174"/>
      <c r="AW745" s="174"/>
      <c r="AX745" s="174"/>
      <c r="AY745" s="174"/>
    </row>
    <row r="746" spans="14:51">
      <c r="N746" s="174"/>
      <c r="O746" s="174"/>
      <c r="P746" s="174"/>
      <c r="Q746" s="174"/>
      <c r="R746" s="174"/>
      <c r="S746" s="174"/>
      <c r="T746" s="174"/>
      <c r="U746" s="174"/>
      <c r="V746" s="174"/>
      <c r="W746" s="174"/>
      <c r="X746" s="174"/>
      <c r="Y746" s="174"/>
      <c r="Z746" s="174"/>
      <c r="AA746" s="174"/>
      <c r="AB746" s="174"/>
      <c r="AC746" s="174"/>
      <c r="AD746" s="174"/>
      <c r="AE746" s="174"/>
      <c r="AF746" s="174"/>
      <c r="AG746" s="174"/>
      <c r="AH746" s="174"/>
      <c r="AI746" s="174"/>
      <c r="AJ746" s="174"/>
      <c r="AK746" s="174"/>
      <c r="AL746" s="174"/>
      <c r="AM746" s="174"/>
      <c r="AN746" s="174"/>
      <c r="AO746" s="174"/>
      <c r="AP746" s="174"/>
      <c r="AQ746" s="174"/>
      <c r="AR746" s="174"/>
      <c r="AS746" s="174"/>
      <c r="AT746" s="174"/>
      <c r="AU746" s="174"/>
      <c r="AV746" s="174"/>
      <c r="AW746" s="174"/>
      <c r="AX746" s="174"/>
      <c r="AY746" s="174"/>
    </row>
    <row r="747" spans="14:51">
      <c r="N747" s="174"/>
      <c r="O747" s="174"/>
      <c r="P747" s="174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  <c r="AA747" s="174"/>
      <c r="AB747" s="174"/>
      <c r="AC747" s="174"/>
      <c r="AD747" s="174"/>
      <c r="AE747" s="174"/>
      <c r="AF747" s="174"/>
      <c r="AG747" s="174"/>
      <c r="AH747" s="174"/>
      <c r="AI747" s="174"/>
      <c r="AJ747" s="174"/>
      <c r="AK747" s="174"/>
      <c r="AL747" s="174"/>
      <c r="AM747" s="174"/>
      <c r="AN747" s="174"/>
      <c r="AO747" s="174"/>
      <c r="AP747" s="174"/>
      <c r="AQ747" s="174"/>
      <c r="AR747" s="174"/>
      <c r="AS747" s="174"/>
      <c r="AT747" s="174"/>
      <c r="AU747" s="174"/>
      <c r="AV747" s="174"/>
      <c r="AW747" s="174"/>
      <c r="AX747" s="174"/>
      <c r="AY747" s="174"/>
    </row>
    <row r="748" spans="14:51">
      <c r="N748" s="174"/>
      <c r="O748" s="174"/>
      <c r="P748" s="174"/>
      <c r="Q748" s="174"/>
      <c r="R748" s="174"/>
      <c r="S748" s="174"/>
      <c r="T748" s="174"/>
      <c r="U748" s="174"/>
      <c r="V748" s="174"/>
      <c r="W748" s="174"/>
      <c r="X748" s="174"/>
      <c r="Y748" s="174"/>
      <c r="Z748" s="174"/>
      <c r="AA748" s="174"/>
      <c r="AB748" s="174"/>
      <c r="AC748" s="174"/>
      <c r="AD748" s="174"/>
      <c r="AE748" s="174"/>
      <c r="AF748" s="174"/>
      <c r="AG748" s="174"/>
      <c r="AH748" s="174"/>
      <c r="AI748" s="174"/>
      <c r="AJ748" s="174"/>
      <c r="AK748" s="174"/>
      <c r="AL748" s="174"/>
      <c r="AM748" s="174"/>
      <c r="AN748" s="174"/>
      <c r="AO748" s="174"/>
      <c r="AP748" s="174"/>
      <c r="AQ748" s="174"/>
      <c r="AR748" s="174"/>
      <c r="AS748" s="174"/>
      <c r="AT748" s="174"/>
      <c r="AU748" s="174"/>
      <c r="AV748" s="174"/>
      <c r="AW748" s="174"/>
      <c r="AX748" s="174"/>
      <c r="AY748" s="174"/>
    </row>
    <row r="749" spans="14:51">
      <c r="N749" s="174"/>
      <c r="O749" s="174"/>
      <c r="P749" s="174"/>
      <c r="Q749" s="174"/>
      <c r="R749" s="174"/>
      <c r="S749" s="174"/>
      <c r="T749" s="174"/>
      <c r="U749" s="174"/>
      <c r="V749" s="174"/>
      <c r="W749" s="174"/>
      <c r="X749" s="174"/>
      <c r="Y749" s="174"/>
      <c r="Z749" s="174"/>
      <c r="AA749" s="174"/>
      <c r="AB749" s="174"/>
      <c r="AC749" s="174"/>
      <c r="AD749" s="174"/>
      <c r="AE749" s="174"/>
      <c r="AF749" s="174"/>
      <c r="AG749" s="174"/>
      <c r="AH749" s="174"/>
      <c r="AI749" s="174"/>
      <c r="AJ749" s="174"/>
      <c r="AK749" s="174"/>
      <c r="AL749" s="174"/>
      <c r="AM749" s="174"/>
      <c r="AN749" s="174"/>
      <c r="AO749" s="174"/>
      <c r="AP749" s="174"/>
      <c r="AQ749" s="174"/>
      <c r="AR749" s="174"/>
      <c r="AS749" s="174"/>
      <c r="AT749" s="174"/>
      <c r="AU749" s="174"/>
      <c r="AV749" s="174"/>
      <c r="AW749" s="174"/>
      <c r="AX749" s="174"/>
      <c r="AY749" s="174"/>
    </row>
    <row r="750" spans="14:51">
      <c r="N750" s="174"/>
      <c r="O750" s="174"/>
      <c r="P750" s="174"/>
      <c r="Q750" s="174"/>
      <c r="R750" s="174"/>
      <c r="S750" s="174"/>
      <c r="T750" s="174"/>
      <c r="U750" s="174"/>
      <c r="V750" s="174"/>
      <c r="W750" s="174"/>
      <c r="X750" s="174"/>
      <c r="Y750" s="174"/>
      <c r="Z750" s="174"/>
      <c r="AA750" s="174"/>
      <c r="AB750" s="174"/>
      <c r="AC750" s="174"/>
      <c r="AD750" s="174"/>
      <c r="AE750" s="174"/>
      <c r="AF750" s="174"/>
      <c r="AG750" s="174"/>
      <c r="AH750" s="174"/>
      <c r="AI750" s="174"/>
      <c r="AJ750" s="174"/>
      <c r="AK750" s="174"/>
      <c r="AL750" s="174"/>
      <c r="AM750" s="174"/>
      <c r="AN750" s="174"/>
      <c r="AO750" s="174"/>
      <c r="AP750" s="174"/>
      <c r="AQ750" s="174"/>
      <c r="AR750" s="174"/>
      <c r="AS750" s="174"/>
      <c r="AT750" s="174"/>
      <c r="AU750" s="174"/>
      <c r="AV750" s="174"/>
      <c r="AW750" s="174"/>
      <c r="AX750" s="174"/>
      <c r="AY750" s="174"/>
    </row>
    <row r="751" spans="14:51">
      <c r="N751" s="174"/>
      <c r="O751" s="174"/>
      <c r="P751" s="174"/>
      <c r="Q751" s="174"/>
      <c r="R751" s="174"/>
      <c r="S751" s="174"/>
      <c r="T751" s="174"/>
      <c r="U751" s="174"/>
      <c r="V751" s="174"/>
      <c r="W751" s="174"/>
      <c r="X751" s="174"/>
      <c r="Y751" s="174"/>
      <c r="Z751" s="174"/>
      <c r="AA751" s="174"/>
      <c r="AB751" s="174"/>
      <c r="AC751" s="174"/>
      <c r="AD751" s="174"/>
      <c r="AE751" s="174"/>
      <c r="AF751" s="174"/>
      <c r="AG751" s="174"/>
      <c r="AH751" s="174"/>
      <c r="AI751" s="174"/>
      <c r="AJ751" s="174"/>
      <c r="AK751" s="174"/>
      <c r="AL751" s="174"/>
      <c r="AM751" s="174"/>
      <c r="AN751" s="174"/>
      <c r="AO751" s="174"/>
      <c r="AP751" s="174"/>
      <c r="AQ751" s="174"/>
      <c r="AR751" s="174"/>
      <c r="AS751" s="174"/>
      <c r="AT751" s="174"/>
      <c r="AU751" s="174"/>
      <c r="AV751" s="174"/>
      <c r="AW751" s="174"/>
      <c r="AX751" s="174"/>
      <c r="AY751" s="174"/>
    </row>
    <row r="752" spans="14:51">
      <c r="N752" s="174"/>
      <c r="O752" s="174"/>
      <c r="P752" s="174"/>
      <c r="Q752" s="174"/>
      <c r="R752" s="174"/>
      <c r="S752" s="174"/>
      <c r="T752" s="174"/>
      <c r="U752" s="174"/>
      <c r="V752" s="174"/>
      <c r="W752" s="174"/>
      <c r="X752" s="174"/>
      <c r="Y752" s="174"/>
      <c r="Z752" s="174"/>
      <c r="AA752" s="174"/>
      <c r="AB752" s="174"/>
      <c r="AC752" s="174"/>
      <c r="AD752" s="174"/>
      <c r="AE752" s="174"/>
      <c r="AF752" s="174"/>
      <c r="AG752" s="174"/>
      <c r="AH752" s="174"/>
      <c r="AI752" s="174"/>
      <c r="AJ752" s="174"/>
      <c r="AK752" s="174"/>
      <c r="AL752" s="174"/>
      <c r="AM752" s="174"/>
      <c r="AN752" s="174"/>
      <c r="AO752" s="174"/>
      <c r="AP752" s="174"/>
      <c r="AQ752" s="174"/>
      <c r="AR752" s="174"/>
      <c r="AS752" s="174"/>
      <c r="AT752" s="174"/>
      <c r="AU752" s="174"/>
      <c r="AV752" s="174"/>
      <c r="AW752" s="174"/>
      <c r="AX752" s="174"/>
      <c r="AY752" s="174"/>
    </row>
    <row r="753" spans="14:51">
      <c r="N753" s="174"/>
      <c r="O753" s="174"/>
      <c r="P753" s="174"/>
      <c r="Q753" s="174"/>
      <c r="R753" s="174"/>
      <c r="S753" s="174"/>
      <c r="T753" s="174"/>
      <c r="U753" s="174"/>
      <c r="V753" s="174"/>
      <c r="W753" s="174"/>
      <c r="X753" s="174"/>
      <c r="Y753" s="174"/>
      <c r="Z753" s="174"/>
      <c r="AA753" s="174"/>
      <c r="AB753" s="174"/>
      <c r="AC753" s="174"/>
      <c r="AD753" s="174"/>
      <c r="AE753" s="174"/>
      <c r="AF753" s="174"/>
      <c r="AG753" s="174"/>
      <c r="AH753" s="174"/>
      <c r="AI753" s="174"/>
      <c r="AJ753" s="174"/>
      <c r="AK753" s="174"/>
      <c r="AL753" s="174"/>
      <c r="AM753" s="174"/>
      <c r="AN753" s="174"/>
      <c r="AO753" s="174"/>
      <c r="AP753" s="174"/>
      <c r="AQ753" s="174"/>
      <c r="AR753" s="174"/>
      <c r="AS753" s="174"/>
      <c r="AT753" s="174"/>
      <c r="AU753" s="174"/>
      <c r="AV753" s="174"/>
      <c r="AW753" s="174"/>
      <c r="AX753" s="174"/>
      <c r="AY753" s="174"/>
    </row>
    <row r="754" spans="14:51">
      <c r="N754" s="174"/>
      <c r="O754" s="174"/>
      <c r="P754" s="174"/>
      <c r="Q754" s="174"/>
      <c r="R754" s="174"/>
      <c r="S754" s="174"/>
      <c r="T754" s="174"/>
      <c r="U754" s="174"/>
      <c r="V754" s="174"/>
      <c r="W754" s="174"/>
      <c r="X754" s="174"/>
      <c r="Y754" s="174"/>
      <c r="Z754" s="174"/>
      <c r="AA754" s="174"/>
      <c r="AB754" s="174"/>
      <c r="AC754" s="174"/>
      <c r="AD754" s="174"/>
      <c r="AE754" s="174"/>
      <c r="AF754" s="174"/>
      <c r="AG754" s="174"/>
      <c r="AH754" s="174"/>
      <c r="AI754" s="174"/>
      <c r="AJ754" s="174"/>
      <c r="AK754" s="174"/>
      <c r="AL754" s="174"/>
      <c r="AM754" s="174"/>
      <c r="AN754" s="174"/>
      <c r="AO754" s="174"/>
      <c r="AP754" s="174"/>
      <c r="AQ754" s="174"/>
      <c r="AR754" s="174"/>
      <c r="AS754" s="174"/>
      <c r="AT754" s="174"/>
      <c r="AU754" s="174"/>
      <c r="AV754" s="174"/>
      <c r="AW754" s="174"/>
      <c r="AX754" s="174"/>
      <c r="AY754" s="174"/>
    </row>
    <row r="755" spans="14:51">
      <c r="N755" s="174"/>
      <c r="O755" s="174"/>
      <c r="P755" s="174"/>
      <c r="Q755" s="174"/>
      <c r="R755" s="174"/>
      <c r="S755" s="174"/>
      <c r="T755" s="174"/>
      <c r="U755" s="174"/>
      <c r="V755" s="174"/>
      <c r="W755" s="174"/>
      <c r="X755" s="174"/>
      <c r="Y755" s="174"/>
      <c r="Z755" s="174"/>
      <c r="AA755" s="174"/>
      <c r="AB755" s="174"/>
      <c r="AC755" s="174"/>
      <c r="AD755" s="174"/>
      <c r="AE755" s="174"/>
      <c r="AF755" s="174"/>
      <c r="AG755" s="174"/>
      <c r="AH755" s="174"/>
      <c r="AI755" s="174"/>
      <c r="AJ755" s="174"/>
      <c r="AK755" s="174"/>
      <c r="AL755" s="174"/>
      <c r="AM755" s="174"/>
      <c r="AN755" s="174"/>
      <c r="AO755" s="174"/>
      <c r="AP755" s="174"/>
      <c r="AQ755" s="174"/>
      <c r="AR755" s="174"/>
      <c r="AS755" s="174"/>
      <c r="AT755" s="174"/>
      <c r="AU755" s="174"/>
      <c r="AV755" s="174"/>
      <c r="AW755" s="174"/>
      <c r="AX755" s="174"/>
      <c r="AY755" s="174"/>
    </row>
    <row r="756" spans="14:51">
      <c r="N756" s="174"/>
      <c r="O756" s="174"/>
      <c r="P756" s="174"/>
      <c r="Q756" s="174"/>
      <c r="R756" s="174"/>
      <c r="S756" s="174"/>
      <c r="T756" s="174"/>
      <c r="U756" s="174"/>
      <c r="V756" s="174"/>
      <c r="W756" s="174"/>
      <c r="X756" s="174"/>
      <c r="Y756" s="174"/>
      <c r="Z756" s="174"/>
      <c r="AA756" s="174"/>
      <c r="AB756" s="174"/>
      <c r="AC756" s="174"/>
      <c r="AD756" s="174"/>
      <c r="AE756" s="174"/>
      <c r="AF756" s="174"/>
      <c r="AG756" s="174"/>
      <c r="AH756" s="174"/>
      <c r="AI756" s="174"/>
      <c r="AJ756" s="174"/>
      <c r="AK756" s="174"/>
      <c r="AL756" s="174"/>
      <c r="AM756" s="174"/>
      <c r="AN756" s="174"/>
      <c r="AO756" s="174"/>
      <c r="AP756" s="174"/>
      <c r="AQ756" s="174"/>
      <c r="AR756" s="174"/>
      <c r="AS756" s="174"/>
      <c r="AT756" s="174"/>
      <c r="AU756" s="174"/>
      <c r="AV756" s="174"/>
      <c r="AW756" s="174"/>
      <c r="AX756" s="174"/>
      <c r="AY756" s="174"/>
    </row>
    <row r="757" spans="14:51">
      <c r="N757" s="174"/>
      <c r="O757" s="174"/>
      <c r="P757" s="174"/>
      <c r="Q757" s="174"/>
      <c r="R757" s="174"/>
      <c r="S757" s="174"/>
      <c r="T757" s="174"/>
      <c r="U757" s="174"/>
      <c r="V757" s="174"/>
      <c r="W757" s="174"/>
      <c r="X757" s="174"/>
      <c r="Y757" s="174"/>
      <c r="Z757" s="174"/>
      <c r="AA757" s="174"/>
      <c r="AB757" s="174"/>
      <c r="AC757" s="174"/>
      <c r="AD757" s="174"/>
      <c r="AE757" s="174"/>
      <c r="AF757" s="174"/>
      <c r="AG757" s="174"/>
      <c r="AH757" s="174"/>
      <c r="AI757" s="174"/>
      <c r="AJ757" s="174"/>
      <c r="AK757" s="174"/>
      <c r="AL757" s="174"/>
      <c r="AM757" s="174"/>
      <c r="AN757" s="174"/>
      <c r="AO757" s="174"/>
      <c r="AP757" s="174"/>
      <c r="AQ757" s="174"/>
      <c r="AR757" s="174"/>
      <c r="AS757" s="174"/>
      <c r="AT757" s="174"/>
      <c r="AU757" s="174"/>
      <c r="AV757" s="174"/>
      <c r="AW757" s="174"/>
      <c r="AX757" s="174"/>
      <c r="AY757" s="174"/>
    </row>
    <row r="758" spans="14:51">
      <c r="N758" s="174"/>
      <c r="O758" s="174"/>
      <c r="P758" s="174"/>
      <c r="Q758" s="174"/>
      <c r="R758" s="174"/>
      <c r="S758" s="174"/>
      <c r="T758" s="174"/>
      <c r="U758" s="174"/>
      <c r="V758" s="174"/>
      <c r="W758" s="174"/>
      <c r="X758" s="174"/>
      <c r="Y758" s="174"/>
      <c r="Z758" s="174"/>
      <c r="AA758" s="174"/>
      <c r="AB758" s="174"/>
      <c r="AC758" s="174"/>
      <c r="AD758" s="174"/>
      <c r="AE758" s="174"/>
      <c r="AF758" s="174"/>
      <c r="AG758" s="174"/>
      <c r="AH758" s="174"/>
      <c r="AI758" s="174"/>
      <c r="AJ758" s="174"/>
      <c r="AK758" s="174"/>
      <c r="AL758" s="174"/>
      <c r="AM758" s="174"/>
      <c r="AN758" s="174"/>
      <c r="AO758" s="174"/>
      <c r="AP758" s="174"/>
      <c r="AQ758" s="174"/>
      <c r="AR758" s="174"/>
      <c r="AS758" s="174"/>
      <c r="AT758" s="174"/>
      <c r="AU758" s="174"/>
      <c r="AV758" s="174"/>
      <c r="AW758" s="174"/>
      <c r="AX758" s="174"/>
      <c r="AY758" s="174"/>
    </row>
    <row r="759" spans="14:51">
      <c r="N759" s="174"/>
      <c r="O759" s="174"/>
      <c r="P759" s="174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  <c r="AA759" s="174"/>
      <c r="AB759" s="174"/>
      <c r="AC759" s="174"/>
      <c r="AD759" s="174"/>
      <c r="AE759" s="174"/>
      <c r="AF759" s="174"/>
      <c r="AG759" s="174"/>
      <c r="AH759" s="174"/>
      <c r="AI759" s="174"/>
      <c r="AJ759" s="174"/>
      <c r="AK759" s="174"/>
      <c r="AL759" s="174"/>
      <c r="AM759" s="174"/>
      <c r="AN759" s="174"/>
      <c r="AO759" s="174"/>
      <c r="AP759" s="174"/>
      <c r="AQ759" s="174"/>
      <c r="AR759" s="174"/>
      <c r="AS759" s="174"/>
      <c r="AT759" s="174"/>
      <c r="AU759" s="174"/>
      <c r="AV759" s="174"/>
      <c r="AW759" s="174"/>
      <c r="AX759" s="174"/>
      <c r="AY759" s="174"/>
    </row>
    <row r="760" spans="14:51">
      <c r="N760" s="174"/>
      <c r="O760" s="174"/>
      <c r="P760" s="174"/>
      <c r="Q760" s="174"/>
      <c r="R760" s="174"/>
      <c r="S760" s="174"/>
      <c r="T760" s="174"/>
      <c r="U760" s="174"/>
      <c r="V760" s="174"/>
      <c r="W760" s="174"/>
      <c r="X760" s="174"/>
      <c r="Y760" s="174"/>
      <c r="Z760" s="174"/>
      <c r="AA760" s="174"/>
      <c r="AB760" s="174"/>
      <c r="AC760" s="174"/>
      <c r="AD760" s="174"/>
      <c r="AE760" s="174"/>
      <c r="AF760" s="174"/>
      <c r="AG760" s="174"/>
      <c r="AH760" s="174"/>
      <c r="AI760" s="174"/>
      <c r="AJ760" s="174"/>
      <c r="AK760" s="174"/>
      <c r="AL760" s="174"/>
      <c r="AM760" s="174"/>
      <c r="AN760" s="174"/>
      <c r="AO760" s="174"/>
      <c r="AP760" s="174"/>
      <c r="AQ760" s="174"/>
      <c r="AR760" s="174"/>
      <c r="AS760" s="174"/>
      <c r="AT760" s="174"/>
      <c r="AU760" s="174"/>
      <c r="AV760" s="174"/>
      <c r="AW760" s="174"/>
      <c r="AX760" s="174"/>
      <c r="AY760" s="174"/>
    </row>
    <row r="761" spans="14:51">
      <c r="N761" s="174"/>
      <c r="O761" s="174"/>
      <c r="P761" s="174"/>
      <c r="Q761" s="174"/>
      <c r="R761" s="174"/>
      <c r="S761" s="174"/>
      <c r="T761" s="174"/>
      <c r="U761" s="174"/>
      <c r="V761" s="174"/>
      <c r="W761" s="174"/>
      <c r="X761" s="174"/>
      <c r="Y761" s="174"/>
      <c r="Z761" s="174"/>
      <c r="AA761" s="174"/>
      <c r="AB761" s="174"/>
      <c r="AC761" s="174"/>
      <c r="AD761" s="174"/>
      <c r="AE761" s="174"/>
      <c r="AF761" s="174"/>
      <c r="AG761" s="174"/>
      <c r="AH761" s="174"/>
      <c r="AI761" s="174"/>
      <c r="AJ761" s="174"/>
      <c r="AK761" s="174"/>
      <c r="AL761" s="174"/>
      <c r="AM761" s="174"/>
      <c r="AN761" s="174"/>
      <c r="AO761" s="174"/>
      <c r="AP761" s="174"/>
      <c r="AQ761" s="174"/>
      <c r="AR761" s="174"/>
      <c r="AS761" s="174"/>
      <c r="AT761" s="174"/>
      <c r="AU761" s="174"/>
      <c r="AV761" s="174"/>
      <c r="AW761" s="174"/>
      <c r="AX761" s="174"/>
      <c r="AY761" s="174"/>
    </row>
    <row r="762" spans="14:51">
      <c r="N762" s="174"/>
      <c r="O762" s="174"/>
      <c r="P762" s="174"/>
      <c r="Q762" s="174"/>
      <c r="R762" s="174"/>
      <c r="S762" s="174"/>
      <c r="T762" s="174"/>
      <c r="U762" s="174"/>
      <c r="V762" s="174"/>
      <c r="W762" s="174"/>
      <c r="X762" s="174"/>
      <c r="Y762" s="174"/>
      <c r="Z762" s="174"/>
      <c r="AA762" s="174"/>
      <c r="AB762" s="174"/>
      <c r="AC762" s="174"/>
      <c r="AD762" s="174"/>
      <c r="AE762" s="174"/>
      <c r="AF762" s="174"/>
      <c r="AG762" s="174"/>
      <c r="AH762" s="174"/>
      <c r="AI762" s="174"/>
      <c r="AJ762" s="174"/>
      <c r="AK762" s="174"/>
      <c r="AL762" s="174"/>
      <c r="AM762" s="174"/>
      <c r="AN762" s="174"/>
      <c r="AO762" s="174"/>
      <c r="AP762" s="174"/>
      <c r="AQ762" s="174"/>
      <c r="AR762" s="174"/>
      <c r="AS762" s="174"/>
      <c r="AT762" s="174"/>
      <c r="AU762" s="174"/>
      <c r="AV762" s="174"/>
      <c r="AW762" s="174"/>
      <c r="AX762" s="174"/>
      <c r="AY762" s="174"/>
    </row>
    <row r="763" spans="14:51"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  <c r="AA763" s="174"/>
      <c r="AB763" s="174"/>
      <c r="AC763" s="174"/>
      <c r="AD763" s="174"/>
      <c r="AE763" s="174"/>
      <c r="AF763" s="174"/>
      <c r="AG763" s="174"/>
      <c r="AH763" s="174"/>
      <c r="AI763" s="174"/>
      <c r="AJ763" s="174"/>
      <c r="AK763" s="174"/>
      <c r="AL763" s="174"/>
      <c r="AM763" s="174"/>
      <c r="AN763" s="174"/>
      <c r="AO763" s="174"/>
      <c r="AP763" s="174"/>
      <c r="AQ763" s="174"/>
      <c r="AR763" s="174"/>
      <c r="AS763" s="174"/>
      <c r="AT763" s="174"/>
      <c r="AU763" s="174"/>
      <c r="AV763" s="174"/>
      <c r="AW763" s="174"/>
      <c r="AX763" s="174"/>
      <c r="AY763" s="174"/>
    </row>
    <row r="764" spans="14:51">
      <c r="N764" s="174"/>
      <c r="O764" s="174"/>
      <c r="P764" s="174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  <c r="AA764" s="174"/>
      <c r="AB764" s="174"/>
      <c r="AC764" s="174"/>
      <c r="AD764" s="174"/>
      <c r="AE764" s="174"/>
      <c r="AF764" s="174"/>
      <c r="AG764" s="174"/>
      <c r="AH764" s="174"/>
      <c r="AI764" s="174"/>
      <c r="AJ764" s="174"/>
      <c r="AK764" s="174"/>
      <c r="AL764" s="174"/>
      <c r="AM764" s="174"/>
      <c r="AN764" s="174"/>
      <c r="AO764" s="174"/>
      <c r="AP764" s="174"/>
      <c r="AQ764" s="174"/>
      <c r="AR764" s="174"/>
      <c r="AS764" s="174"/>
      <c r="AT764" s="174"/>
      <c r="AU764" s="174"/>
      <c r="AV764" s="174"/>
      <c r="AW764" s="174"/>
      <c r="AX764" s="174"/>
      <c r="AY764" s="174"/>
    </row>
    <row r="765" spans="14:51">
      <c r="N765" s="174"/>
      <c r="O765" s="174"/>
      <c r="P765" s="174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  <c r="AA765" s="174"/>
      <c r="AB765" s="174"/>
      <c r="AC765" s="174"/>
      <c r="AD765" s="174"/>
      <c r="AE765" s="174"/>
      <c r="AF765" s="174"/>
      <c r="AG765" s="174"/>
      <c r="AH765" s="174"/>
      <c r="AI765" s="174"/>
      <c r="AJ765" s="174"/>
      <c r="AK765" s="174"/>
      <c r="AL765" s="174"/>
      <c r="AM765" s="174"/>
      <c r="AN765" s="174"/>
      <c r="AO765" s="174"/>
      <c r="AP765" s="174"/>
      <c r="AQ765" s="174"/>
      <c r="AR765" s="174"/>
      <c r="AS765" s="174"/>
      <c r="AT765" s="174"/>
      <c r="AU765" s="174"/>
      <c r="AV765" s="174"/>
      <c r="AW765" s="174"/>
      <c r="AX765" s="174"/>
      <c r="AY765" s="174"/>
    </row>
    <row r="766" spans="14:51">
      <c r="N766" s="174"/>
      <c r="O766" s="174"/>
      <c r="P766" s="174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  <c r="AA766" s="174"/>
      <c r="AB766" s="174"/>
      <c r="AC766" s="174"/>
      <c r="AD766" s="174"/>
      <c r="AE766" s="174"/>
      <c r="AF766" s="174"/>
      <c r="AG766" s="174"/>
      <c r="AH766" s="174"/>
      <c r="AI766" s="174"/>
      <c r="AJ766" s="174"/>
      <c r="AK766" s="174"/>
      <c r="AL766" s="174"/>
      <c r="AM766" s="174"/>
      <c r="AN766" s="174"/>
      <c r="AO766" s="174"/>
      <c r="AP766" s="174"/>
      <c r="AQ766" s="174"/>
      <c r="AR766" s="174"/>
      <c r="AS766" s="174"/>
      <c r="AT766" s="174"/>
      <c r="AU766" s="174"/>
      <c r="AV766" s="174"/>
      <c r="AW766" s="174"/>
      <c r="AX766" s="174"/>
      <c r="AY766" s="174"/>
    </row>
    <row r="767" spans="14:51">
      <c r="N767" s="174"/>
      <c r="O767" s="174"/>
      <c r="P767" s="174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  <c r="AA767" s="174"/>
      <c r="AB767" s="174"/>
      <c r="AC767" s="174"/>
      <c r="AD767" s="174"/>
      <c r="AE767" s="174"/>
      <c r="AF767" s="174"/>
      <c r="AG767" s="174"/>
      <c r="AH767" s="174"/>
      <c r="AI767" s="174"/>
      <c r="AJ767" s="174"/>
      <c r="AK767" s="174"/>
      <c r="AL767" s="174"/>
      <c r="AM767" s="174"/>
      <c r="AN767" s="174"/>
      <c r="AO767" s="174"/>
      <c r="AP767" s="174"/>
      <c r="AQ767" s="174"/>
      <c r="AR767" s="174"/>
      <c r="AS767" s="174"/>
      <c r="AT767" s="174"/>
      <c r="AU767" s="174"/>
      <c r="AV767" s="174"/>
      <c r="AW767" s="174"/>
      <c r="AX767" s="174"/>
      <c r="AY767" s="174"/>
    </row>
    <row r="768" spans="14:51">
      <c r="N768" s="174"/>
      <c r="O768" s="174"/>
      <c r="P768" s="174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  <c r="AA768" s="174"/>
      <c r="AB768" s="174"/>
      <c r="AC768" s="174"/>
      <c r="AD768" s="174"/>
      <c r="AE768" s="174"/>
      <c r="AF768" s="174"/>
      <c r="AG768" s="174"/>
      <c r="AH768" s="174"/>
      <c r="AI768" s="174"/>
      <c r="AJ768" s="174"/>
      <c r="AK768" s="174"/>
      <c r="AL768" s="174"/>
      <c r="AM768" s="174"/>
      <c r="AN768" s="174"/>
      <c r="AO768" s="174"/>
      <c r="AP768" s="174"/>
      <c r="AQ768" s="174"/>
      <c r="AR768" s="174"/>
      <c r="AS768" s="174"/>
      <c r="AT768" s="174"/>
      <c r="AU768" s="174"/>
      <c r="AV768" s="174"/>
      <c r="AW768" s="174"/>
      <c r="AX768" s="174"/>
      <c r="AY768" s="174"/>
    </row>
    <row r="769" spans="14:51">
      <c r="N769" s="174"/>
      <c r="O769" s="174"/>
      <c r="P769" s="174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  <c r="AA769" s="174"/>
      <c r="AB769" s="174"/>
      <c r="AC769" s="174"/>
      <c r="AD769" s="174"/>
      <c r="AE769" s="174"/>
      <c r="AF769" s="174"/>
      <c r="AG769" s="174"/>
      <c r="AH769" s="174"/>
      <c r="AI769" s="174"/>
      <c r="AJ769" s="174"/>
      <c r="AK769" s="174"/>
      <c r="AL769" s="174"/>
      <c r="AM769" s="174"/>
      <c r="AN769" s="174"/>
      <c r="AO769" s="174"/>
      <c r="AP769" s="174"/>
      <c r="AQ769" s="174"/>
      <c r="AR769" s="174"/>
      <c r="AS769" s="174"/>
      <c r="AT769" s="174"/>
      <c r="AU769" s="174"/>
      <c r="AV769" s="174"/>
      <c r="AW769" s="174"/>
      <c r="AX769" s="174"/>
      <c r="AY769" s="174"/>
    </row>
    <row r="770" spans="14:51">
      <c r="N770" s="174"/>
      <c r="O770" s="174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  <c r="AA770" s="174"/>
      <c r="AB770" s="174"/>
      <c r="AC770" s="174"/>
      <c r="AD770" s="174"/>
      <c r="AE770" s="174"/>
      <c r="AF770" s="174"/>
      <c r="AG770" s="174"/>
      <c r="AH770" s="174"/>
      <c r="AI770" s="174"/>
      <c r="AJ770" s="174"/>
      <c r="AK770" s="174"/>
      <c r="AL770" s="174"/>
      <c r="AM770" s="174"/>
      <c r="AN770" s="174"/>
      <c r="AO770" s="174"/>
      <c r="AP770" s="174"/>
      <c r="AQ770" s="174"/>
      <c r="AR770" s="174"/>
      <c r="AS770" s="174"/>
      <c r="AT770" s="174"/>
      <c r="AU770" s="174"/>
      <c r="AV770" s="174"/>
      <c r="AW770" s="174"/>
      <c r="AX770" s="174"/>
      <c r="AY770" s="174"/>
    </row>
    <row r="771" spans="14:51">
      <c r="N771" s="174"/>
      <c r="O771" s="174"/>
      <c r="P771" s="174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  <c r="AA771" s="174"/>
      <c r="AB771" s="174"/>
      <c r="AC771" s="174"/>
      <c r="AD771" s="174"/>
      <c r="AE771" s="174"/>
      <c r="AF771" s="174"/>
      <c r="AG771" s="174"/>
      <c r="AH771" s="174"/>
      <c r="AI771" s="174"/>
      <c r="AJ771" s="174"/>
      <c r="AK771" s="174"/>
      <c r="AL771" s="174"/>
      <c r="AM771" s="174"/>
      <c r="AN771" s="174"/>
      <c r="AO771" s="174"/>
      <c r="AP771" s="174"/>
      <c r="AQ771" s="174"/>
      <c r="AR771" s="174"/>
      <c r="AS771" s="174"/>
      <c r="AT771" s="174"/>
      <c r="AU771" s="174"/>
      <c r="AV771" s="174"/>
      <c r="AW771" s="174"/>
      <c r="AX771" s="174"/>
      <c r="AY771" s="174"/>
    </row>
    <row r="772" spans="14:51">
      <c r="N772" s="174"/>
      <c r="O772" s="174"/>
      <c r="P772" s="174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  <c r="AA772" s="174"/>
      <c r="AB772" s="174"/>
      <c r="AC772" s="174"/>
      <c r="AD772" s="174"/>
      <c r="AE772" s="174"/>
      <c r="AF772" s="174"/>
      <c r="AG772" s="174"/>
      <c r="AH772" s="174"/>
      <c r="AI772" s="174"/>
      <c r="AJ772" s="174"/>
      <c r="AK772" s="174"/>
      <c r="AL772" s="174"/>
      <c r="AM772" s="174"/>
      <c r="AN772" s="174"/>
      <c r="AO772" s="174"/>
      <c r="AP772" s="174"/>
      <c r="AQ772" s="174"/>
      <c r="AR772" s="174"/>
      <c r="AS772" s="174"/>
      <c r="AT772" s="174"/>
      <c r="AU772" s="174"/>
      <c r="AV772" s="174"/>
      <c r="AW772" s="174"/>
      <c r="AX772" s="174"/>
      <c r="AY772" s="174"/>
    </row>
    <row r="773" spans="14:51">
      <c r="N773" s="174"/>
      <c r="O773" s="174"/>
      <c r="P773" s="174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  <c r="AA773" s="174"/>
      <c r="AB773" s="174"/>
      <c r="AC773" s="174"/>
      <c r="AD773" s="174"/>
      <c r="AE773" s="174"/>
      <c r="AF773" s="174"/>
      <c r="AG773" s="174"/>
      <c r="AH773" s="174"/>
      <c r="AI773" s="174"/>
      <c r="AJ773" s="174"/>
      <c r="AK773" s="174"/>
      <c r="AL773" s="174"/>
      <c r="AM773" s="174"/>
      <c r="AN773" s="174"/>
      <c r="AO773" s="174"/>
      <c r="AP773" s="174"/>
      <c r="AQ773" s="174"/>
      <c r="AR773" s="174"/>
      <c r="AS773" s="174"/>
      <c r="AT773" s="174"/>
      <c r="AU773" s="174"/>
      <c r="AV773" s="174"/>
      <c r="AW773" s="174"/>
      <c r="AX773" s="174"/>
      <c r="AY773" s="174"/>
    </row>
    <row r="774" spans="14:51">
      <c r="N774" s="174"/>
      <c r="O774" s="174"/>
      <c r="P774" s="174"/>
      <c r="Q774" s="174"/>
      <c r="R774" s="174"/>
      <c r="S774" s="174"/>
      <c r="T774" s="174"/>
      <c r="U774" s="174"/>
      <c r="V774" s="174"/>
      <c r="W774" s="174"/>
      <c r="X774" s="174"/>
      <c r="Y774" s="174"/>
      <c r="Z774" s="174"/>
      <c r="AA774" s="174"/>
      <c r="AB774" s="174"/>
      <c r="AC774" s="174"/>
      <c r="AD774" s="174"/>
      <c r="AE774" s="174"/>
      <c r="AF774" s="174"/>
      <c r="AG774" s="174"/>
      <c r="AH774" s="174"/>
      <c r="AI774" s="174"/>
      <c r="AJ774" s="174"/>
      <c r="AK774" s="174"/>
      <c r="AL774" s="174"/>
      <c r="AM774" s="174"/>
      <c r="AN774" s="174"/>
      <c r="AO774" s="174"/>
      <c r="AP774" s="174"/>
      <c r="AQ774" s="174"/>
      <c r="AR774" s="174"/>
      <c r="AS774" s="174"/>
      <c r="AT774" s="174"/>
      <c r="AU774" s="174"/>
      <c r="AV774" s="174"/>
      <c r="AW774" s="174"/>
      <c r="AX774" s="174"/>
      <c r="AY774" s="174"/>
    </row>
    <row r="775" spans="14:51">
      <c r="N775" s="174"/>
      <c r="O775" s="174"/>
      <c r="P775" s="174"/>
      <c r="Q775" s="174"/>
      <c r="R775" s="174"/>
      <c r="S775" s="174"/>
      <c r="T775" s="174"/>
      <c r="U775" s="174"/>
      <c r="V775" s="174"/>
      <c r="W775" s="174"/>
      <c r="X775" s="174"/>
      <c r="Y775" s="174"/>
      <c r="Z775" s="174"/>
      <c r="AA775" s="174"/>
      <c r="AB775" s="174"/>
      <c r="AC775" s="174"/>
      <c r="AD775" s="174"/>
      <c r="AE775" s="174"/>
      <c r="AF775" s="174"/>
      <c r="AG775" s="174"/>
      <c r="AH775" s="174"/>
      <c r="AI775" s="174"/>
      <c r="AJ775" s="174"/>
      <c r="AK775" s="174"/>
      <c r="AL775" s="174"/>
      <c r="AM775" s="174"/>
      <c r="AN775" s="174"/>
      <c r="AO775" s="174"/>
      <c r="AP775" s="174"/>
      <c r="AQ775" s="174"/>
      <c r="AR775" s="174"/>
      <c r="AS775" s="174"/>
      <c r="AT775" s="174"/>
      <c r="AU775" s="174"/>
      <c r="AV775" s="174"/>
      <c r="AW775" s="174"/>
      <c r="AX775" s="174"/>
      <c r="AY775" s="174"/>
    </row>
    <row r="776" spans="14:51">
      <c r="N776" s="174"/>
      <c r="O776" s="174"/>
      <c r="P776" s="174"/>
      <c r="Q776" s="174"/>
      <c r="R776" s="174"/>
      <c r="S776" s="174"/>
      <c r="T776" s="174"/>
      <c r="U776" s="174"/>
      <c r="V776" s="174"/>
      <c r="W776" s="174"/>
      <c r="X776" s="174"/>
      <c r="Y776" s="174"/>
      <c r="Z776" s="174"/>
      <c r="AA776" s="174"/>
      <c r="AB776" s="174"/>
      <c r="AC776" s="174"/>
      <c r="AD776" s="174"/>
      <c r="AE776" s="174"/>
      <c r="AF776" s="174"/>
      <c r="AG776" s="174"/>
      <c r="AH776" s="174"/>
      <c r="AI776" s="174"/>
      <c r="AJ776" s="174"/>
      <c r="AK776" s="174"/>
      <c r="AL776" s="174"/>
      <c r="AM776" s="174"/>
      <c r="AN776" s="174"/>
      <c r="AO776" s="174"/>
      <c r="AP776" s="174"/>
      <c r="AQ776" s="174"/>
      <c r="AR776" s="174"/>
      <c r="AS776" s="174"/>
      <c r="AT776" s="174"/>
      <c r="AU776" s="174"/>
      <c r="AV776" s="174"/>
      <c r="AW776" s="174"/>
      <c r="AX776" s="174"/>
      <c r="AY776" s="174"/>
    </row>
    <row r="777" spans="14:51">
      <c r="N777" s="174"/>
      <c r="O777" s="174"/>
      <c r="P777" s="174"/>
      <c r="Q777" s="174"/>
      <c r="R777" s="174"/>
      <c r="S777" s="174"/>
      <c r="T777" s="174"/>
      <c r="U777" s="174"/>
      <c r="V777" s="174"/>
      <c r="W777" s="174"/>
      <c r="X777" s="174"/>
      <c r="Y777" s="174"/>
      <c r="Z777" s="174"/>
      <c r="AA777" s="174"/>
      <c r="AB777" s="174"/>
      <c r="AC777" s="174"/>
      <c r="AD777" s="174"/>
      <c r="AE777" s="174"/>
      <c r="AF777" s="174"/>
      <c r="AG777" s="174"/>
      <c r="AH777" s="174"/>
      <c r="AI777" s="174"/>
      <c r="AJ777" s="174"/>
      <c r="AK777" s="174"/>
      <c r="AL777" s="174"/>
      <c r="AM777" s="174"/>
      <c r="AN777" s="174"/>
      <c r="AO777" s="174"/>
      <c r="AP777" s="174"/>
      <c r="AQ777" s="174"/>
      <c r="AR777" s="174"/>
      <c r="AS777" s="174"/>
      <c r="AT777" s="174"/>
      <c r="AU777" s="174"/>
      <c r="AV777" s="174"/>
      <c r="AW777" s="174"/>
      <c r="AX777" s="174"/>
      <c r="AY777" s="174"/>
    </row>
    <row r="778" spans="14:51">
      <c r="N778" s="174"/>
      <c r="O778" s="174"/>
      <c r="P778" s="174"/>
      <c r="Q778" s="174"/>
      <c r="R778" s="174"/>
      <c r="S778" s="174"/>
      <c r="T778" s="174"/>
      <c r="U778" s="174"/>
      <c r="V778" s="174"/>
      <c r="W778" s="174"/>
      <c r="X778" s="174"/>
      <c r="Y778" s="174"/>
      <c r="Z778" s="174"/>
      <c r="AA778" s="174"/>
      <c r="AB778" s="174"/>
      <c r="AC778" s="174"/>
      <c r="AD778" s="174"/>
      <c r="AE778" s="174"/>
      <c r="AF778" s="174"/>
      <c r="AG778" s="174"/>
      <c r="AH778" s="174"/>
      <c r="AI778" s="174"/>
      <c r="AJ778" s="174"/>
      <c r="AK778" s="174"/>
      <c r="AL778" s="174"/>
      <c r="AM778" s="174"/>
      <c r="AN778" s="174"/>
      <c r="AO778" s="174"/>
      <c r="AP778" s="174"/>
      <c r="AQ778" s="174"/>
      <c r="AR778" s="174"/>
      <c r="AS778" s="174"/>
      <c r="AT778" s="174"/>
      <c r="AU778" s="174"/>
      <c r="AV778" s="174"/>
      <c r="AW778" s="174"/>
      <c r="AX778" s="174"/>
      <c r="AY778" s="174"/>
    </row>
    <row r="779" spans="14:51">
      <c r="N779" s="174"/>
      <c r="O779" s="174"/>
      <c r="P779" s="174"/>
      <c r="Q779" s="174"/>
      <c r="R779" s="174"/>
      <c r="S779" s="174"/>
      <c r="T779" s="174"/>
      <c r="U779" s="174"/>
      <c r="V779" s="174"/>
      <c r="W779" s="174"/>
      <c r="X779" s="174"/>
      <c r="Y779" s="174"/>
      <c r="Z779" s="174"/>
      <c r="AA779" s="174"/>
      <c r="AB779" s="174"/>
      <c r="AC779" s="174"/>
      <c r="AD779" s="174"/>
      <c r="AE779" s="174"/>
      <c r="AF779" s="174"/>
      <c r="AG779" s="174"/>
      <c r="AH779" s="174"/>
      <c r="AI779" s="174"/>
      <c r="AJ779" s="174"/>
      <c r="AK779" s="174"/>
      <c r="AL779" s="174"/>
      <c r="AM779" s="174"/>
      <c r="AN779" s="174"/>
      <c r="AO779" s="174"/>
      <c r="AP779" s="174"/>
      <c r="AQ779" s="174"/>
      <c r="AR779" s="174"/>
      <c r="AS779" s="174"/>
      <c r="AT779" s="174"/>
      <c r="AU779" s="174"/>
      <c r="AV779" s="174"/>
      <c r="AW779" s="174"/>
      <c r="AX779" s="174"/>
      <c r="AY779" s="174"/>
    </row>
    <row r="780" spans="14:51">
      <c r="N780" s="174"/>
      <c r="O780" s="174"/>
      <c r="P780" s="174"/>
      <c r="Q780" s="174"/>
      <c r="R780" s="174"/>
      <c r="S780" s="174"/>
      <c r="T780" s="174"/>
      <c r="U780" s="174"/>
      <c r="V780" s="174"/>
      <c r="W780" s="174"/>
      <c r="X780" s="174"/>
      <c r="Y780" s="174"/>
      <c r="Z780" s="174"/>
      <c r="AA780" s="174"/>
      <c r="AB780" s="174"/>
      <c r="AC780" s="174"/>
      <c r="AD780" s="174"/>
      <c r="AE780" s="174"/>
      <c r="AF780" s="174"/>
      <c r="AG780" s="174"/>
      <c r="AH780" s="174"/>
      <c r="AI780" s="174"/>
      <c r="AJ780" s="174"/>
      <c r="AK780" s="174"/>
      <c r="AL780" s="174"/>
      <c r="AM780" s="174"/>
      <c r="AN780" s="174"/>
      <c r="AO780" s="174"/>
      <c r="AP780" s="174"/>
      <c r="AQ780" s="174"/>
      <c r="AR780" s="174"/>
      <c r="AS780" s="174"/>
      <c r="AT780" s="174"/>
      <c r="AU780" s="174"/>
      <c r="AV780" s="174"/>
      <c r="AW780" s="174"/>
      <c r="AX780" s="174"/>
      <c r="AY780" s="174"/>
    </row>
    <row r="781" spans="14:51">
      <c r="N781" s="174"/>
      <c r="O781" s="174"/>
      <c r="P781" s="174"/>
      <c r="Q781" s="174"/>
      <c r="R781" s="174"/>
      <c r="S781" s="174"/>
      <c r="T781" s="174"/>
      <c r="U781" s="174"/>
      <c r="V781" s="174"/>
      <c r="W781" s="174"/>
      <c r="X781" s="174"/>
      <c r="Y781" s="174"/>
      <c r="Z781" s="174"/>
      <c r="AA781" s="174"/>
      <c r="AB781" s="174"/>
      <c r="AC781" s="174"/>
      <c r="AD781" s="174"/>
      <c r="AE781" s="174"/>
      <c r="AF781" s="174"/>
      <c r="AG781" s="174"/>
      <c r="AH781" s="174"/>
      <c r="AI781" s="174"/>
      <c r="AJ781" s="174"/>
      <c r="AK781" s="174"/>
      <c r="AL781" s="174"/>
      <c r="AM781" s="174"/>
      <c r="AN781" s="174"/>
      <c r="AO781" s="174"/>
      <c r="AP781" s="174"/>
      <c r="AQ781" s="174"/>
      <c r="AR781" s="174"/>
      <c r="AS781" s="174"/>
      <c r="AT781" s="174"/>
      <c r="AU781" s="174"/>
      <c r="AV781" s="174"/>
      <c r="AW781" s="174"/>
      <c r="AX781" s="174"/>
      <c r="AY781" s="174"/>
    </row>
    <row r="782" spans="14:51">
      <c r="N782" s="174"/>
      <c r="O782" s="174"/>
      <c r="P782" s="174"/>
      <c r="Q782" s="174"/>
      <c r="R782" s="174"/>
      <c r="S782" s="174"/>
      <c r="T782" s="174"/>
      <c r="U782" s="174"/>
      <c r="V782" s="174"/>
      <c r="W782" s="174"/>
      <c r="X782" s="174"/>
      <c r="Y782" s="174"/>
      <c r="Z782" s="174"/>
      <c r="AA782" s="174"/>
      <c r="AB782" s="174"/>
      <c r="AC782" s="174"/>
      <c r="AD782" s="174"/>
      <c r="AE782" s="174"/>
      <c r="AF782" s="174"/>
      <c r="AG782" s="174"/>
      <c r="AH782" s="174"/>
      <c r="AI782" s="174"/>
      <c r="AJ782" s="174"/>
      <c r="AK782" s="174"/>
      <c r="AL782" s="174"/>
      <c r="AM782" s="174"/>
      <c r="AN782" s="174"/>
      <c r="AO782" s="174"/>
      <c r="AP782" s="174"/>
      <c r="AQ782" s="174"/>
      <c r="AR782" s="174"/>
      <c r="AS782" s="174"/>
      <c r="AT782" s="174"/>
      <c r="AU782" s="174"/>
      <c r="AV782" s="174"/>
      <c r="AW782" s="174"/>
      <c r="AX782" s="174"/>
      <c r="AY782" s="174"/>
    </row>
    <row r="783" spans="14:51">
      <c r="N783" s="174"/>
      <c r="O783" s="174"/>
      <c r="P783" s="174"/>
      <c r="Q783" s="174"/>
      <c r="R783" s="174"/>
      <c r="S783" s="174"/>
      <c r="T783" s="174"/>
      <c r="U783" s="174"/>
      <c r="V783" s="174"/>
      <c r="W783" s="174"/>
      <c r="X783" s="174"/>
      <c r="Y783" s="174"/>
      <c r="Z783" s="174"/>
      <c r="AA783" s="174"/>
      <c r="AB783" s="174"/>
      <c r="AC783" s="174"/>
      <c r="AD783" s="174"/>
      <c r="AE783" s="174"/>
      <c r="AF783" s="174"/>
      <c r="AG783" s="174"/>
      <c r="AH783" s="174"/>
      <c r="AI783" s="174"/>
      <c r="AJ783" s="174"/>
      <c r="AK783" s="174"/>
      <c r="AL783" s="174"/>
      <c r="AM783" s="174"/>
      <c r="AN783" s="174"/>
      <c r="AO783" s="174"/>
      <c r="AP783" s="174"/>
      <c r="AQ783" s="174"/>
      <c r="AR783" s="174"/>
      <c r="AS783" s="174"/>
      <c r="AT783" s="174"/>
      <c r="AU783" s="174"/>
      <c r="AV783" s="174"/>
      <c r="AW783" s="174"/>
      <c r="AX783" s="174"/>
      <c r="AY783" s="174"/>
    </row>
    <row r="784" spans="14:51">
      <c r="N784" s="174"/>
      <c r="O784" s="174"/>
      <c r="P784" s="174"/>
      <c r="Q784" s="174"/>
      <c r="R784" s="174"/>
      <c r="S784" s="174"/>
      <c r="T784" s="174"/>
      <c r="U784" s="174"/>
      <c r="V784" s="174"/>
      <c r="W784" s="174"/>
      <c r="X784" s="174"/>
      <c r="Y784" s="174"/>
      <c r="Z784" s="174"/>
      <c r="AA784" s="174"/>
      <c r="AB784" s="174"/>
      <c r="AC784" s="174"/>
      <c r="AD784" s="174"/>
      <c r="AE784" s="174"/>
      <c r="AF784" s="174"/>
      <c r="AG784" s="174"/>
      <c r="AH784" s="174"/>
      <c r="AI784" s="174"/>
      <c r="AJ784" s="174"/>
      <c r="AK784" s="174"/>
      <c r="AL784" s="174"/>
      <c r="AM784" s="174"/>
      <c r="AN784" s="174"/>
      <c r="AO784" s="174"/>
      <c r="AP784" s="174"/>
      <c r="AQ784" s="174"/>
      <c r="AR784" s="174"/>
      <c r="AS784" s="174"/>
      <c r="AT784" s="174"/>
      <c r="AU784" s="174"/>
      <c r="AV784" s="174"/>
      <c r="AW784" s="174"/>
      <c r="AX784" s="174"/>
      <c r="AY784" s="174"/>
    </row>
    <row r="785" spans="14:51">
      <c r="N785" s="174"/>
      <c r="O785" s="174"/>
      <c r="P785" s="174"/>
      <c r="Q785" s="174"/>
      <c r="R785" s="174"/>
      <c r="S785" s="174"/>
      <c r="T785" s="174"/>
      <c r="U785" s="174"/>
      <c r="V785" s="174"/>
      <c r="W785" s="174"/>
      <c r="X785" s="174"/>
      <c r="Y785" s="174"/>
      <c r="Z785" s="174"/>
      <c r="AA785" s="174"/>
      <c r="AB785" s="174"/>
      <c r="AC785" s="174"/>
      <c r="AD785" s="174"/>
      <c r="AE785" s="174"/>
      <c r="AF785" s="174"/>
      <c r="AG785" s="174"/>
      <c r="AH785" s="174"/>
      <c r="AI785" s="174"/>
      <c r="AJ785" s="174"/>
      <c r="AK785" s="174"/>
      <c r="AL785" s="174"/>
      <c r="AM785" s="174"/>
      <c r="AN785" s="174"/>
      <c r="AO785" s="174"/>
      <c r="AP785" s="174"/>
      <c r="AQ785" s="174"/>
      <c r="AR785" s="174"/>
      <c r="AS785" s="174"/>
      <c r="AT785" s="174"/>
      <c r="AU785" s="174"/>
      <c r="AV785" s="174"/>
      <c r="AW785" s="174"/>
      <c r="AX785" s="174"/>
      <c r="AY785" s="174"/>
    </row>
    <row r="786" spans="14:51">
      <c r="N786" s="174"/>
      <c r="O786" s="174"/>
      <c r="P786" s="174"/>
      <c r="Q786" s="174"/>
      <c r="R786" s="174"/>
      <c r="S786" s="174"/>
      <c r="T786" s="174"/>
      <c r="U786" s="174"/>
      <c r="V786" s="174"/>
      <c r="W786" s="174"/>
      <c r="X786" s="174"/>
      <c r="Y786" s="174"/>
      <c r="Z786" s="174"/>
      <c r="AA786" s="174"/>
      <c r="AB786" s="174"/>
      <c r="AC786" s="174"/>
      <c r="AD786" s="174"/>
      <c r="AE786" s="174"/>
      <c r="AF786" s="174"/>
      <c r="AG786" s="174"/>
      <c r="AH786" s="174"/>
      <c r="AI786" s="174"/>
      <c r="AJ786" s="174"/>
      <c r="AK786" s="174"/>
      <c r="AL786" s="174"/>
      <c r="AM786" s="174"/>
      <c r="AN786" s="174"/>
      <c r="AO786" s="174"/>
      <c r="AP786" s="174"/>
      <c r="AQ786" s="174"/>
      <c r="AR786" s="174"/>
      <c r="AS786" s="174"/>
      <c r="AT786" s="174"/>
      <c r="AU786" s="174"/>
      <c r="AV786" s="174"/>
      <c r="AW786" s="174"/>
      <c r="AX786" s="174"/>
      <c r="AY786" s="174"/>
    </row>
    <row r="787" spans="14:51">
      <c r="N787" s="174"/>
      <c r="O787" s="174"/>
      <c r="P787" s="174"/>
      <c r="Q787" s="174"/>
      <c r="R787" s="174"/>
      <c r="S787" s="174"/>
      <c r="T787" s="174"/>
      <c r="U787" s="174"/>
      <c r="V787" s="174"/>
      <c r="W787" s="174"/>
      <c r="X787" s="174"/>
      <c r="Y787" s="174"/>
      <c r="Z787" s="174"/>
      <c r="AA787" s="174"/>
      <c r="AB787" s="174"/>
      <c r="AC787" s="174"/>
      <c r="AD787" s="174"/>
      <c r="AE787" s="174"/>
      <c r="AF787" s="174"/>
      <c r="AG787" s="174"/>
      <c r="AH787" s="174"/>
      <c r="AI787" s="174"/>
      <c r="AJ787" s="174"/>
      <c r="AK787" s="174"/>
      <c r="AL787" s="174"/>
      <c r="AM787" s="174"/>
      <c r="AN787" s="174"/>
      <c r="AO787" s="174"/>
      <c r="AP787" s="174"/>
      <c r="AQ787" s="174"/>
      <c r="AR787" s="174"/>
      <c r="AS787" s="174"/>
      <c r="AT787" s="174"/>
      <c r="AU787" s="174"/>
      <c r="AV787" s="174"/>
      <c r="AW787" s="174"/>
      <c r="AX787" s="174"/>
      <c r="AY787" s="174"/>
    </row>
    <row r="788" spans="14:51">
      <c r="N788" s="174"/>
      <c r="O788" s="174"/>
      <c r="P788" s="174"/>
      <c r="Q788" s="174"/>
      <c r="R788" s="174"/>
      <c r="S788" s="174"/>
      <c r="T788" s="174"/>
      <c r="U788" s="174"/>
      <c r="V788" s="174"/>
      <c r="W788" s="174"/>
      <c r="X788" s="174"/>
      <c r="Y788" s="174"/>
      <c r="Z788" s="174"/>
      <c r="AA788" s="174"/>
      <c r="AB788" s="174"/>
      <c r="AC788" s="174"/>
      <c r="AD788" s="174"/>
      <c r="AE788" s="174"/>
      <c r="AF788" s="174"/>
      <c r="AG788" s="174"/>
      <c r="AH788" s="174"/>
      <c r="AI788" s="174"/>
      <c r="AJ788" s="174"/>
      <c r="AK788" s="174"/>
      <c r="AL788" s="174"/>
      <c r="AM788" s="174"/>
      <c r="AN788" s="174"/>
      <c r="AO788" s="174"/>
      <c r="AP788" s="174"/>
      <c r="AQ788" s="174"/>
      <c r="AR788" s="174"/>
      <c r="AS788" s="174"/>
      <c r="AT788" s="174"/>
      <c r="AU788" s="174"/>
      <c r="AV788" s="174"/>
      <c r="AW788" s="174"/>
      <c r="AX788" s="174"/>
      <c r="AY788" s="174"/>
    </row>
    <row r="789" spans="14:51">
      <c r="N789" s="174"/>
      <c r="O789" s="174"/>
      <c r="P789" s="174"/>
      <c r="Q789" s="174"/>
      <c r="R789" s="174"/>
      <c r="S789" s="174"/>
      <c r="T789" s="174"/>
      <c r="U789" s="174"/>
      <c r="V789" s="174"/>
      <c r="W789" s="174"/>
      <c r="X789" s="174"/>
      <c r="Y789" s="174"/>
      <c r="Z789" s="174"/>
      <c r="AA789" s="174"/>
      <c r="AB789" s="174"/>
      <c r="AC789" s="174"/>
      <c r="AD789" s="174"/>
      <c r="AE789" s="174"/>
      <c r="AF789" s="174"/>
      <c r="AG789" s="174"/>
      <c r="AH789" s="174"/>
      <c r="AI789" s="174"/>
      <c r="AJ789" s="174"/>
      <c r="AK789" s="174"/>
      <c r="AL789" s="174"/>
      <c r="AM789" s="174"/>
      <c r="AN789" s="174"/>
      <c r="AO789" s="174"/>
      <c r="AP789" s="174"/>
      <c r="AQ789" s="174"/>
      <c r="AR789" s="174"/>
      <c r="AS789" s="174"/>
      <c r="AT789" s="174"/>
      <c r="AU789" s="174"/>
      <c r="AV789" s="174"/>
      <c r="AW789" s="174"/>
      <c r="AX789" s="174"/>
      <c r="AY789" s="174"/>
    </row>
    <row r="790" spans="14:51">
      <c r="N790" s="174"/>
      <c r="O790" s="174"/>
      <c r="P790" s="174"/>
      <c r="Q790" s="174"/>
      <c r="R790" s="174"/>
      <c r="S790" s="174"/>
      <c r="T790" s="174"/>
      <c r="U790" s="174"/>
      <c r="V790" s="174"/>
      <c r="W790" s="174"/>
      <c r="X790" s="174"/>
      <c r="Y790" s="174"/>
      <c r="Z790" s="174"/>
      <c r="AA790" s="174"/>
      <c r="AB790" s="174"/>
      <c r="AC790" s="174"/>
      <c r="AD790" s="174"/>
      <c r="AE790" s="174"/>
      <c r="AF790" s="174"/>
      <c r="AG790" s="174"/>
      <c r="AH790" s="174"/>
      <c r="AI790" s="174"/>
      <c r="AJ790" s="174"/>
      <c r="AK790" s="174"/>
      <c r="AL790" s="174"/>
      <c r="AM790" s="174"/>
      <c r="AN790" s="174"/>
      <c r="AO790" s="174"/>
      <c r="AP790" s="174"/>
      <c r="AQ790" s="174"/>
      <c r="AR790" s="174"/>
      <c r="AS790" s="174"/>
      <c r="AT790" s="174"/>
      <c r="AU790" s="174"/>
      <c r="AV790" s="174"/>
      <c r="AW790" s="174"/>
      <c r="AX790" s="174"/>
      <c r="AY790" s="174"/>
    </row>
    <row r="791" spans="14:51">
      <c r="N791" s="174"/>
      <c r="O791" s="174"/>
      <c r="P791" s="174"/>
      <c r="Q791" s="174"/>
      <c r="R791" s="174"/>
      <c r="S791" s="174"/>
      <c r="T791" s="174"/>
      <c r="U791" s="174"/>
      <c r="V791" s="174"/>
      <c r="W791" s="174"/>
      <c r="X791" s="174"/>
      <c r="Y791" s="174"/>
      <c r="Z791" s="174"/>
      <c r="AA791" s="174"/>
      <c r="AB791" s="174"/>
      <c r="AC791" s="174"/>
      <c r="AD791" s="174"/>
      <c r="AE791" s="174"/>
      <c r="AF791" s="174"/>
      <c r="AG791" s="174"/>
      <c r="AH791" s="174"/>
      <c r="AI791" s="174"/>
      <c r="AJ791" s="174"/>
      <c r="AK791" s="174"/>
      <c r="AL791" s="174"/>
      <c r="AM791" s="174"/>
      <c r="AN791" s="174"/>
      <c r="AO791" s="174"/>
      <c r="AP791" s="174"/>
      <c r="AQ791" s="174"/>
      <c r="AR791" s="174"/>
      <c r="AS791" s="174"/>
      <c r="AT791" s="174"/>
      <c r="AU791" s="174"/>
      <c r="AV791" s="174"/>
      <c r="AW791" s="174"/>
      <c r="AX791" s="174"/>
      <c r="AY791" s="174"/>
    </row>
    <row r="792" spans="14:51">
      <c r="N792" s="174"/>
      <c r="O792" s="174"/>
      <c r="P792" s="174"/>
      <c r="Q792" s="174"/>
      <c r="R792" s="174"/>
      <c r="S792" s="174"/>
      <c r="T792" s="174"/>
      <c r="U792" s="174"/>
      <c r="V792" s="174"/>
      <c r="W792" s="174"/>
      <c r="X792" s="174"/>
      <c r="Y792" s="174"/>
      <c r="Z792" s="174"/>
      <c r="AA792" s="174"/>
      <c r="AB792" s="174"/>
      <c r="AC792" s="174"/>
      <c r="AD792" s="174"/>
      <c r="AE792" s="174"/>
      <c r="AF792" s="174"/>
      <c r="AG792" s="174"/>
      <c r="AH792" s="174"/>
      <c r="AI792" s="174"/>
      <c r="AJ792" s="174"/>
      <c r="AK792" s="174"/>
      <c r="AL792" s="174"/>
      <c r="AM792" s="174"/>
      <c r="AN792" s="174"/>
      <c r="AO792" s="174"/>
      <c r="AP792" s="174"/>
      <c r="AQ792" s="174"/>
      <c r="AR792" s="174"/>
      <c r="AS792" s="174"/>
      <c r="AT792" s="174"/>
      <c r="AU792" s="174"/>
      <c r="AV792" s="174"/>
      <c r="AW792" s="174"/>
      <c r="AX792" s="174"/>
      <c r="AY792" s="174"/>
    </row>
    <row r="793" spans="14:51">
      <c r="N793" s="174"/>
      <c r="O793" s="174"/>
      <c r="P793" s="174"/>
      <c r="Q793" s="174"/>
      <c r="R793" s="174"/>
      <c r="S793" s="174"/>
      <c r="T793" s="174"/>
      <c r="U793" s="174"/>
      <c r="V793" s="174"/>
      <c r="W793" s="174"/>
      <c r="X793" s="174"/>
      <c r="Y793" s="174"/>
      <c r="Z793" s="174"/>
      <c r="AA793" s="174"/>
      <c r="AB793" s="174"/>
      <c r="AC793" s="174"/>
      <c r="AD793" s="174"/>
      <c r="AE793" s="174"/>
      <c r="AF793" s="174"/>
      <c r="AG793" s="174"/>
      <c r="AH793" s="174"/>
      <c r="AI793" s="174"/>
      <c r="AJ793" s="174"/>
      <c r="AK793" s="174"/>
      <c r="AL793" s="174"/>
      <c r="AM793" s="174"/>
      <c r="AN793" s="174"/>
      <c r="AO793" s="174"/>
      <c r="AP793" s="174"/>
      <c r="AQ793" s="174"/>
      <c r="AR793" s="174"/>
      <c r="AS793" s="174"/>
      <c r="AT793" s="174"/>
      <c r="AU793" s="174"/>
      <c r="AV793" s="174"/>
      <c r="AW793" s="174"/>
      <c r="AX793" s="174"/>
      <c r="AY793" s="174"/>
    </row>
    <row r="794" spans="14:51">
      <c r="N794" s="174"/>
      <c r="O794" s="174"/>
      <c r="P794" s="174"/>
      <c r="Q794" s="174"/>
      <c r="R794" s="174"/>
      <c r="S794" s="174"/>
      <c r="T794" s="174"/>
      <c r="U794" s="174"/>
      <c r="V794" s="174"/>
      <c r="W794" s="174"/>
      <c r="X794" s="174"/>
      <c r="Y794" s="174"/>
      <c r="Z794" s="174"/>
      <c r="AA794" s="174"/>
      <c r="AB794" s="174"/>
      <c r="AC794" s="174"/>
      <c r="AD794" s="174"/>
      <c r="AE794" s="174"/>
      <c r="AF794" s="174"/>
      <c r="AG794" s="174"/>
      <c r="AH794" s="174"/>
      <c r="AI794" s="174"/>
      <c r="AJ794" s="174"/>
      <c r="AK794" s="174"/>
      <c r="AL794" s="174"/>
      <c r="AM794" s="174"/>
      <c r="AN794" s="174"/>
      <c r="AO794" s="174"/>
      <c r="AP794" s="174"/>
      <c r="AQ794" s="174"/>
      <c r="AR794" s="174"/>
      <c r="AS794" s="174"/>
      <c r="AT794" s="174"/>
      <c r="AU794" s="174"/>
      <c r="AV794" s="174"/>
      <c r="AW794" s="174"/>
      <c r="AX794" s="174"/>
      <c r="AY794" s="174"/>
    </row>
    <row r="795" spans="14:51">
      <c r="N795" s="174"/>
      <c r="O795" s="174"/>
      <c r="P795" s="174"/>
      <c r="Q795" s="174"/>
      <c r="R795" s="174"/>
      <c r="S795" s="174"/>
      <c r="T795" s="174"/>
      <c r="U795" s="174"/>
      <c r="V795" s="174"/>
      <c r="W795" s="174"/>
      <c r="X795" s="174"/>
      <c r="Y795" s="174"/>
      <c r="Z795" s="174"/>
      <c r="AA795" s="174"/>
      <c r="AB795" s="174"/>
      <c r="AC795" s="174"/>
      <c r="AD795" s="174"/>
      <c r="AE795" s="174"/>
      <c r="AF795" s="174"/>
      <c r="AG795" s="174"/>
      <c r="AH795" s="174"/>
      <c r="AI795" s="174"/>
      <c r="AJ795" s="174"/>
      <c r="AK795" s="174"/>
      <c r="AL795" s="174"/>
      <c r="AM795" s="174"/>
      <c r="AN795" s="174"/>
      <c r="AO795" s="174"/>
      <c r="AP795" s="174"/>
      <c r="AQ795" s="174"/>
      <c r="AR795" s="174"/>
      <c r="AS795" s="174"/>
      <c r="AT795" s="174"/>
      <c r="AU795" s="174"/>
      <c r="AV795" s="174"/>
      <c r="AW795" s="174"/>
      <c r="AX795" s="174"/>
      <c r="AY795" s="174"/>
    </row>
    <row r="796" spans="14:51">
      <c r="N796" s="174"/>
      <c r="O796" s="174"/>
      <c r="P796" s="174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  <c r="AA796" s="174"/>
      <c r="AB796" s="174"/>
      <c r="AC796" s="174"/>
      <c r="AD796" s="174"/>
      <c r="AE796" s="174"/>
      <c r="AF796" s="174"/>
      <c r="AG796" s="174"/>
      <c r="AH796" s="174"/>
      <c r="AI796" s="174"/>
      <c r="AJ796" s="174"/>
      <c r="AK796" s="174"/>
      <c r="AL796" s="174"/>
      <c r="AM796" s="174"/>
      <c r="AN796" s="174"/>
      <c r="AO796" s="174"/>
      <c r="AP796" s="174"/>
      <c r="AQ796" s="174"/>
      <c r="AR796" s="174"/>
      <c r="AS796" s="174"/>
      <c r="AT796" s="174"/>
      <c r="AU796" s="174"/>
      <c r="AV796" s="174"/>
      <c r="AW796" s="174"/>
      <c r="AX796" s="174"/>
      <c r="AY796" s="174"/>
    </row>
    <row r="797" spans="14:51">
      <c r="N797" s="174"/>
      <c r="O797" s="174"/>
      <c r="P797" s="174"/>
      <c r="Q797" s="174"/>
      <c r="R797" s="174"/>
      <c r="S797" s="174"/>
      <c r="T797" s="174"/>
      <c r="U797" s="174"/>
      <c r="V797" s="174"/>
      <c r="W797" s="174"/>
      <c r="X797" s="174"/>
      <c r="Y797" s="174"/>
      <c r="Z797" s="174"/>
      <c r="AA797" s="174"/>
      <c r="AB797" s="174"/>
      <c r="AC797" s="174"/>
      <c r="AD797" s="174"/>
      <c r="AE797" s="174"/>
      <c r="AF797" s="174"/>
      <c r="AG797" s="174"/>
      <c r="AH797" s="174"/>
      <c r="AI797" s="174"/>
      <c r="AJ797" s="174"/>
      <c r="AK797" s="174"/>
      <c r="AL797" s="174"/>
      <c r="AM797" s="174"/>
      <c r="AN797" s="174"/>
      <c r="AO797" s="174"/>
      <c r="AP797" s="174"/>
      <c r="AQ797" s="174"/>
      <c r="AR797" s="174"/>
      <c r="AS797" s="174"/>
      <c r="AT797" s="174"/>
      <c r="AU797" s="174"/>
      <c r="AV797" s="174"/>
      <c r="AW797" s="174"/>
      <c r="AX797" s="174"/>
      <c r="AY797" s="174"/>
    </row>
    <row r="798" spans="14:51">
      <c r="N798" s="174"/>
      <c r="O798" s="174"/>
      <c r="P798" s="174"/>
      <c r="Q798" s="174"/>
      <c r="R798" s="174"/>
      <c r="S798" s="174"/>
      <c r="T798" s="174"/>
      <c r="U798" s="174"/>
      <c r="V798" s="174"/>
      <c r="W798" s="174"/>
      <c r="X798" s="174"/>
      <c r="Y798" s="174"/>
      <c r="Z798" s="174"/>
      <c r="AA798" s="174"/>
      <c r="AB798" s="174"/>
      <c r="AC798" s="174"/>
      <c r="AD798" s="174"/>
      <c r="AE798" s="174"/>
      <c r="AF798" s="174"/>
      <c r="AG798" s="174"/>
      <c r="AH798" s="174"/>
      <c r="AI798" s="174"/>
      <c r="AJ798" s="174"/>
      <c r="AK798" s="174"/>
      <c r="AL798" s="174"/>
      <c r="AM798" s="174"/>
      <c r="AN798" s="174"/>
      <c r="AO798" s="174"/>
      <c r="AP798" s="174"/>
      <c r="AQ798" s="174"/>
      <c r="AR798" s="174"/>
      <c r="AS798" s="174"/>
      <c r="AT798" s="174"/>
      <c r="AU798" s="174"/>
      <c r="AV798" s="174"/>
      <c r="AW798" s="174"/>
      <c r="AX798" s="174"/>
      <c r="AY798" s="174"/>
    </row>
    <row r="799" spans="14:51">
      <c r="N799" s="174"/>
      <c r="O799" s="174"/>
      <c r="P799" s="174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  <c r="AA799" s="174"/>
      <c r="AB799" s="174"/>
      <c r="AC799" s="174"/>
      <c r="AD799" s="174"/>
      <c r="AE799" s="174"/>
      <c r="AF799" s="174"/>
      <c r="AG799" s="174"/>
      <c r="AH799" s="174"/>
      <c r="AI799" s="174"/>
      <c r="AJ799" s="174"/>
      <c r="AK799" s="174"/>
      <c r="AL799" s="174"/>
      <c r="AM799" s="174"/>
      <c r="AN799" s="174"/>
      <c r="AO799" s="174"/>
      <c r="AP799" s="174"/>
      <c r="AQ799" s="174"/>
      <c r="AR799" s="174"/>
      <c r="AS799" s="174"/>
      <c r="AT799" s="174"/>
      <c r="AU799" s="174"/>
      <c r="AV799" s="174"/>
      <c r="AW799" s="174"/>
      <c r="AX799" s="174"/>
      <c r="AY799" s="174"/>
    </row>
    <row r="800" spans="14:51">
      <c r="N800" s="174"/>
      <c r="O800" s="174"/>
      <c r="P800" s="174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  <c r="AA800" s="174"/>
      <c r="AB800" s="174"/>
      <c r="AC800" s="174"/>
      <c r="AD800" s="174"/>
      <c r="AE800" s="174"/>
      <c r="AF800" s="174"/>
      <c r="AG800" s="174"/>
      <c r="AH800" s="174"/>
      <c r="AI800" s="174"/>
      <c r="AJ800" s="174"/>
      <c r="AK800" s="174"/>
      <c r="AL800" s="174"/>
      <c r="AM800" s="174"/>
      <c r="AN800" s="174"/>
      <c r="AO800" s="174"/>
      <c r="AP800" s="174"/>
      <c r="AQ800" s="174"/>
      <c r="AR800" s="174"/>
      <c r="AS800" s="174"/>
      <c r="AT800" s="174"/>
      <c r="AU800" s="174"/>
      <c r="AV800" s="174"/>
      <c r="AW800" s="174"/>
      <c r="AX800" s="174"/>
      <c r="AY800" s="174"/>
    </row>
    <row r="801" spans="14:51">
      <c r="N801" s="174"/>
      <c r="O801" s="174"/>
      <c r="P801" s="174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  <c r="AA801" s="174"/>
      <c r="AB801" s="174"/>
      <c r="AC801" s="174"/>
      <c r="AD801" s="174"/>
      <c r="AE801" s="174"/>
      <c r="AF801" s="174"/>
      <c r="AG801" s="174"/>
      <c r="AH801" s="174"/>
      <c r="AI801" s="174"/>
      <c r="AJ801" s="174"/>
      <c r="AK801" s="174"/>
      <c r="AL801" s="174"/>
      <c r="AM801" s="174"/>
      <c r="AN801" s="174"/>
      <c r="AO801" s="174"/>
      <c r="AP801" s="174"/>
      <c r="AQ801" s="174"/>
      <c r="AR801" s="174"/>
      <c r="AS801" s="174"/>
      <c r="AT801" s="174"/>
      <c r="AU801" s="174"/>
      <c r="AV801" s="174"/>
      <c r="AW801" s="174"/>
      <c r="AX801" s="174"/>
      <c r="AY801" s="174"/>
    </row>
    <row r="802" spans="14:51">
      <c r="N802" s="174"/>
      <c r="O802" s="174"/>
      <c r="P802" s="174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  <c r="AA802" s="174"/>
      <c r="AB802" s="174"/>
      <c r="AC802" s="174"/>
      <c r="AD802" s="174"/>
      <c r="AE802" s="174"/>
      <c r="AF802" s="174"/>
      <c r="AG802" s="174"/>
      <c r="AH802" s="174"/>
      <c r="AI802" s="174"/>
      <c r="AJ802" s="174"/>
      <c r="AK802" s="174"/>
      <c r="AL802" s="174"/>
      <c r="AM802" s="174"/>
      <c r="AN802" s="174"/>
      <c r="AO802" s="174"/>
      <c r="AP802" s="174"/>
      <c r="AQ802" s="174"/>
      <c r="AR802" s="174"/>
      <c r="AS802" s="174"/>
      <c r="AT802" s="174"/>
      <c r="AU802" s="174"/>
      <c r="AV802" s="174"/>
      <c r="AW802" s="174"/>
      <c r="AX802" s="174"/>
      <c r="AY802" s="174"/>
    </row>
    <row r="803" spans="14:51">
      <c r="N803" s="174"/>
      <c r="O803" s="174"/>
      <c r="P803" s="174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  <c r="AA803" s="174"/>
      <c r="AB803" s="174"/>
      <c r="AC803" s="174"/>
      <c r="AD803" s="174"/>
      <c r="AE803" s="174"/>
      <c r="AF803" s="174"/>
      <c r="AG803" s="174"/>
      <c r="AH803" s="174"/>
      <c r="AI803" s="174"/>
      <c r="AJ803" s="174"/>
      <c r="AK803" s="174"/>
      <c r="AL803" s="174"/>
      <c r="AM803" s="174"/>
      <c r="AN803" s="174"/>
      <c r="AO803" s="174"/>
      <c r="AP803" s="174"/>
      <c r="AQ803" s="174"/>
      <c r="AR803" s="174"/>
      <c r="AS803" s="174"/>
      <c r="AT803" s="174"/>
      <c r="AU803" s="174"/>
      <c r="AV803" s="174"/>
      <c r="AW803" s="174"/>
      <c r="AX803" s="174"/>
      <c r="AY803" s="174"/>
    </row>
    <row r="804" spans="14:51">
      <c r="N804" s="174"/>
      <c r="O804" s="174"/>
      <c r="P804" s="174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  <c r="AA804" s="174"/>
      <c r="AB804" s="174"/>
      <c r="AC804" s="174"/>
      <c r="AD804" s="174"/>
      <c r="AE804" s="174"/>
      <c r="AF804" s="174"/>
      <c r="AG804" s="174"/>
      <c r="AH804" s="174"/>
      <c r="AI804" s="174"/>
      <c r="AJ804" s="174"/>
      <c r="AK804" s="174"/>
      <c r="AL804" s="174"/>
      <c r="AM804" s="174"/>
      <c r="AN804" s="174"/>
      <c r="AO804" s="174"/>
      <c r="AP804" s="174"/>
      <c r="AQ804" s="174"/>
      <c r="AR804" s="174"/>
      <c r="AS804" s="174"/>
      <c r="AT804" s="174"/>
      <c r="AU804" s="174"/>
      <c r="AV804" s="174"/>
      <c r="AW804" s="174"/>
      <c r="AX804" s="174"/>
      <c r="AY804" s="174"/>
    </row>
    <row r="805" spans="14:51">
      <c r="N805" s="174"/>
      <c r="O805" s="174"/>
      <c r="P805" s="174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  <c r="AA805" s="174"/>
      <c r="AB805" s="174"/>
      <c r="AC805" s="174"/>
      <c r="AD805" s="174"/>
      <c r="AE805" s="174"/>
      <c r="AF805" s="174"/>
      <c r="AG805" s="174"/>
      <c r="AH805" s="174"/>
      <c r="AI805" s="174"/>
      <c r="AJ805" s="174"/>
      <c r="AK805" s="174"/>
      <c r="AL805" s="174"/>
      <c r="AM805" s="174"/>
      <c r="AN805" s="174"/>
      <c r="AO805" s="174"/>
      <c r="AP805" s="174"/>
      <c r="AQ805" s="174"/>
      <c r="AR805" s="174"/>
      <c r="AS805" s="174"/>
      <c r="AT805" s="174"/>
      <c r="AU805" s="174"/>
      <c r="AV805" s="174"/>
      <c r="AW805" s="174"/>
      <c r="AX805" s="174"/>
      <c r="AY805" s="174"/>
    </row>
    <row r="806" spans="14:51">
      <c r="N806" s="174"/>
      <c r="O806" s="174"/>
      <c r="P806" s="174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  <c r="AA806" s="174"/>
      <c r="AB806" s="174"/>
      <c r="AC806" s="174"/>
      <c r="AD806" s="174"/>
      <c r="AE806" s="174"/>
      <c r="AF806" s="174"/>
      <c r="AG806" s="174"/>
      <c r="AH806" s="174"/>
      <c r="AI806" s="174"/>
      <c r="AJ806" s="174"/>
      <c r="AK806" s="174"/>
      <c r="AL806" s="174"/>
      <c r="AM806" s="174"/>
      <c r="AN806" s="174"/>
      <c r="AO806" s="174"/>
      <c r="AP806" s="174"/>
      <c r="AQ806" s="174"/>
      <c r="AR806" s="174"/>
      <c r="AS806" s="174"/>
      <c r="AT806" s="174"/>
      <c r="AU806" s="174"/>
      <c r="AV806" s="174"/>
      <c r="AW806" s="174"/>
      <c r="AX806" s="174"/>
      <c r="AY806" s="174"/>
    </row>
    <row r="807" spans="14:51">
      <c r="N807" s="174"/>
      <c r="O807" s="174"/>
      <c r="P807" s="174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  <c r="AA807" s="174"/>
      <c r="AB807" s="174"/>
      <c r="AC807" s="174"/>
      <c r="AD807" s="174"/>
      <c r="AE807" s="174"/>
      <c r="AF807" s="174"/>
      <c r="AG807" s="174"/>
      <c r="AH807" s="174"/>
      <c r="AI807" s="174"/>
      <c r="AJ807" s="174"/>
      <c r="AK807" s="174"/>
      <c r="AL807" s="174"/>
      <c r="AM807" s="174"/>
      <c r="AN807" s="174"/>
      <c r="AO807" s="174"/>
      <c r="AP807" s="174"/>
      <c r="AQ807" s="174"/>
      <c r="AR807" s="174"/>
      <c r="AS807" s="174"/>
      <c r="AT807" s="174"/>
      <c r="AU807" s="174"/>
      <c r="AV807" s="174"/>
      <c r="AW807" s="174"/>
      <c r="AX807" s="174"/>
      <c r="AY807" s="174"/>
    </row>
    <row r="808" spans="14:51">
      <c r="N808" s="174"/>
      <c r="O808" s="174"/>
      <c r="P808" s="174"/>
      <c r="Q808" s="174"/>
      <c r="R808" s="174"/>
      <c r="S808" s="174"/>
      <c r="T808" s="174"/>
      <c r="U808" s="174"/>
      <c r="V808" s="174"/>
      <c r="W808" s="174"/>
      <c r="X808" s="174"/>
      <c r="Y808" s="174"/>
      <c r="Z808" s="174"/>
      <c r="AA808" s="174"/>
      <c r="AB808" s="174"/>
      <c r="AC808" s="174"/>
      <c r="AD808" s="174"/>
      <c r="AE808" s="174"/>
      <c r="AF808" s="174"/>
      <c r="AG808" s="174"/>
      <c r="AH808" s="174"/>
      <c r="AI808" s="174"/>
      <c r="AJ808" s="174"/>
      <c r="AK808" s="174"/>
      <c r="AL808" s="174"/>
      <c r="AM808" s="174"/>
      <c r="AN808" s="174"/>
      <c r="AO808" s="174"/>
      <c r="AP808" s="174"/>
      <c r="AQ808" s="174"/>
      <c r="AR808" s="174"/>
      <c r="AS808" s="174"/>
      <c r="AT808" s="174"/>
      <c r="AU808" s="174"/>
      <c r="AV808" s="174"/>
      <c r="AW808" s="174"/>
      <c r="AX808" s="174"/>
      <c r="AY808" s="174"/>
    </row>
    <row r="809" spans="14:51">
      <c r="N809" s="174"/>
      <c r="O809" s="174"/>
      <c r="P809" s="174"/>
      <c r="Q809" s="174"/>
      <c r="R809" s="174"/>
      <c r="S809" s="174"/>
      <c r="T809" s="174"/>
      <c r="U809" s="174"/>
      <c r="V809" s="174"/>
      <c r="W809" s="174"/>
      <c r="X809" s="174"/>
      <c r="Y809" s="174"/>
      <c r="Z809" s="174"/>
      <c r="AA809" s="174"/>
      <c r="AB809" s="174"/>
      <c r="AC809" s="174"/>
      <c r="AD809" s="174"/>
      <c r="AE809" s="174"/>
      <c r="AF809" s="174"/>
      <c r="AG809" s="174"/>
      <c r="AH809" s="174"/>
      <c r="AI809" s="174"/>
      <c r="AJ809" s="174"/>
      <c r="AK809" s="174"/>
      <c r="AL809" s="174"/>
      <c r="AM809" s="174"/>
      <c r="AN809" s="174"/>
      <c r="AO809" s="174"/>
      <c r="AP809" s="174"/>
      <c r="AQ809" s="174"/>
      <c r="AR809" s="174"/>
      <c r="AS809" s="174"/>
      <c r="AT809" s="174"/>
      <c r="AU809" s="174"/>
      <c r="AV809" s="174"/>
      <c r="AW809" s="174"/>
      <c r="AX809" s="174"/>
      <c r="AY809" s="174"/>
    </row>
    <row r="810" spans="14:51">
      <c r="N810" s="174"/>
      <c r="O810" s="174"/>
      <c r="P810" s="174"/>
      <c r="Q810" s="174"/>
      <c r="R810" s="174"/>
      <c r="S810" s="174"/>
      <c r="T810" s="174"/>
      <c r="U810" s="174"/>
      <c r="V810" s="174"/>
      <c r="W810" s="174"/>
      <c r="X810" s="174"/>
      <c r="Y810" s="174"/>
      <c r="Z810" s="174"/>
      <c r="AA810" s="174"/>
      <c r="AB810" s="174"/>
      <c r="AC810" s="174"/>
      <c r="AD810" s="174"/>
      <c r="AE810" s="174"/>
      <c r="AF810" s="174"/>
      <c r="AG810" s="174"/>
      <c r="AH810" s="174"/>
      <c r="AI810" s="174"/>
      <c r="AJ810" s="174"/>
      <c r="AK810" s="174"/>
      <c r="AL810" s="174"/>
      <c r="AM810" s="174"/>
      <c r="AN810" s="174"/>
      <c r="AO810" s="174"/>
      <c r="AP810" s="174"/>
      <c r="AQ810" s="174"/>
      <c r="AR810" s="174"/>
      <c r="AS810" s="174"/>
      <c r="AT810" s="174"/>
      <c r="AU810" s="174"/>
      <c r="AV810" s="174"/>
      <c r="AW810" s="174"/>
      <c r="AX810" s="174"/>
      <c r="AY810" s="174"/>
    </row>
    <row r="811" spans="14:51">
      <c r="N811" s="174"/>
      <c r="O811" s="174"/>
      <c r="P811" s="174"/>
      <c r="Q811" s="174"/>
      <c r="R811" s="174"/>
      <c r="S811" s="174"/>
      <c r="T811" s="174"/>
      <c r="U811" s="174"/>
      <c r="V811" s="174"/>
      <c r="W811" s="174"/>
      <c r="X811" s="174"/>
      <c r="Y811" s="174"/>
      <c r="Z811" s="174"/>
      <c r="AA811" s="174"/>
      <c r="AB811" s="174"/>
      <c r="AC811" s="174"/>
      <c r="AD811" s="174"/>
      <c r="AE811" s="174"/>
      <c r="AF811" s="174"/>
      <c r="AG811" s="174"/>
      <c r="AH811" s="174"/>
      <c r="AI811" s="174"/>
      <c r="AJ811" s="174"/>
      <c r="AK811" s="174"/>
      <c r="AL811" s="174"/>
      <c r="AM811" s="174"/>
      <c r="AN811" s="174"/>
      <c r="AO811" s="174"/>
      <c r="AP811" s="174"/>
      <c r="AQ811" s="174"/>
      <c r="AR811" s="174"/>
      <c r="AS811" s="174"/>
      <c r="AT811" s="174"/>
      <c r="AU811" s="174"/>
      <c r="AV811" s="174"/>
      <c r="AW811" s="174"/>
      <c r="AX811" s="174"/>
      <c r="AY811" s="174"/>
    </row>
    <row r="812" spans="14:51">
      <c r="N812" s="174"/>
      <c r="O812" s="174"/>
      <c r="P812" s="174"/>
      <c r="Q812" s="174"/>
      <c r="R812" s="174"/>
      <c r="S812" s="174"/>
      <c r="T812" s="174"/>
      <c r="U812" s="174"/>
      <c r="V812" s="174"/>
      <c r="W812" s="174"/>
      <c r="X812" s="174"/>
      <c r="Y812" s="174"/>
      <c r="Z812" s="174"/>
      <c r="AA812" s="174"/>
      <c r="AB812" s="174"/>
      <c r="AC812" s="174"/>
      <c r="AD812" s="174"/>
      <c r="AE812" s="174"/>
      <c r="AF812" s="174"/>
      <c r="AG812" s="174"/>
      <c r="AH812" s="174"/>
      <c r="AI812" s="174"/>
      <c r="AJ812" s="174"/>
      <c r="AK812" s="174"/>
      <c r="AL812" s="174"/>
      <c r="AM812" s="174"/>
      <c r="AN812" s="174"/>
      <c r="AO812" s="174"/>
      <c r="AP812" s="174"/>
      <c r="AQ812" s="174"/>
      <c r="AR812" s="174"/>
      <c r="AS812" s="174"/>
      <c r="AT812" s="174"/>
      <c r="AU812" s="174"/>
      <c r="AV812" s="174"/>
      <c r="AW812" s="174"/>
      <c r="AX812" s="174"/>
      <c r="AY812" s="174"/>
    </row>
    <row r="813" spans="14:51">
      <c r="N813" s="174"/>
      <c r="O813" s="174"/>
      <c r="P813" s="174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  <c r="AA813" s="174"/>
      <c r="AB813" s="174"/>
      <c r="AC813" s="174"/>
      <c r="AD813" s="174"/>
      <c r="AE813" s="174"/>
      <c r="AF813" s="174"/>
      <c r="AG813" s="174"/>
      <c r="AH813" s="174"/>
      <c r="AI813" s="174"/>
      <c r="AJ813" s="174"/>
      <c r="AK813" s="174"/>
      <c r="AL813" s="174"/>
      <c r="AM813" s="174"/>
      <c r="AN813" s="174"/>
      <c r="AO813" s="174"/>
      <c r="AP813" s="174"/>
      <c r="AQ813" s="174"/>
      <c r="AR813" s="174"/>
      <c r="AS813" s="174"/>
      <c r="AT813" s="174"/>
      <c r="AU813" s="174"/>
      <c r="AV813" s="174"/>
      <c r="AW813" s="174"/>
      <c r="AX813" s="174"/>
      <c r="AY813" s="174"/>
    </row>
    <row r="814" spans="14:51">
      <c r="N814" s="174"/>
      <c r="O814" s="174"/>
      <c r="P814" s="174"/>
      <c r="Q814" s="174"/>
      <c r="R814" s="174"/>
      <c r="S814" s="174"/>
      <c r="T814" s="174"/>
      <c r="U814" s="174"/>
      <c r="V814" s="174"/>
      <c r="W814" s="174"/>
      <c r="X814" s="174"/>
      <c r="Y814" s="174"/>
      <c r="Z814" s="174"/>
      <c r="AA814" s="174"/>
      <c r="AB814" s="174"/>
      <c r="AC814" s="174"/>
      <c r="AD814" s="174"/>
      <c r="AE814" s="174"/>
      <c r="AF814" s="174"/>
      <c r="AG814" s="174"/>
      <c r="AH814" s="174"/>
      <c r="AI814" s="174"/>
      <c r="AJ814" s="174"/>
      <c r="AK814" s="174"/>
      <c r="AL814" s="174"/>
      <c r="AM814" s="174"/>
      <c r="AN814" s="174"/>
      <c r="AO814" s="174"/>
      <c r="AP814" s="174"/>
      <c r="AQ814" s="174"/>
      <c r="AR814" s="174"/>
      <c r="AS814" s="174"/>
      <c r="AT814" s="174"/>
      <c r="AU814" s="174"/>
      <c r="AV814" s="174"/>
      <c r="AW814" s="174"/>
      <c r="AX814" s="174"/>
      <c r="AY814" s="174"/>
    </row>
    <row r="815" spans="14:51">
      <c r="N815" s="174"/>
      <c r="O815" s="174"/>
      <c r="P815" s="174"/>
      <c r="Q815" s="174"/>
      <c r="R815" s="174"/>
      <c r="S815" s="174"/>
      <c r="T815" s="174"/>
      <c r="U815" s="174"/>
      <c r="V815" s="174"/>
      <c r="W815" s="174"/>
      <c r="X815" s="174"/>
      <c r="Y815" s="174"/>
      <c r="Z815" s="174"/>
      <c r="AA815" s="174"/>
      <c r="AB815" s="174"/>
      <c r="AC815" s="174"/>
      <c r="AD815" s="174"/>
      <c r="AE815" s="174"/>
      <c r="AF815" s="174"/>
      <c r="AG815" s="174"/>
      <c r="AH815" s="174"/>
      <c r="AI815" s="174"/>
      <c r="AJ815" s="174"/>
      <c r="AK815" s="174"/>
      <c r="AL815" s="174"/>
      <c r="AM815" s="174"/>
      <c r="AN815" s="174"/>
      <c r="AO815" s="174"/>
      <c r="AP815" s="174"/>
      <c r="AQ815" s="174"/>
      <c r="AR815" s="174"/>
      <c r="AS815" s="174"/>
      <c r="AT815" s="174"/>
      <c r="AU815" s="174"/>
      <c r="AV815" s="174"/>
      <c r="AW815" s="174"/>
      <c r="AX815" s="174"/>
      <c r="AY815" s="174"/>
    </row>
    <row r="816" spans="14:51">
      <c r="N816" s="174"/>
      <c r="O816" s="174"/>
      <c r="P816" s="174"/>
      <c r="Q816" s="174"/>
      <c r="R816" s="174"/>
      <c r="S816" s="174"/>
      <c r="T816" s="174"/>
      <c r="U816" s="174"/>
      <c r="V816" s="174"/>
      <c r="W816" s="174"/>
      <c r="X816" s="174"/>
      <c r="Y816" s="174"/>
      <c r="Z816" s="174"/>
      <c r="AA816" s="174"/>
      <c r="AB816" s="174"/>
      <c r="AC816" s="174"/>
      <c r="AD816" s="174"/>
      <c r="AE816" s="174"/>
      <c r="AF816" s="174"/>
      <c r="AG816" s="174"/>
      <c r="AH816" s="174"/>
      <c r="AI816" s="174"/>
      <c r="AJ816" s="174"/>
      <c r="AK816" s="174"/>
      <c r="AL816" s="174"/>
      <c r="AM816" s="174"/>
      <c r="AN816" s="174"/>
      <c r="AO816" s="174"/>
      <c r="AP816" s="174"/>
      <c r="AQ816" s="174"/>
      <c r="AR816" s="174"/>
      <c r="AS816" s="174"/>
      <c r="AT816" s="174"/>
      <c r="AU816" s="174"/>
      <c r="AV816" s="174"/>
      <c r="AW816" s="174"/>
      <c r="AX816" s="174"/>
      <c r="AY816" s="174"/>
    </row>
    <row r="817" spans="14:51">
      <c r="N817" s="174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  <c r="AA817" s="174"/>
      <c r="AB817" s="174"/>
      <c r="AC817" s="174"/>
      <c r="AD817" s="174"/>
      <c r="AE817" s="174"/>
      <c r="AF817" s="174"/>
      <c r="AG817" s="174"/>
      <c r="AH817" s="174"/>
      <c r="AI817" s="174"/>
      <c r="AJ817" s="174"/>
      <c r="AK817" s="174"/>
      <c r="AL817" s="174"/>
      <c r="AM817" s="174"/>
      <c r="AN817" s="174"/>
      <c r="AO817" s="174"/>
      <c r="AP817" s="174"/>
      <c r="AQ817" s="174"/>
      <c r="AR817" s="174"/>
      <c r="AS817" s="174"/>
      <c r="AT817" s="174"/>
      <c r="AU817" s="174"/>
      <c r="AV817" s="174"/>
      <c r="AW817" s="174"/>
      <c r="AX817" s="174"/>
      <c r="AY817" s="174"/>
    </row>
    <row r="818" spans="14:51">
      <c r="N818" s="174"/>
      <c r="O818" s="174"/>
      <c r="P818" s="174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  <c r="AA818" s="174"/>
      <c r="AB818" s="174"/>
      <c r="AC818" s="174"/>
      <c r="AD818" s="174"/>
      <c r="AE818" s="174"/>
      <c r="AF818" s="174"/>
      <c r="AG818" s="174"/>
      <c r="AH818" s="174"/>
      <c r="AI818" s="174"/>
      <c r="AJ818" s="174"/>
      <c r="AK818" s="174"/>
      <c r="AL818" s="174"/>
      <c r="AM818" s="174"/>
      <c r="AN818" s="174"/>
      <c r="AO818" s="174"/>
      <c r="AP818" s="174"/>
      <c r="AQ818" s="174"/>
      <c r="AR818" s="174"/>
      <c r="AS818" s="174"/>
      <c r="AT818" s="174"/>
      <c r="AU818" s="174"/>
      <c r="AV818" s="174"/>
      <c r="AW818" s="174"/>
      <c r="AX818" s="174"/>
      <c r="AY818" s="174"/>
    </row>
    <row r="819" spans="14:51">
      <c r="N819" s="174"/>
      <c r="O819" s="174"/>
      <c r="P819" s="174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  <c r="AA819" s="174"/>
      <c r="AB819" s="174"/>
      <c r="AC819" s="174"/>
      <c r="AD819" s="174"/>
      <c r="AE819" s="174"/>
      <c r="AF819" s="174"/>
      <c r="AG819" s="174"/>
      <c r="AH819" s="174"/>
      <c r="AI819" s="174"/>
      <c r="AJ819" s="174"/>
      <c r="AK819" s="174"/>
      <c r="AL819" s="174"/>
      <c r="AM819" s="174"/>
      <c r="AN819" s="174"/>
      <c r="AO819" s="174"/>
      <c r="AP819" s="174"/>
      <c r="AQ819" s="174"/>
      <c r="AR819" s="174"/>
      <c r="AS819" s="174"/>
      <c r="AT819" s="174"/>
      <c r="AU819" s="174"/>
      <c r="AV819" s="174"/>
      <c r="AW819" s="174"/>
      <c r="AX819" s="174"/>
      <c r="AY819" s="174"/>
    </row>
    <row r="820" spans="14:51">
      <c r="N820" s="174"/>
      <c r="O820" s="174"/>
      <c r="P820" s="174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  <c r="AA820" s="174"/>
      <c r="AB820" s="174"/>
      <c r="AC820" s="174"/>
      <c r="AD820" s="174"/>
      <c r="AE820" s="174"/>
      <c r="AF820" s="174"/>
      <c r="AG820" s="174"/>
      <c r="AH820" s="174"/>
      <c r="AI820" s="174"/>
      <c r="AJ820" s="174"/>
      <c r="AK820" s="174"/>
      <c r="AL820" s="174"/>
      <c r="AM820" s="174"/>
      <c r="AN820" s="174"/>
      <c r="AO820" s="174"/>
      <c r="AP820" s="174"/>
      <c r="AQ820" s="174"/>
      <c r="AR820" s="174"/>
      <c r="AS820" s="174"/>
      <c r="AT820" s="174"/>
      <c r="AU820" s="174"/>
      <c r="AV820" s="174"/>
      <c r="AW820" s="174"/>
      <c r="AX820" s="174"/>
      <c r="AY820" s="174"/>
    </row>
    <row r="821" spans="14:51">
      <c r="N821" s="174"/>
      <c r="O821" s="174"/>
      <c r="P821" s="174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  <c r="AA821" s="174"/>
      <c r="AB821" s="174"/>
      <c r="AC821" s="174"/>
      <c r="AD821" s="174"/>
      <c r="AE821" s="174"/>
      <c r="AF821" s="174"/>
      <c r="AG821" s="174"/>
      <c r="AH821" s="174"/>
      <c r="AI821" s="174"/>
      <c r="AJ821" s="174"/>
      <c r="AK821" s="174"/>
      <c r="AL821" s="174"/>
      <c r="AM821" s="174"/>
      <c r="AN821" s="174"/>
      <c r="AO821" s="174"/>
      <c r="AP821" s="174"/>
      <c r="AQ821" s="174"/>
      <c r="AR821" s="174"/>
      <c r="AS821" s="174"/>
      <c r="AT821" s="174"/>
      <c r="AU821" s="174"/>
      <c r="AV821" s="174"/>
      <c r="AW821" s="174"/>
      <c r="AX821" s="174"/>
      <c r="AY821" s="174"/>
    </row>
    <row r="822" spans="14:51">
      <c r="N822" s="174"/>
      <c r="O822" s="174"/>
      <c r="P822" s="174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  <c r="AA822" s="174"/>
      <c r="AB822" s="174"/>
      <c r="AC822" s="174"/>
      <c r="AD822" s="174"/>
      <c r="AE822" s="174"/>
      <c r="AF822" s="174"/>
      <c r="AG822" s="174"/>
      <c r="AH822" s="174"/>
      <c r="AI822" s="174"/>
      <c r="AJ822" s="174"/>
      <c r="AK822" s="174"/>
      <c r="AL822" s="174"/>
      <c r="AM822" s="174"/>
      <c r="AN822" s="174"/>
      <c r="AO822" s="174"/>
      <c r="AP822" s="174"/>
      <c r="AQ822" s="174"/>
      <c r="AR822" s="174"/>
      <c r="AS822" s="174"/>
      <c r="AT822" s="174"/>
      <c r="AU822" s="174"/>
      <c r="AV822" s="174"/>
      <c r="AW822" s="174"/>
      <c r="AX822" s="174"/>
      <c r="AY822" s="174"/>
    </row>
    <row r="823" spans="14:51">
      <c r="N823" s="174"/>
      <c r="O823" s="174"/>
      <c r="P823" s="174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  <c r="AA823" s="174"/>
      <c r="AB823" s="174"/>
      <c r="AC823" s="174"/>
      <c r="AD823" s="174"/>
      <c r="AE823" s="174"/>
      <c r="AF823" s="174"/>
      <c r="AG823" s="174"/>
      <c r="AH823" s="174"/>
      <c r="AI823" s="174"/>
      <c r="AJ823" s="174"/>
      <c r="AK823" s="174"/>
      <c r="AL823" s="174"/>
      <c r="AM823" s="174"/>
      <c r="AN823" s="174"/>
      <c r="AO823" s="174"/>
      <c r="AP823" s="174"/>
      <c r="AQ823" s="174"/>
      <c r="AR823" s="174"/>
      <c r="AS823" s="174"/>
      <c r="AT823" s="174"/>
      <c r="AU823" s="174"/>
      <c r="AV823" s="174"/>
      <c r="AW823" s="174"/>
      <c r="AX823" s="174"/>
      <c r="AY823" s="174"/>
    </row>
    <row r="824" spans="14:51">
      <c r="N824" s="174"/>
      <c r="O824" s="174"/>
      <c r="P824" s="174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  <c r="AA824" s="174"/>
      <c r="AB824" s="174"/>
      <c r="AC824" s="174"/>
      <c r="AD824" s="174"/>
      <c r="AE824" s="174"/>
      <c r="AF824" s="174"/>
      <c r="AG824" s="174"/>
      <c r="AH824" s="174"/>
      <c r="AI824" s="174"/>
      <c r="AJ824" s="174"/>
      <c r="AK824" s="174"/>
      <c r="AL824" s="174"/>
      <c r="AM824" s="174"/>
      <c r="AN824" s="174"/>
      <c r="AO824" s="174"/>
      <c r="AP824" s="174"/>
      <c r="AQ824" s="174"/>
      <c r="AR824" s="174"/>
      <c r="AS824" s="174"/>
      <c r="AT824" s="174"/>
      <c r="AU824" s="174"/>
      <c r="AV824" s="174"/>
      <c r="AW824" s="174"/>
      <c r="AX824" s="174"/>
      <c r="AY824" s="174"/>
    </row>
    <row r="825" spans="14:51">
      <c r="N825" s="174"/>
      <c r="O825" s="174"/>
      <c r="P825" s="174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  <c r="AA825" s="174"/>
      <c r="AB825" s="174"/>
      <c r="AC825" s="174"/>
      <c r="AD825" s="174"/>
      <c r="AE825" s="174"/>
      <c r="AF825" s="174"/>
      <c r="AG825" s="174"/>
      <c r="AH825" s="174"/>
      <c r="AI825" s="174"/>
      <c r="AJ825" s="174"/>
      <c r="AK825" s="174"/>
      <c r="AL825" s="174"/>
      <c r="AM825" s="174"/>
      <c r="AN825" s="174"/>
      <c r="AO825" s="174"/>
      <c r="AP825" s="174"/>
      <c r="AQ825" s="174"/>
      <c r="AR825" s="174"/>
      <c r="AS825" s="174"/>
      <c r="AT825" s="174"/>
      <c r="AU825" s="174"/>
      <c r="AV825" s="174"/>
      <c r="AW825" s="174"/>
      <c r="AX825" s="174"/>
      <c r="AY825" s="174"/>
    </row>
    <row r="826" spans="14:51">
      <c r="N826" s="174"/>
      <c r="O826" s="174"/>
      <c r="P826" s="174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  <c r="AA826" s="174"/>
      <c r="AB826" s="174"/>
      <c r="AC826" s="174"/>
      <c r="AD826" s="174"/>
      <c r="AE826" s="174"/>
      <c r="AF826" s="174"/>
      <c r="AG826" s="174"/>
      <c r="AH826" s="174"/>
      <c r="AI826" s="174"/>
      <c r="AJ826" s="174"/>
      <c r="AK826" s="174"/>
      <c r="AL826" s="174"/>
      <c r="AM826" s="174"/>
      <c r="AN826" s="174"/>
      <c r="AO826" s="174"/>
      <c r="AP826" s="174"/>
      <c r="AQ826" s="174"/>
      <c r="AR826" s="174"/>
      <c r="AS826" s="174"/>
      <c r="AT826" s="174"/>
      <c r="AU826" s="174"/>
      <c r="AV826" s="174"/>
      <c r="AW826" s="174"/>
      <c r="AX826" s="174"/>
      <c r="AY826" s="174"/>
    </row>
    <row r="827" spans="14:51">
      <c r="N827" s="174"/>
      <c r="O827" s="174"/>
      <c r="P827" s="174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  <c r="AA827" s="174"/>
      <c r="AB827" s="174"/>
      <c r="AC827" s="174"/>
      <c r="AD827" s="174"/>
      <c r="AE827" s="174"/>
      <c r="AF827" s="174"/>
      <c r="AG827" s="174"/>
      <c r="AH827" s="174"/>
      <c r="AI827" s="174"/>
      <c r="AJ827" s="174"/>
      <c r="AK827" s="174"/>
      <c r="AL827" s="174"/>
      <c r="AM827" s="174"/>
      <c r="AN827" s="174"/>
      <c r="AO827" s="174"/>
      <c r="AP827" s="174"/>
      <c r="AQ827" s="174"/>
      <c r="AR827" s="174"/>
      <c r="AS827" s="174"/>
      <c r="AT827" s="174"/>
      <c r="AU827" s="174"/>
      <c r="AV827" s="174"/>
      <c r="AW827" s="174"/>
      <c r="AX827" s="174"/>
      <c r="AY827" s="174"/>
    </row>
    <row r="828" spans="14:51">
      <c r="N828" s="174"/>
      <c r="O828" s="174"/>
      <c r="P828" s="174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  <c r="AA828" s="174"/>
      <c r="AB828" s="174"/>
      <c r="AC828" s="174"/>
      <c r="AD828" s="174"/>
      <c r="AE828" s="174"/>
      <c r="AF828" s="174"/>
      <c r="AG828" s="174"/>
      <c r="AH828" s="174"/>
      <c r="AI828" s="174"/>
      <c r="AJ828" s="174"/>
      <c r="AK828" s="174"/>
      <c r="AL828" s="174"/>
      <c r="AM828" s="174"/>
      <c r="AN828" s="174"/>
      <c r="AO828" s="174"/>
      <c r="AP828" s="174"/>
      <c r="AQ828" s="174"/>
      <c r="AR828" s="174"/>
      <c r="AS828" s="174"/>
      <c r="AT828" s="174"/>
      <c r="AU828" s="174"/>
      <c r="AV828" s="174"/>
      <c r="AW828" s="174"/>
      <c r="AX828" s="174"/>
      <c r="AY828" s="174"/>
    </row>
    <row r="829" spans="14:51">
      <c r="N829" s="174"/>
      <c r="O829" s="174"/>
      <c r="P829" s="174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  <c r="AA829" s="174"/>
      <c r="AB829" s="174"/>
      <c r="AC829" s="174"/>
      <c r="AD829" s="174"/>
      <c r="AE829" s="174"/>
      <c r="AF829" s="174"/>
      <c r="AG829" s="174"/>
      <c r="AH829" s="174"/>
      <c r="AI829" s="174"/>
      <c r="AJ829" s="174"/>
      <c r="AK829" s="174"/>
      <c r="AL829" s="174"/>
      <c r="AM829" s="174"/>
      <c r="AN829" s="174"/>
      <c r="AO829" s="174"/>
      <c r="AP829" s="174"/>
      <c r="AQ829" s="174"/>
      <c r="AR829" s="174"/>
      <c r="AS829" s="174"/>
      <c r="AT829" s="174"/>
      <c r="AU829" s="174"/>
      <c r="AV829" s="174"/>
      <c r="AW829" s="174"/>
      <c r="AX829" s="174"/>
      <c r="AY829" s="174"/>
    </row>
    <row r="830" spans="14:51">
      <c r="N830" s="174"/>
      <c r="O830" s="174"/>
      <c r="P830" s="174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  <c r="AA830" s="174"/>
      <c r="AB830" s="174"/>
      <c r="AC830" s="174"/>
      <c r="AD830" s="174"/>
      <c r="AE830" s="174"/>
      <c r="AF830" s="174"/>
      <c r="AG830" s="174"/>
      <c r="AH830" s="174"/>
      <c r="AI830" s="174"/>
      <c r="AJ830" s="174"/>
      <c r="AK830" s="174"/>
      <c r="AL830" s="174"/>
      <c r="AM830" s="174"/>
      <c r="AN830" s="174"/>
      <c r="AO830" s="174"/>
      <c r="AP830" s="174"/>
      <c r="AQ830" s="174"/>
      <c r="AR830" s="174"/>
      <c r="AS830" s="174"/>
      <c r="AT830" s="174"/>
      <c r="AU830" s="174"/>
      <c r="AV830" s="174"/>
      <c r="AW830" s="174"/>
      <c r="AX830" s="174"/>
      <c r="AY830" s="174"/>
    </row>
    <row r="831" spans="14:51">
      <c r="N831" s="174"/>
      <c r="O831" s="174"/>
      <c r="P831" s="174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  <c r="AA831" s="174"/>
      <c r="AB831" s="174"/>
      <c r="AC831" s="174"/>
      <c r="AD831" s="174"/>
      <c r="AE831" s="174"/>
      <c r="AF831" s="174"/>
      <c r="AG831" s="174"/>
      <c r="AH831" s="174"/>
      <c r="AI831" s="174"/>
      <c r="AJ831" s="174"/>
      <c r="AK831" s="174"/>
      <c r="AL831" s="174"/>
      <c r="AM831" s="174"/>
      <c r="AN831" s="174"/>
      <c r="AO831" s="174"/>
      <c r="AP831" s="174"/>
      <c r="AQ831" s="174"/>
      <c r="AR831" s="174"/>
      <c r="AS831" s="174"/>
      <c r="AT831" s="174"/>
      <c r="AU831" s="174"/>
      <c r="AV831" s="174"/>
      <c r="AW831" s="174"/>
      <c r="AX831" s="174"/>
      <c r="AY831" s="174"/>
    </row>
    <row r="832" spans="14:51">
      <c r="N832" s="174"/>
      <c r="O832" s="174"/>
      <c r="P832" s="174"/>
      <c r="Q832" s="174"/>
      <c r="R832" s="174"/>
      <c r="S832" s="174"/>
      <c r="T832" s="174"/>
      <c r="U832" s="174"/>
      <c r="V832" s="174"/>
      <c r="W832" s="174"/>
      <c r="X832" s="174"/>
      <c r="Y832" s="174"/>
      <c r="Z832" s="174"/>
      <c r="AA832" s="174"/>
      <c r="AB832" s="174"/>
      <c r="AC832" s="174"/>
      <c r="AD832" s="174"/>
      <c r="AE832" s="174"/>
      <c r="AF832" s="174"/>
      <c r="AG832" s="174"/>
      <c r="AH832" s="174"/>
      <c r="AI832" s="174"/>
      <c r="AJ832" s="174"/>
      <c r="AK832" s="174"/>
      <c r="AL832" s="174"/>
      <c r="AM832" s="174"/>
      <c r="AN832" s="174"/>
      <c r="AO832" s="174"/>
      <c r="AP832" s="174"/>
      <c r="AQ832" s="174"/>
      <c r="AR832" s="174"/>
      <c r="AS832" s="174"/>
      <c r="AT832" s="174"/>
      <c r="AU832" s="174"/>
      <c r="AV832" s="174"/>
      <c r="AW832" s="174"/>
      <c r="AX832" s="174"/>
      <c r="AY832" s="174"/>
    </row>
    <row r="833" spans="14:51">
      <c r="N833" s="174"/>
      <c r="O833" s="174"/>
      <c r="P833" s="174"/>
      <c r="Q833" s="174"/>
      <c r="R833" s="174"/>
      <c r="S833" s="174"/>
      <c r="T833" s="174"/>
      <c r="U833" s="174"/>
      <c r="V833" s="174"/>
      <c r="W833" s="174"/>
      <c r="X833" s="174"/>
      <c r="Y833" s="174"/>
      <c r="Z833" s="174"/>
      <c r="AA833" s="174"/>
      <c r="AB833" s="174"/>
      <c r="AC833" s="174"/>
      <c r="AD833" s="174"/>
      <c r="AE833" s="174"/>
      <c r="AF833" s="174"/>
      <c r="AG833" s="174"/>
      <c r="AH833" s="174"/>
      <c r="AI833" s="174"/>
      <c r="AJ833" s="174"/>
      <c r="AK833" s="174"/>
      <c r="AL833" s="174"/>
      <c r="AM833" s="174"/>
      <c r="AN833" s="174"/>
      <c r="AO833" s="174"/>
      <c r="AP833" s="174"/>
      <c r="AQ833" s="174"/>
      <c r="AR833" s="174"/>
      <c r="AS833" s="174"/>
      <c r="AT833" s="174"/>
      <c r="AU833" s="174"/>
      <c r="AV833" s="174"/>
      <c r="AW833" s="174"/>
      <c r="AX833" s="174"/>
      <c r="AY833" s="174"/>
    </row>
    <row r="834" spans="14:51">
      <c r="N834" s="174"/>
      <c r="O834" s="174"/>
      <c r="P834" s="174"/>
      <c r="Q834" s="174"/>
      <c r="R834" s="174"/>
      <c r="S834" s="174"/>
      <c r="T834" s="174"/>
      <c r="U834" s="174"/>
      <c r="V834" s="174"/>
      <c r="W834" s="174"/>
      <c r="X834" s="174"/>
      <c r="Y834" s="174"/>
      <c r="Z834" s="174"/>
      <c r="AA834" s="174"/>
      <c r="AB834" s="174"/>
      <c r="AC834" s="174"/>
      <c r="AD834" s="174"/>
      <c r="AE834" s="174"/>
      <c r="AF834" s="174"/>
      <c r="AG834" s="174"/>
      <c r="AH834" s="174"/>
      <c r="AI834" s="174"/>
      <c r="AJ834" s="174"/>
      <c r="AK834" s="174"/>
      <c r="AL834" s="174"/>
      <c r="AM834" s="174"/>
      <c r="AN834" s="174"/>
      <c r="AO834" s="174"/>
      <c r="AP834" s="174"/>
      <c r="AQ834" s="174"/>
      <c r="AR834" s="174"/>
      <c r="AS834" s="174"/>
      <c r="AT834" s="174"/>
      <c r="AU834" s="174"/>
      <c r="AV834" s="174"/>
      <c r="AW834" s="174"/>
      <c r="AX834" s="174"/>
      <c r="AY834" s="174"/>
    </row>
    <row r="835" spans="14:51">
      <c r="N835" s="174"/>
      <c r="O835" s="174"/>
      <c r="P835" s="174"/>
      <c r="Q835" s="174"/>
      <c r="R835" s="174"/>
      <c r="S835" s="174"/>
      <c r="T835" s="174"/>
      <c r="U835" s="174"/>
      <c r="V835" s="174"/>
      <c r="W835" s="174"/>
      <c r="X835" s="174"/>
      <c r="Y835" s="174"/>
      <c r="Z835" s="174"/>
      <c r="AA835" s="174"/>
      <c r="AB835" s="174"/>
      <c r="AC835" s="174"/>
      <c r="AD835" s="174"/>
      <c r="AE835" s="174"/>
      <c r="AF835" s="174"/>
      <c r="AG835" s="174"/>
      <c r="AH835" s="174"/>
      <c r="AI835" s="174"/>
      <c r="AJ835" s="174"/>
      <c r="AK835" s="174"/>
      <c r="AL835" s="174"/>
      <c r="AM835" s="174"/>
      <c r="AN835" s="174"/>
      <c r="AO835" s="174"/>
      <c r="AP835" s="174"/>
      <c r="AQ835" s="174"/>
      <c r="AR835" s="174"/>
      <c r="AS835" s="174"/>
      <c r="AT835" s="174"/>
      <c r="AU835" s="174"/>
      <c r="AV835" s="174"/>
      <c r="AW835" s="174"/>
      <c r="AX835" s="174"/>
      <c r="AY835" s="174"/>
    </row>
    <row r="836" spans="14:51">
      <c r="N836" s="174"/>
      <c r="O836" s="174"/>
      <c r="P836" s="174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  <c r="AA836" s="174"/>
      <c r="AB836" s="174"/>
      <c r="AC836" s="174"/>
      <c r="AD836" s="174"/>
      <c r="AE836" s="174"/>
      <c r="AF836" s="174"/>
      <c r="AG836" s="174"/>
      <c r="AH836" s="174"/>
      <c r="AI836" s="174"/>
      <c r="AJ836" s="174"/>
      <c r="AK836" s="174"/>
      <c r="AL836" s="174"/>
      <c r="AM836" s="174"/>
      <c r="AN836" s="174"/>
      <c r="AO836" s="174"/>
      <c r="AP836" s="174"/>
      <c r="AQ836" s="174"/>
      <c r="AR836" s="174"/>
      <c r="AS836" s="174"/>
      <c r="AT836" s="174"/>
      <c r="AU836" s="174"/>
      <c r="AV836" s="174"/>
      <c r="AW836" s="174"/>
      <c r="AX836" s="174"/>
      <c r="AY836" s="174"/>
    </row>
    <row r="837" spans="14:51">
      <c r="N837" s="174"/>
      <c r="O837" s="174"/>
      <c r="P837" s="174"/>
      <c r="Q837" s="174"/>
      <c r="R837" s="174"/>
      <c r="S837" s="174"/>
      <c r="T837" s="174"/>
      <c r="U837" s="174"/>
      <c r="V837" s="174"/>
      <c r="W837" s="174"/>
      <c r="X837" s="174"/>
      <c r="Y837" s="174"/>
      <c r="Z837" s="174"/>
      <c r="AA837" s="174"/>
      <c r="AB837" s="174"/>
      <c r="AC837" s="174"/>
      <c r="AD837" s="174"/>
      <c r="AE837" s="174"/>
      <c r="AF837" s="174"/>
      <c r="AG837" s="174"/>
      <c r="AH837" s="174"/>
      <c r="AI837" s="174"/>
      <c r="AJ837" s="174"/>
      <c r="AK837" s="174"/>
      <c r="AL837" s="174"/>
      <c r="AM837" s="174"/>
      <c r="AN837" s="174"/>
      <c r="AO837" s="174"/>
      <c r="AP837" s="174"/>
      <c r="AQ837" s="174"/>
      <c r="AR837" s="174"/>
      <c r="AS837" s="174"/>
      <c r="AT837" s="174"/>
      <c r="AU837" s="174"/>
      <c r="AV837" s="174"/>
      <c r="AW837" s="174"/>
      <c r="AX837" s="174"/>
      <c r="AY837" s="174"/>
    </row>
    <row r="838" spans="14:51">
      <c r="N838" s="174"/>
      <c r="O838" s="174"/>
      <c r="P838" s="174"/>
      <c r="Q838" s="174"/>
      <c r="R838" s="174"/>
      <c r="S838" s="174"/>
      <c r="T838" s="174"/>
      <c r="U838" s="174"/>
      <c r="V838" s="174"/>
      <c r="W838" s="174"/>
      <c r="X838" s="174"/>
      <c r="Y838" s="174"/>
      <c r="Z838" s="174"/>
      <c r="AA838" s="174"/>
      <c r="AB838" s="174"/>
      <c r="AC838" s="174"/>
      <c r="AD838" s="174"/>
      <c r="AE838" s="174"/>
      <c r="AF838" s="174"/>
      <c r="AG838" s="174"/>
      <c r="AH838" s="174"/>
      <c r="AI838" s="174"/>
      <c r="AJ838" s="174"/>
      <c r="AK838" s="174"/>
      <c r="AL838" s="174"/>
      <c r="AM838" s="174"/>
      <c r="AN838" s="174"/>
      <c r="AO838" s="174"/>
      <c r="AP838" s="174"/>
      <c r="AQ838" s="174"/>
      <c r="AR838" s="174"/>
      <c r="AS838" s="174"/>
      <c r="AT838" s="174"/>
      <c r="AU838" s="174"/>
      <c r="AV838" s="174"/>
      <c r="AW838" s="174"/>
      <c r="AX838" s="174"/>
      <c r="AY838" s="174"/>
    </row>
    <row r="839" spans="14:51">
      <c r="N839" s="174"/>
      <c r="O839" s="174"/>
      <c r="P839" s="174"/>
      <c r="Q839" s="174"/>
      <c r="R839" s="174"/>
      <c r="S839" s="174"/>
      <c r="T839" s="174"/>
      <c r="U839" s="174"/>
      <c r="V839" s="174"/>
      <c r="W839" s="174"/>
      <c r="X839" s="174"/>
      <c r="Y839" s="174"/>
      <c r="Z839" s="174"/>
      <c r="AA839" s="174"/>
      <c r="AB839" s="174"/>
      <c r="AC839" s="174"/>
      <c r="AD839" s="174"/>
      <c r="AE839" s="174"/>
      <c r="AF839" s="174"/>
      <c r="AG839" s="174"/>
      <c r="AH839" s="174"/>
      <c r="AI839" s="174"/>
      <c r="AJ839" s="174"/>
      <c r="AK839" s="174"/>
      <c r="AL839" s="174"/>
      <c r="AM839" s="174"/>
      <c r="AN839" s="174"/>
      <c r="AO839" s="174"/>
      <c r="AP839" s="174"/>
      <c r="AQ839" s="174"/>
      <c r="AR839" s="174"/>
      <c r="AS839" s="174"/>
      <c r="AT839" s="174"/>
      <c r="AU839" s="174"/>
      <c r="AV839" s="174"/>
      <c r="AW839" s="174"/>
      <c r="AX839" s="174"/>
      <c r="AY839" s="174"/>
    </row>
    <row r="840" spans="14:51">
      <c r="N840" s="174"/>
      <c r="O840" s="174"/>
      <c r="P840" s="174"/>
      <c r="Q840" s="174"/>
      <c r="R840" s="174"/>
      <c r="S840" s="174"/>
      <c r="T840" s="174"/>
      <c r="U840" s="174"/>
      <c r="V840" s="174"/>
      <c r="W840" s="174"/>
      <c r="X840" s="174"/>
      <c r="Y840" s="174"/>
      <c r="Z840" s="174"/>
      <c r="AA840" s="174"/>
      <c r="AB840" s="174"/>
      <c r="AC840" s="174"/>
      <c r="AD840" s="174"/>
      <c r="AE840" s="174"/>
      <c r="AF840" s="174"/>
      <c r="AG840" s="174"/>
      <c r="AH840" s="174"/>
      <c r="AI840" s="174"/>
      <c r="AJ840" s="174"/>
      <c r="AK840" s="174"/>
      <c r="AL840" s="174"/>
      <c r="AM840" s="174"/>
      <c r="AN840" s="174"/>
      <c r="AO840" s="174"/>
      <c r="AP840" s="174"/>
      <c r="AQ840" s="174"/>
      <c r="AR840" s="174"/>
      <c r="AS840" s="174"/>
      <c r="AT840" s="174"/>
      <c r="AU840" s="174"/>
      <c r="AV840" s="174"/>
      <c r="AW840" s="174"/>
      <c r="AX840" s="174"/>
      <c r="AY840" s="174"/>
    </row>
    <row r="841" spans="14:51">
      <c r="N841" s="174"/>
      <c r="O841" s="174"/>
      <c r="P841" s="174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  <c r="AA841" s="174"/>
      <c r="AB841" s="174"/>
      <c r="AC841" s="174"/>
      <c r="AD841" s="174"/>
      <c r="AE841" s="174"/>
      <c r="AF841" s="174"/>
      <c r="AG841" s="174"/>
      <c r="AH841" s="174"/>
      <c r="AI841" s="174"/>
      <c r="AJ841" s="174"/>
      <c r="AK841" s="174"/>
      <c r="AL841" s="174"/>
      <c r="AM841" s="174"/>
      <c r="AN841" s="174"/>
      <c r="AO841" s="174"/>
      <c r="AP841" s="174"/>
      <c r="AQ841" s="174"/>
      <c r="AR841" s="174"/>
      <c r="AS841" s="174"/>
      <c r="AT841" s="174"/>
      <c r="AU841" s="174"/>
      <c r="AV841" s="174"/>
      <c r="AW841" s="174"/>
      <c r="AX841" s="174"/>
      <c r="AY841" s="174"/>
    </row>
    <row r="842" spans="14:51">
      <c r="N842" s="174"/>
      <c r="O842" s="174"/>
      <c r="P842" s="174"/>
      <c r="Q842" s="174"/>
      <c r="R842" s="174"/>
      <c r="S842" s="174"/>
      <c r="T842" s="174"/>
      <c r="U842" s="174"/>
      <c r="V842" s="174"/>
      <c r="W842" s="174"/>
      <c r="X842" s="174"/>
      <c r="Y842" s="174"/>
      <c r="Z842" s="174"/>
      <c r="AA842" s="174"/>
      <c r="AB842" s="174"/>
      <c r="AC842" s="174"/>
      <c r="AD842" s="174"/>
      <c r="AE842" s="174"/>
      <c r="AF842" s="174"/>
      <c r="AG842" s="174"/>
      <c r="AH842" s="174"/>
      <c r="AI842" s="174"/>
      <c r="AJ842" s="174"/>
      <c r="AK842" s="174"/>
      <c r="AL842" s="174"/>
      <c r="AM842" s="174"/>
      <c r="AN842" s="174"/>
      <c r="AO842" s="174"/>
      <c r="AP842" s="174"/>
      <c r="AQ842" s="174"/>
      <c r="AR842" s="174"/>
      <c r="AS842" s="174"/>
      <c r="AT842" s="174"/>
      <c r="AU842" s="174"/>
      <c r="AV842" s="174"/>
      <c r="AW842" s="174"/>
      <c r="AX842" s="174"/>
      <c r="AY842" s="174"/>
    </row>
    <row r="843" spans="14:51">
      <c r="N843" s="174"/>
      <c r="O843" s="174"/>
      <c r="P843" s="174"/>
      <c r="Q843" s="174"/>
      <c r="R843" s="174"/>
      <c r="S843" s="174"/>
      <c r="T843" s="174"/>
      <c r="U843" s="174"/>
      <c r="V843" s="174"/>
      <c r="W843" s="174"/>
      <c r="X843" s="174"/>
      <c r="Y843" s="174"/>
      <c r="Z843" s="174"/>
      <c r="AA843" s="174"/>
      <c r="AB843" s="174"/>
      <c r="AC843" s="174"/>
      <c r="AD843" s="174"/>
      <c r="AE843" s="174"/>
      <c r="AF843" s="174"/>
      <c r="AG843" s="174"/>
      <c r="AH843" s="174"/>
      <c r="AI843" s="174"/>
      <c r="AJ843" s="174"/>
      <c r="AK843" s="174"/>
      <c r="AL843" s="174"/>
      <c r="AM843" s="174"/>
      <c r="AN843" s="174"/>
      <c r="AO843" s="174"/>
      <c r="AP843" s="174"/>
      <c r="AQ843" s="174"/>
      <c r="AR843" s="174"/>
      <c r="AS843" s="174"/>
      <c r="AT843" s="174"/>
      <c r="AU843" s="174"/>
      <c r="AV843" s="174"/>
      <c r="AW843" s="174"/>
      <c r="AX843" s="174"/>
      <c r="AY843" s="174"/>
    </row>
    <row r="844" spans="14:51">
      <c r="N844" s="174"/>
      <c r="O844" s="174"/>
      <c r="P844" s="174"/>
      <c r="Q844" s="174"/>
      <c r="R844" s="174"/>
      <c r="S844" s="174"/>
      <c r="T844" s="174"/>
      <c r="U844" s="174"/>
      <c r="V844" s="174"/>
      <c r="W844" s="174"/>
      <c r="X844" s="174"/>
      <c r="Y844" s="174"/>
      <c r="Z844" s="174"/>
      <c r="AA844" s="174"/>
      <c r="AB844" s="174"/>
      <c r="AC844" s="174"/>
      <c r="AD844" s="174"/>
      <c r="AE844" s="174"/>
      <c r="AF844" s="174"/>
      <c r="AG844" s="174"/>
      <c r="AH844" s="174"/>
      <c r="AI844" s="174"/>
      <c r="AJ844" s="174"/>
      <c r="AK844" s="174"/>
      <c r="AL844" s="174"/>
      <c r="AM844" s="174"/>
      <c r="AN844" s="174"/>
      <c r="AO844" s="174"/>
      <c r="AP844" s="174"/>
      <c r="AQ844" s="174"/>
      <c r="AR844" s="174"/>
      <c r="AS844" s="174"/>
      <c r="AT844" s="174"/>
      <c r="AU844" s="174"/>
      <c r="AV844" s="174"/>
      <c r="AW844" s="174"/>
      <c r="AX844" s="174"/>
      <c r="AY844" s="174"/>
    </row>
    <row r="845" spans="14:51">
      <c r="N845" s="174"/>
      <c r="O845" s="174"/>
      <c r="P845" s="174"/>
      <c r="Q845" s="174"/>
      <c r="R845" s="174"/>
      <c r="S845" s="174"/>
      <c r="T845" s="174"/>
      <c r="U845" s="174"/>
      <c r="V845" s="174"/>
      <c r="W845" s="174"/>
      <c r="X845" s="174"/>
      <c r="Y845" s="174"/>
      <c r="Z845" s="174"/>
      <c r="AA845" s="174"/>
      <c r="AB845" s="174"/>
      <c r="AC845" s="174"/>
      <c r="AD845" s="174"/>
      <c r="AE845" s="174"/>
      <c r="AF845" s="174"/>
      <c r="AG845" s="174"/>
      <c r="AH845" s="174"/>
      <c r="AI845" s="174"/>
      <c r="AJ845" s="174"/>
      <c r="AK845" s="174"/>
      <c r="AL845" s="174"/>
      <c r="AM845" s="174"/>
      <c r="AN845" s="174"/>
      <c r="AO845" s="174"/>
      <c r="AP845" s="174"/>
      <c r="AQ845" s="174"/>
      <c r="AR845" s="174"/>
      <c r="AS845" s="174"/>
      <c r="AT845" s="174"/>
      <c r="AU845" s="174"/>
      <c r="AV845" s="174"/>
      <c r="AW845" s="174"/>
      <c r="AX845" s="174"/>
      <c r="AY845" s="174"/>
    </row>
    <row r="846" spans="14:51">
      <c r="N846" s="174"/>
      <c r="O846" s="174"/>
      <c r="P846" s="174"/>
      <c r="Q846" s="174"/>
      <c r="R846" s="174"/>
      <c r="S846" s="174"/>
      <c r="T846" s="174"/>
      <c r="U846" s="174"/>
      <c r="V846" s="174"/>
      <c r="W846" s="174"/>
      <c r="X846" s="174"/>
      <c r="Y846" s="174"/>
      <c r="Z846" s="174"/>
      <c r="AA846" s="174"/>
      <c r="AB846" s="174"/>
      <c r="AC846" s="174"/>
      <c r="AD846" s="174"/>
      <c r="AE846" s="174"/>
      <c r="AF846" s="174"/>
      <c r="AG846" s="174"/>
      <c r="AH846" s="174"/>
      <c r="AI846" s="174"/>
      <c r="AJ846" s="174"/>
      <c r="AK846" s="174"/>
      <c r="AL846" s="174"/>
      <c r="AM846" s="174"/>
      <c r="AN846" s="174"/>
      <c r="AO846" s="174"/>
      <c r="AP846" s="174"/>
      <c r="AQ846" s="174"/>
      <c r="AR846" s="174"/>
      <c r="AS846" s="174"/>
      <c r="AT846" s="174"/>
      <c r="AU846" s="174"/>
      <c r="AV846" s="174"/>
      <c r="AW846" s="174"/>
      <c r="AX846" s="174"/>
      <c r="AY846" s="174"/>
    </row>
    <row r="847" spans="14:51">
      <c r="N847" s="174"/>
      <c r="O847" s="174"/>
      <c r="P847" s="174"/>
      <c r="Q847" s="174"/>
      <c r="R847" s="174"/>
      <c r="S847" s="174"/>
      <c r="T847" s="174"/>
      <c r="U847" s="174"/>
      <c r="V847" s="174"/>
      <c r="W847" s="174"/>
      <c r="X847" s="174"/>
      <c r="Y847" s="174"/>
      <c r="Z847" s="174"/>
      <c r="AA847" s="174"/>
      <c r="AB847" s="174"/>
      <c r="AC847" s="174"/>
      <c r="AD847" s="174"/>
      <c r="AE847" s="174"/>
      <c r="AF847" s="174"/>
      <c r="AG847" s="174"/>
      <c r="AH847" s="174"/>
      <c r="AI847" s="174"/>
      <c r="AJ847" s="174"/>
      <c r="AK847" s="174"/>
      <c r="AL847" s="174"/>
      <c r="AM847" s="174"/>
      <c r="AN847" s="174"/>
      <c r="AO847" s="174"/>
      <c r="AP847" s="174"/>
      <c r="AQ847" s="174"/>
      <c r="AR847" s="174"/>
      <c r="AS847" s="174"/>
      <c r="AT847" s="174"/>
      <c r="AU847" s="174"/>
      <c r="AV847" s="174"/>
      <c r="AW847" s="174"/>
      <c r="AX847" s="174"/>
      <c r="AY847" s="174"/>
    </row>
    <row r="848" spans="14:51">
      <c r="N848" s="174"/>
      <c r="O848" s="174"/>
      <c r="P848" s="174"/>
      <c r="Q848" s="174"/>
      <c r="R848" s="174"/>
      <c r="S848" s="174"/>
      <c r="T848" s="174"/>
      <c r="U848" s="174"/>
      <c r="V848" s="174"/>
      <c r="W848" s="174"/>
      <c r="X848" s="174"/>
      <c r="Y848" s="174"/>
      <c r="Z848" s="174"/>
      <c r="AA848" s="174"/>
      <c r="AB848" s="174"/>
      <c r="AC848" s="174"/>
      <c r="AD848" s="174"/>
      <c r="AE848" s="174"/>
      <c r="AF848" s="174"/>
      <c r="AG848" s="174"/>
      <c r="AH848" s="174"/>
      <c r="AI848" s="174"/>
      <c r="AJ848" s="174"/>
      <c r="AK848" s="174"/>
      <c r="AL848" s="174"/>
      <c r="AM848" s="174"/>
      <c r="AN848" s="174"/>
      <c r="AO848" s="174"/>
      <c r="AP848" s="174"/>
      <c r="AQ848" s="174"/>
      <c r="AR848" s="174"/>
      <c r="AS848" s="174"/>
      <c r="AT848" s="174"/>
      <c r="AU848" s="174"/>
      <c r="AV848" s="174"/>
      <c r="AW848" s="174"/>
      <c r="AX848" s="174"/>
      <c r="AY848" s="174"/>
    </row>
    <row r="849" spans="14:51">
      <c r="N849" s="174"/>
      <c r="O849" s="174"/>
      <c r="P849" s="174"/>
      <c r="Q849" s="174"/>
      <c r="R849" s="174"/>
      <c r="S849" s="174"/>
      <c r="T849" s="174"/>
      <c r="U849" s="174"/>
      <c r="V849" s="174"/>
      <c r="W849" s="174"/>
      <c r="X849" s="174"/>
      <c r="Y849" s="174"/>
      <c r="Z849" s="174"/>
      <c r="AA849" s="174"/>
      <c r="AB849" s="174"/>
      <c r="AC849" s="174"/>
      <c r="AD849" s="174"/>
      <c r="AE849" s="174"/>
      <c r="AF849" s="174"/>
      <c r="AG849" s="174"/>
      <c r="AH849" s="174"/>
      <c r="AI849" s="174"/>
      <c r="AJ849" s="174"/>
      <c r="AK849" s="174"/>
      <c r="AL849" s="174"/>
      <c r="AM849" s="174"/>
      <c r="AN849" s="174"/>
      <c r="AO849" s="174"/>
      <c r="AP849" s="174"/>
      <c r="AQ849" s="174"/>
      <c r="AR849" s="174"/>
      <c r="AS849" s="174"/>
      <c r="AT849" s="174"/>
      <c r="AU849" s="174"/>
      <c r="AV849" s="174"/>
      <c r="AW849" s="174"/>
      <c r="AX849" s="174"/>
      <c r="AY849" s="174"/>
    </row>
    <row r="850" spans="14:51">
      <c r="N850" s="174"/>
      <c r="O850" s="174"/>
      <c r="P850" s="174"/>
      <c r="Q850" s="174"/>
      <c r="R850" s="174"/>
      <c r="S850" s="174"/>
      <c r="T850" s="174"/>
      <c r="U850" s="174"/>
      <c r="V850" s="174"/>
      <c r="W850" s="174"/>
      <c r="X850" s="174"/>
      <c r="Y850" s="174"/>
      <c r="Z850" s="174"/>
      <c r="AA850" s="174"/>
      <c r="AB850" s="174"/>
      <c r="AC850" s="174"/>
      <c r="AD850" s="174"/>
      <c r="AE850" s="174"/>
      <c r="AF850" s="174"/>
      <c r="AG850" s="174"/>
      <c r="AH850" s="174"/>
      <c r="AI850" s="174"/>
      <c r="AJ850" s="174"/>
      <c r="AK850" s="174"/>
      <c r="AL850" s="174"/>
      <c r="AM850" s="174"/>
      <c r="AN850" s="174"/>
      <c r="AO850" s="174"/>
      <c r="AP850" s="174"/>
      <c r="AQ850" s="174"/>
      <c r="AR850" s="174"/>
      <c r="AS850" s="174"/>
      <c r="AT850" s="174"/>
      <c r="AU850" s="174"/>
      <c r="AV850" s="174"/>
      <c r="AW850" s="174"/>
      <c r="AX850" s="174"/>
      <c r="AY850" s="174"/>
    </row>
    <row r="851" spans="14:51">
      <c r="N851" s="174"/>
      <c r="O851" s="174"/>
      <c r="P851" s="174"/>
      <c r="Q851" s="174"/>
      <c r="R851" s="174"/>
      <c r="S851" s="174"/>
      <c r="T851" s="174"/>
      <c r="U851" s="174"/>
      <c r="V851" s="174"/>
      <c r="W851" s="174"/>
      <c r="X851" s="174"/>
      <c r="Y851" s="174"/>
      <c r="Z851" s="174"/>
      <c r="AA851" s="174"/>
      <c r="AB851" s="174"/>
      <c r="AC851" s="174"/>
      <c r="AD851" s="174"/>
      <c r="AE851" s="174"/>
      <c r="AF851" s="174"/>
      <c r="AG851" s="174"/>
      <c r="AH851" s="174"/>
      <c r="AI851" s="174"/>
      <c r="AJ851" s="174"/>
      <c r="AK851" s="174"/>
      <c r="AL851" s="174"/>
      <c r="AM851" s="174"/>
      <c r="AN851" s="174"/>
      <c r="AO851" s="174"/>
      <c r="AP851" s="174"/>
      <c r="AQ851" s="174"/>
      <c r="AR851" s="174"/>
      <c r="AS851" s="174"/>
      <c r="AT851" s="174"/>
      <c r="AU851" s="174"/>
      <c r="AV851" s="174"/>
      <c r="AW851" s="174"/>
      <c r="AX851" s="174"/>
      <c r="AY851" s="174"/>
    </row>
    <row r="852" spans="14:51">
      <c r="N852" s="174"/>
      <c r="O852" s="174"/>
      <c r="P852" s="174"/>
      <c r="Q852" s="174"/>
      <c r="R852" s="174"/>
      <c r="S852" s="174"/>
      <c r="T852" s="174"/>
      <c r="U852" s="174"/>
      <c r="V852" s="174"/>
      <c r="W852" s="174"/>
      <c r="X852" s="174"/>
      <c r="Y852" s="174"/>
      <c r="Z852" s="174"/>
      <c r="AA852" s="174"/>
      <c r="AB852" s="174"/>
      <c r="AC852" s="174"/>
      <c r="AD852" s="174"/>
      <c r="AE852" s="174"/>
      <c r="AF852" s="174"/>
      <c r="AG852" s="174"/>
      <c r="AH852" s="174"/>
      <c r="AI852" s="174"/>
      <c r="AJ852" s="174"/>
      <c r="AK852" s="174"/>
      <c r="AL852" s="174"/>
      <c r="AM852" s="174"/>
      <c r="AN852" s="174"/>
      <c r="AO852" s="174"/>
      <c r="AP852" s="174"/>
      <c r="AQ852" s="174"/>
      <c r="AR852" s="174"/>
      <c r="AS852" s="174"/>
      <c r="AT852" s="174"/>
      <c r="AU852" s="174"/>
      <c r="AV852" s="174"/>
      <c r="AW852" s="174"/>
      <c r="AX852" s="174"/>
      <c r="AY852" s="174"/>
    </row>
    <row r="853" spans="14:51">
      <c r="N853" s="174"/>
      <c r="O853" s="174"/>
      <c r="P853" s="174"/>
      <c r="Q853" s="174"/>
      <c r="R853" s="174"/>
      <c r="S853" s="174"/>
      <c r="T853" s="174"/>
      <c r="U853" s="174"/>
      <c r="V853" s="174"/>
      <c r="W853" s="174"/>
      <c r="X853" s="174"/>
      <c r="Y853" s="174"/>
      <c r="Z853" s="174"/>
      <c r="AA853" s="174"/>
      <c r="AB853" s="174"/>
      <c r="AC853" s="174"/>
      <c r="AD853" s="174"/>
      <c r="AE853" s="174"/>
      <c r="AF853" s="174"/>
      <c r="AG853" s="174"/>
      <c r="AH853" s="174"/>
      <c r="AI853" s="174"/>
      <c r="AJ853" s="174"/>
      <c r="AK853" s="174"/>
      <c r="AL853" s="174"/>
      <c r="AM853" s="174"/>
      <c r="AN853" s="174"/>
      <c r="AO853" s="174"/>
      <c r="AP853" s="174"/>
      <c r="AQ853" s="174"/>
      <c r="AR853" s="174"/>
      <c r="AS853" s="174"/>
      <c r="AT853" s="174"/>
      <c r="AU853" s="174"/>
      <c r="AV853" s="174"/>
      <c r="AW853" s="174"/>
      <c r="AX853" s="174"/>
      <c r="AY853" s="174"/>
    </row>
    <row r="854" spans="14:51">
      <c r="N854" s="174"/>
      <c r="O854" s="174"/>
      <c r="P854" s="174"/>
      <c r="Q854" s="174"/>
      <c r="R854" s="174"/>
      <c r="S854" s="174"/>
      <c r="T854" s="174"/>
      <c r="U854" s="174"/>
      <c r="V854" s="174"/>
      <c r="W854" s="174"/>
      <c r="X854" s="174"/>
      <c r="Y854" s="174"/>
      <c r="Z854" s="174"/>
      <c r="AA854" s="174"/>
      <c r="AB854" s="174"/>
      <c r="AC854" s="174"/>
      <c r="AD854" s="174"/>
      <c r="AE854" s="174"/>
      <c r="AF854" s="174"/>
      <c r="AG854" s="174"/>
      <c r="AH854" s="174"/>
      <c r="AI854" s="174"/>
      <c r="AJ854" s="174"/>
      <c r="AK854" s="174"/>
      <c r="AL854" s="174"/>
      <c r="AM854" s="174"/>
      <c r="AN854" s="174"/>
      <c r="AO854" s="174"/>
      <c r="AP854" s="174"/>
      <c r="AQ854" s="174"/>
      <c r="AR854" s="174"/>
      <c r="AS854" s="174"/>
      <c r="AT854" s="174"/>
      <c r="AU854" s="174"/>
      <c r="AV854" s="174"/>
      <c r="AW854" s="174"/>
      <c r="AX854" s="174"/>
      <c r="AY854" s="174"/>
    </row>
    <row r="855" spans="14:51">
      <c r="N855" s="174"/>
      <c r="O855" s="174"/>
      <c r="P855" s="174"/>
      <c r="Q855" s="174"/>
      <c r="R855" s="174"/>
      <c r="S855" s="174"/>
      <c r="T855" s="174"/>
      <c r="U855" s="174"/>
      <c r="V855" s="174"/>
      <c r="W855" s="174"/>
      <c r="X855" s="174"/>
      <c r="Y855" s="174"/>
      <c r="Z855" s="174"/>
      <c r="AA855" s="174"/>
      <c r="AB855" s="174"/>
      <c r="AC855" s="174"/>
      <c r="AD855" s="174"/>
      <c r="AE855" s="174"/>
      <c r="AF855" s="174"/>
      <c r="AG855" s="174"/>
      <c r="AH855" s="174"/>
      <c r="AI855" s="174"/>
      <c r="AJ855" s="174"/>
      <c r="AK855" s="174"/>
      <c r="AL855" s="174"/>
      <c r="AM855" s="174"/>
      <c r="AN855" s="174"/>
      <c r="AO855" s="174"/>
      <c r="AP855" s="174"/>
      <c r="AQ855" s="174"/>
      <c r="AR855" s="174"/>
      <c r="AS855" s="174"/>
      <c r="AT855" s="174"/>
      <c r="AU855" s="174"/>
      <c r="AV855" s="174"/>
      <c r="AW855" s="174"/>
      <c r="AX855" s="174"/>
      <c r="AY855" s="174"/>
    </row>
    <row r="856" spans="14:51">
      <c r="N856" s="174"/>
      <c r="O856" s="174"/>
      <c r="P856" s="174"/>
      <c r="Q856" s="174"/>
      <c r="R856" s="174"/>
      <c r="S856" s="174"/>
      <c r="T856" s="174"/>
      <c r="U856" s="174"/>
      <c r="V856" s="174"/>
      <c r="W856" s="174"/>
      <c r="X856" s="174"/>
      <c r="Y856" s="174"/>
      <c r="Z856" s="174"/>
      <c r="AA856" s="174"/>
      <c r="AB856" s="174"/>
      <c r="AC856" s="174"/>
      <c r="AD856" s="174"/>
      <c r="AE856" s="174"/>
      <c r="AF856" s="174"/>
      <c r="AG856" s="174"/>
      <c r="AH856" s="174"/>
      <c r="AI856" s="174"/>
      <c r="AJ856" s="174"/>
      <c r="AK856" s="174"/>
      <c r="AL856" s="174"/>
      <c r="AM856" s="174"/>
      <c r="AN856" s="174"/>
      <c r="AO856" s="174"/>
      <c r="AP856" s="174"/>
      <c r="AQ856" s="174"/>
      <c r="AR856" s="174"/>
      <c r="AS856" s="174"/>
      <c r="AT856" s="174"/>
      <c r="AU856" s="174"/>
      <c r="AV856" s="174"/>
      <c r="AW856" s="174"/>
      <c r="AX856" s="174"/>
      <c r="AY856" s="174"/>
    </row>
    <row r="857" spans="14:51">
      <c r="N857" s="174"/>
      <c r="O857" s="174"/>
      <c r="P857" s="174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  <c r="AA857" s="174"/>
      <c r="AB857" s="174"/>
      <c r="AC857" s="174"/>
      <c r="AD857" s="174"/>
      <c r="AE857" s="174"/>
      <c r="AF857" s="174"/>
      <c r="AG857" s="174"/>
      <c r="AH857" s="174"/>
      <c r="AI857" s="174"/>
      <c r="AJ857" s="174"/>
      <c r="AK857" s="174"/>
      <c r="AL857" s="174"/>
      <c r="AM857" s="174"/>
      <c r="AN857" s="174"/>
      <c r="AO857" s="174"/>
      <c r="AP857" s="174"/>
      <c r="AQ857" s="174"/>
      <c r="AR857" s="174"/>
      <c r="AS857" s="174"/>
      <c r="AT857" s="174"/>
      <c r="AU857" s="174"/>
      <c r="AV857" s="174"/>
      <c r="AW857" s="174"/>
      <c r="AX857" s="174"/>
      <c r="AY857" s="174"/>
    </row>
    <row r="858" spans="14:51">
      <c r="N858" s="174"/>
      <c r="O858" s="174"/>
      <c r="P858" s="174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  <c r="AA858" s="174"/>
      <c r="AB858" s="174"/>
      <c r="AC858" s="174"/>
      <c r="AD858" s="174"/>
      <c r="AE858" s="174"/>
      <c r="AF858" s="174"/>
      <c r="AG858" s="174"/>
      <c r="AH858" s="174"/>
      <c r="AI858" s="174"/>
      <c r="AJ858" s="174"/>
      <c r="AK858" s="174"/>
      <c r="AL858" s="174"/>
      <c r="AM858" s="174"/>
      <c r="AN858" s="174"/>
      <c r="AO858" s="174"/>
      <c r="AP858" s="174"/>
      <c r="AQ858" s="174"/>
      <c r="AR858" s="174"/>
      <c r="AS858" s="174"/>
      <c r="AT858" s="174"/>
      <c r="AU858" s="174"/>
      <c r="AV858" s="174"/>
      <c r="AW858" s="174"/>
      <c r="AX858" s="174"/>
      <c r="AY858" s="174"/>
    </row>
    <row r="859" spans="14:51">
      <c r="N859" s="174"/>
      <c r="O859" s="174"/>
      <c r="P859" s="174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  <c r="AA859" s="174"/>
      <c r="AB859" s="174"/>
      <c r="AC859" s="174"/>
      <c r="AD859" s="174"/>
      <c r="AE859" s="174"/>
      <c r="AF859" s="174"/>
      <c r="AG859" s="174"/>
      <c r="AH859" s="174"/>
      <c r="AI859" s="174"/>
      <c r="AJ859" s="174"/>
      <c r="AK859" s="174"/>
      <c r="AL859" s="174"/>
      <c r="AM859" s="174"/>
      <c r="AN859" s="174"/>
      <c r="AO859" s="174"/>
      <c r="AP859" s="174"/>
      <c r="AQ859" s="174"/>
      <c r="AR859" s="174"/>
      <c r="AS859" s="174"/>
      <c r="AT859" s="174"/>
      <c r="AU859" s="174"/>
      <c r="AV859" s="174"/>
      <c r="AW859" s="174"/>
      <c r="AX859" s="174"/>
      <c r="AY859" s="174"/>
    </row>
    <row r="860" spans="14:51">
      <c r="N860" s="174"/>
      <c r="O860" s="174"/>
      <c r="P860" s="174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  <c r="AA860" s="174"/>
      <c r="AB860" s="174"/>
      <c r="AC860" s="174"/>
      <c r="AD860" s="174"/>
      <c r="AE860" s="174"/>
      <c r="AF860" s="174"/>
      <c r="AG860" s="174"/>
      <c r="AH860" s="174"/>
      <c r="AI860" s="174"/>
      <c r="AJ860" s="174"/>
      <c r="AK860" s="174"/>
      <c r="AL860" s="174"/>
      <c r="AM860" s="174"/>
      <c r="AN860" s="174"/>
      <c r="AO860" s="174"/>
      <c r="AP860" s="174"/>
      <c r="AQ860" s="174"/>
      <c r="AR860" s="174"/>
      <c r="AS860" s="174"/>
      <c r="AT860" s="174"/>
      <c r="AU860" s="174"/>
      <c r="AV860" s="174"/>
      <c r="AW860" s="174"/>
      <c r="AX860" s="174"/>
      <c r="AY860" s="174"/>
    </row>
    <row r="861" spans="14:51">
      <c r="N861" s="174"/>
      <c r="O861" s="174"/>
      <c r="P861" s="174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  <c r="AA861" s="174"/>
      <c r="AB861" s="174"/>
      <c r="AC861" s="174"/>
      <c r="AD861" s="174"/>
      <c r="AE861" s="174"/>
      <c r="AF861" s="174"/>
      <c r="AG861" s="174"/>
      <c r="AH861" s="174"/>
      <c r="AI861" s="174"/>
      <c r="AJ861" s="174"/>
      <c r="AK861" s="174"/>
      <c r="AL861" s="174"/>
      <c r="AM861" s="174"/>
      <c r="AN861" s="174"/>
      <c r="AO861" s="174"/>
      <c r="AP861" s="174"/>
      <c r="AQ861" s="174"/>
      <c r="AR861" s="174"/>
      <c r="AS861" s="174"/>
      <c r="AT861" s="174"/>
      <c r="AU861" s="174"/>
      <c r="AV861" s="174"/>
      <c r="AW861" s="174"/>
      <c r="AX861" s="174"/>
      <c r="AY861" s="174"/>
    </row>
    <row r="862" spans="14:51">
      <c r="N862" s="174"/>
      <c r="O862" s="174"/>
      <c r="P862" s="174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  <c r="AA862" s="174"/>
      <c r="AB862" s="174"/>
      <c r="AC862" s="174"/>
      <c r="AD862" s="174"/>
      <c r="AE862" s="174"/>
      <c r="AF862" s="174"/>
      <c r="AG862" s="174"/>
      <c r="AH862" s="174"/>
      <c r="AI862" s="174"/>
      <c r="AJ862" s="174"/>
      <c r="AK862" s="174"/>
      <c r="AL862" s="174"/>
      <c r="AM862" s="174"/>
      <c r="AN862" s="174"/>
      <c r="AO862" s="174"/>
      <c r="AP862" s="174"/>
      <c r="AQ862" s="174"/>
      <c r="AR862" s="174"/>
      <c r="AS862" s="174"/>
      <c r="AT862" s="174"/>
      <c r="AU862" s="174"/>
      <c r="AV862" s="174"/>
      <c r="AW862" s="174"/>
      <c r="AX862" s="174"/>
      <c r="AY862" s="174"/>
    </row>
    <row r="863" spans="14:51">
      <c r="N863" s="174"/>
      <c r="O863" s="174"/>
      <c r="P863" s="174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  <c r="AA863" s="174"/>
      <c r="AB863" s="174"/>
      <c r="AC863" s="174"/>
      <c r="AD863" s="174"/>
      <c r="AE863" s="174"/>
      <c r="AF863" s="174"/>
      <c r="AG863" s="174"/>
      <c r="AH863" s="174"/>
      <c r="AI863" s="174"/>
      <c r="AJ863" s="174"/>
      <c r="AK863" s="174"/>
      <c r="AL863" s="174"/>
      <c r="AM863" s="174"/>
      <c r="AN863" s="174"/>
      <c r="AO863" s="174"/>
      <c r="AP863" s="174"/>
      <c r="AQ863" s="174"/>
      <c r="AR863" s="174"/>
      <c r="AS863" s="174"/>
      <c r="AT863" s="174"/>
      <c r="AU863" s="174"/>
      <c r="AV863" s="174"/>
      <c r="AW863" s="174"/>
      <c r="AX863" s="174"/>
      <c r="AY863" s="174"/>
    </row>
    <row r="864" spans="14:51">
      <c r="N864" s="174"/>
      <c r="O864" s="174"/>
      <c r="P864" s="174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  <c r="AA864" s="174"/>
      <c r="AB864" s="174"/>
      <c r="AC864" s="174"/>
      <c r="AD864" s="174"/>
      <c r="AE864" s="174"/>
      <c r="AF864" s="174"/>
      <c r="AG864" s="174"/>
      <c r="AH864" s="174"/>
      <c r="AI864" s="174"/>
      <c r="AJ864" s="174"/>
      <c r="AK864" s="174"/>
      <c r="AL864" s="174"/>
      <c r="AM864" s="174"/>
      <c r="AN864" s="174"/>
      <c r="AO864" s="174"/>
      <c r="AP864" s="174"/>
      <c r="AQ864" s="174"/>
      <c r="AR864" s="174"/>
      <c r="AS864" s="174"/>
      <c r="AT864" s="174"/>
      <c r="AU864" s="174"/>
      <c r="AV864" s="174"/>
      <c r="AW864" s="174"/>
      <c r="AX864" s="174"/>
      <c r="AY864" s="174"/>
    </row>
    <row r="865" spans="14:51">
      <c r="N865" s="174"/>
      <c r="O865" s="174"/>
      <c r="P865" s="174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  <c r="AA865" s="174"/>
      <c r="AB865" s="174"/>
      <c r="AC865" s="174"/>
      <c r="AD865" s="174"/>
      <c r="AE865" s="174"/>
      <c r="AF865" s="174"/>
      <c r="AG865" s="174"/>
      <c r="AH865" s="174"/>
      <c r="AI865" s="174"/>
      <c r="AJ865" s="174"/>
      <c r="AK865" s="174"/>
      <c r="AL865" s="174"/>
      <c r="AM865" s="174"/>
      <c r="AN865" s="174"/>
      <c r="AO865" s="174"/>
      <c r="AP865" s="174"/>
      <c r="AQ865" s="174"/>
      <c r="AR865" s="174"/>
      <c r="AS865" s="174"/>
      <c r="AT865" s="174"/>
      <c r="AU865" s="174"/>
      <c r="AV865" s="174"/>
      <c r="AW865" s="174"/>
      <c r="AX865" s="174"/>
      <c r="AY865" s="174"/>
    </row>
    <row r="866" spans="14:51">
      <c r="N866" s="174"/>
      <c r="O866" s="174"/>
      <c r="P866" s="174"/>
      <c r="Q866" s="174"/>
      <c r="R866" s="174"/>
      <c r="S866" s="174"/>
      <c r="T866" s="174"/>
      <c r="U866" s="174"/>
      <c r="V866" s="174"/>
      <c r="W866" s="174"/>
      <c r="X866" s="174"/>
      <c r="Y866" s="174"/>
      <c r="Z866" s="174"/>
      <c r="AA866" s="174"/>
      <c r="AB866" s="174"/>
      <c r="AC866" s="174"/>
      <c r="AD866" s="174"/>
      <c r="AE866" s="174"/>
      <c r="AF866" s="174"/>
      <c r="AG866" s="174"/>
      <c r="AH866" s="174"/>
      <c r="AI866" s="174"/>
      <c r="AJ866" s="174"/>
      <c r="AK866" s="174"/>
      <c r="AL866" s="174"/>
      <c r="AM866" s="174"/>
      <c r="AN866" s="174"/>
      <c r="AO866" s="174"/>
      <c r="AP866" s="174"/>
      <c r="AQ866" s="174"/>
      <c r="AR866" s="174"/>
      <c r="AS866" s="174"/>
      <c r="AT866" s="174"/>
      <c r="AU866" s="174"/>
      <c r="AV866" s="174"/>
      <c r="AW866" s="174"/>
      <c r="AX866" s="174"/>
      <c r="AY866" s="174"/>
    </row>
    <row r="867" spans="14:51">
      <c r="N867" s="174"/>
      <c r="O867" s="174"/>
      <c r="P867" s="174"/>
      <c r="Q867" s="174"/>
      <c r="R867" s="174"/>
      <c r="S867" s="174"/>
      <c r="T867" s="174"/>
      <c r="U867" s="174"/>
      <c r="V867" s="174"/>
      <c r="W867" s="174"/>
      <c r="X867" s="174"/>
      <c r="Y867" s="174"/>
      <c r="Z867" s="174"/>
      <c r="AA867" s="174"/>
      <c r="AB867" s="174"/>
      <c r="AC867" s="174"/>
      <c r="AD867" s="174"/>
      <c r="AE867" s="174"/>
      <c r="AF867" s="174"/>
      <c r="AG867" s="174"/>
      <c r="AH867" s="174"/>
      <c r="AI867" s="174"/>
      <c r="AJ867" s="174"/>
      <c r="AK867" s="174"/>
      <c r="AL867" s="174"/>
      <c r="AM867" s="174"/>
      <c r="AN867" s="174"/>
      <c r="AO867" s="174"/>
      <c r="AP867" s="174"/>
      <c r="AQ867" s="174"/>
      <c r="AR867" s="174"/>
      <c r="AS867" s="174"/>
      <c r="AT867" s="174"/>
      <c r="AU867" s="174"/>
      <c r="AV867" s="174"/>
      <c r="AW867" s="174"/>
      <c r="AX867" s="174"/>
      <c r="AY867" s="174"/>
    </row>
    <row r="868" spans="14:51">
      <c r="N868" s="174"/>
      <c r="O868" s="174"/>
      <c r="P868" s="174"/>
      <c r="Q868" s="174"/>
      <c r="R868" s="174"/>
      <c r="S868" s="174"/>
      <c r="T868" s="174"/>
      <c r="U868" s="174"/>
      <c r="V868" s="174"/>
      <c r="W868" s="174"/>
      <c r="X868" s="174"/>
      <c r="Y868" s="174"/>
      <c r="Z868" s="174"/>
      <c r="AA868" s="174"/>
      <c r="AB868" s="174"/>
      <c r="AC868" s="174"/>
      <c r="AD868" s="174"/>
      <c r="AE868" s="174"/>
      <c r="AF868" s="174"/>
      <c r="AG868" s="174"/>
      <c r="AH868" s="174"/>
      <c r="AI868" s="174"/>
      <c r="AJ868" s="174"/>
      <c r="AK868" s="174"/>
      <c r="AL868" s="174"/>
      <c r="AM868" s="174"/>
      <c r="AN868" s="174"/>
      <c r="AO868" s="174"/>
      <c r="AP868" s="174"/>
      <c r="AQ868" s="174"/>
      <c r="AR868" s="174"/>
      <c r="AS868" s="174"/>
      <c r="AT868" s="174"/>
      <c r="AU868" s="174"/>
      <c r="AV868" s="174"/>
      <c r="AW868" s="174"/>
      <c r="AX868" s="174"/>
      <c r="AY868" s="174"/>
    </row>
    <row r="869" spans="14:51">
      <c r="N869" s="174"/>
      <c r="O869" s="174"/>
      <c r="P869" s="174"/>
      <c r="Q869" s="174"/>
      <c r="R869" s="174"/>
      <c r="S869" s="174"/>
      <c r="T869" s="174"/>
      <c r="U869" s="174"/>
      <c r="V869" s="174"/>
      <c r="W869" s="174"/>
      <c r="X869" s="174"/>
      <c r="Y869" s="174"/>
      <c r="Z869" s="174"/>
      <c r="AA869" s="174"/>
      <c r="AB869" s="174"/>
      <c r="AC869" s="174"/>
      <c r="AD869" s="174"/>
      <c r="AE869" s="174"/>
      <c r="AF869" s="174"/>
      <c r="AG869" s="174"/>
      <c r="AH869" s="174"/>
      <c r="AI869" s="174"/>
      <c r="AJ869" s="174"/>
      <c r="AK869" s="174"/>
      <c r="AL869" s="174"/>
      <c r="AM869" s="174"/>
      <c r="AN869" s="174"/>
      <c r="AO869" s="174"/>
      <c r="AP869" s="174"/>
      <c r="AQ869" s="174"/>
      <c r="AR869" s="174"/>
      <c r="AS869" s="174"/>
      <c r="AT869" s="174"/>
      <c r="AU869" s="174"/>
      <c r="AV869" s="174"/>
      <c r="AW869" s="174"/>
      <c r="AX869" s="174"/>
      <c r="AY869" s="174"/>
    </row>
    <row r="870" spans="14:51">
      <c r="N870" s="174"/>
      <c r="O870" s="174"/>
      <c r="P870" s="174"/>
      <c r="Q870" s="174"/>
      <c r="R870" s="174"/>
      <c r="S870" s="174"/>
      <c r="T870" s="174"/>
      <c r="U870" s="174"/>
      <c r="V870" s="174"/>
      <c r="W870" s="174"/>
      <c r="X870" s="174"/>
      <c r="Y870" s="174"/>
      <c r="Z870" s="174"/>
      <c r="AA870" s="174"/>
      <c r="AB870" s="174"/>
      <c r="AC870" s="174"/>
      <c r="AD870" s="174"/>
      <c r="AE870" s="174"/>
      <c r="AF870" s="174"/>
      <c r="AG870" s="174"/>
      <c r="AH870" s="174"/>
      <c r="AI870" s="174"/>
      <c r="AJ870" s="174"/>
      <c r="AK870" s="174"/>
      <c r="AL870" s="174"/>
      <c r="AM870" s="174"/>
      <c r="AN870" s="174"/>
      <c r="AO870" s="174"/>
      <c r="AP870" s="174"/>
      <c r="AQ870" s="174"/>
      <c r="AR870" s="174"/>
      <c r="AS870" s="174"/>
      <c r="AT870" s="174"/>
      <c r="AU870" s="174"/>
      <c r="AV870" s="174"/>
      <c r="AW870" s="174"/>
      <c r="AX870" s="174"/>
      <c r="AY870" s="174"/>
    </row>
    <row r="871" spans="14:51">
      <c r="N871" s="174"/>
      <c r="O871" s="174"/>
      <c r="P871" s="174"/>
      <c r="Q871" s="174"/>
      <c r="R871" s="174"/>
      <c r="S871" s="174"/>
      <c r="T871" s="174"/>
      <c r="U871" s="174"/>
      <c r="V871" s="174"/>
      <c r="W871" s="174"/>
      <c r="X871" s="174"/>
      <c r="Y871" s="174"/>
      <c r="Z871" s="174"/>
      <c r="AA871" s="174"/>
      <c r="AB871" s="174"/>
      <c r="AC871" s="174"/>
      <c r="AD871" s="174"/>
      <c r="AE871" s="174"/>
      <c r="AF871" s="174"/>
      <c r="AG871" s="174"/>
      <c r="AH871" s="174"/>
      <c r="AI871" s="174"/>
      <c r="AJ871" s="174"/>
      <c r="AK871" s="174"/>
      <c r="AL871" s="174"/>
      <c r="AM871" s="174"/>
      <c r="AN871" s="174"/>
      <c r="AO871" s="174"/>
      <c r="AP871" s="174"/>
      <c r="AQ871" s="174"/>
      <c r="AR871" s="174"/>
      <c r="AS871" s="174"/>
      <c r="AT871" s="174"/>
      <c r="AU871" s="174"/>
      <c r="AV871" s="174"/>
      <c r="AW871" s="174"/>
      <c r="AX871" s="174"/>
      <c r="AY871" s="174"/>
    </row>
    <row r="872" spans="14:51">
      <c r="N872" s="174"/>
      <c r="O872" s="174"/>
      <c r="P872" s="174"/>
      <c r="Q872" s="174"/>
      <c r="R872" s="174"/>
      <c r="S872" s="174"/>
      <c r="T872" s="174"/>
      <c r="U872" s="174"/>
      <c r="V872" s="174"/>
      <c r="W872" s="174"/>
      <c r="X872" s="174"/>
      <c r="Y872" s="174"/>
      <c r="Z872" s="174"/>
      <c r="AA872" s="174"/>
      <c r="AB872" s="174"/>
      <c r="AC872" s="174"/>
      <c r="AD872" s="174"/>
      <c r="AE872" s="174"/>
      <c r="AF872" s="174"/>
      <c r="AG872" s="174"/>
      <c r="AH872" s="174"/>
      <c r="AI872" s="174"/>
      <c r="AJ872" s="174"/>
      <c r="AK872" s="174"/>
      <c r="AL872" s="174"/>
      <c r="AM872" s="174"/>
      <c r="AN872" s="174"/>
      <c r="AO872" s="174"/>
      <c r="AP872" s="174"/>
      <c r="AQ872" s="174"/>
      <c r="AR872" s="174"/>
      <c r="AS872" s="174"/>
      <c r="AT872" s="174"/>
      <c r="AU872" s="174"/>
      <c r="AV872" s="174"/>
      <c r="AW872" s="174"/>
      <c r="AX872" s="174"/>
      <c r="AY872" s="174"/>
    </row>
    <row r="873" spans="14:51">
      <c r="N873" s="174"/>
      <c r="O873" s="174"/>
      <c r="P873" s="174"/>
      <c r="Q873" s="174"/>
      <c r="R873" s="174"/>
      <c r="S873" s="174"/>
      <c r="T873" s="174"/>
      <c r="U873" s="174"/>
      <c r="V873" s="174"/>
      <c r="W873" s="174"/>
      <c r="X873" s="174"/>
      <c r="Y873" s="174"/>
      <c r="Z873" s="174"/>
      <c r="AA873" s="174"/>
      <c r="AB873" s="174"/>
      <c r="AC873" s="174"/>
      <c r="AD873" s="174"/>
      <c r="AE873" s="174"/>
      <c r="AF873" s="174"/>
      <c r="AG873" s="174"/>
      <c r="AH873" s="174"/>
      <c r="AI873" s="174"/>
      <c r="AJ873" s="174"/>
      <c r="AK873" s="174"/>
      <c r="AL873" s="174"/>
      <c r="AM873" s="174"/>
      <c r="AN873" s="174"/>
      <c r="AO873" s="174"/>
      <c r="AP873" s="174"/>
      <c r="AQ873" s="174"/>
      <c r="AR873" s="174"/>
      <c r="AS873" s="174"/>
      <c r="AT873" s="174"/>
      <c r="AU873" s="174"/>
      <c r="AV873" s="174"/>
      <c r="AW873" s="174"/>
      <c r="AX873" s="174"/>
      <c r="AY873" s="174"/>
    </row>
    <row r="874" spans="14:51">
      <c r="N874" s="174"/>
      <c r="O874" s="174"/>
      <c r="P874" s="174"/>
      <c r="Q874" s="174"/>
      <c r="R874" s="174"/>
      <c r="S874" s="174"/>
      <c r="T874" s="174"/>
      <c r="U874" s="174"/>
      <c r="V874" s="174"/>
      <c r="W874" s="174"/>
      <c r="X874" s="174"/>
      <c r="Y874" s="174"/>
      <c r="Z874" s="174"/>
      <c r="AA874" s="174"/>
      <c r="AB874" s="174"/>
      <c r="AC874" s="174"/>
      <c r="AD874" s="174"/>
      <c r="AE874" s="174"/>
      <c r="AF874" s="174"/>
      <c r="AG874" s="174"/>
      <c r="AH874" s="174"/>
      <c r="AI874" s="174"/>
      <c r="AJ874" s="174"/>
      <c r="AK874" s="174"/>
      <c r="AL874" s="174"/>
      <c r="AM874" s="174"/>
      <c r="AN874" s="174"/>
      <c r="AO874" s="174"/>
      <c r="AP874" s="174"/>
      <c r="AQ874" s="174"/>
      <c r="AR874" s="174"/>
      <c r="AS874" s="174"/>
      <c r="AT874" s="174"/>
      <c r="AU874" s="174"/>
      <c r="AV874" s="174"/>
      <c r="AW874" s="174"/>
      <c r="AX874" s="174"/>
      <c r="AY874" s="174"/>
    </row>
    <row r="875" spans="14:51">
      <c r="N875" s="174"/>
      <c r="O875" s="174"/>
      <c r="P875" s="174"/>
      <c r="Q875" s="174"/>
      <c r="R875" s="174"/>
      <c r="S875" s="174"/>
      <c r="T875" s="174"/>
      <c r="U875" s="174"/>
      <c r="V875" s="174"/>
      <c r="W875" s="174"/>
      <c r="X875" s="174"/>
      <c r="Y875" s="174"/>
      <c r="Z875" s="174"/>
      <c r="AA875" s="174"/>
      <c r="AB875" s="174"/>
      <c r="AC875" s="174"/>
      <c r="AD875" s="174"/>
      <c r="AE875" s="174"/>
      <c r="AF875" s="174"/>
      <c r="AG875" s="174"/>
      <c r="AH875" s="174"/>
      <c r="AI875" s="174"/>
      <c r="AJ875" s="174"/>
      <c r="AK875" s="174"/>
      <c r="AL875" s="174"/>
      <c r="AM875" s="174"/>
      <c r="AN875" s="174"/>
      <c r="AO875" s="174"/>
      <c r="AP875" s="174"/>
      <c r="AQ875" s="174"/>
      <c r="AR875" s="174"/>
      <c r="AS875" s="174"/>
      <c r="AT875" s="174"/>
      <c r="AU875" s="174"/>
      <c r="AV875" s="174"/>
      <c r="AW875" s="174"/>
      <c r="AX875" s="174"/>
      <c r="AY875" s="174"/>
    </row>
    <row r="876" spans="14:51">
      <c r="N876" s="174"/>
      <c r="O876" s="174"/>
      <c r="P876" s="174"/>
      <c r="Q876" s="174"/>
      <c r="R876" s="174"/>
      <c r="S876" s="174"/>
      <c r="T876" s="174"/>
      <c r="U876" s="174"/>
      <c r="V876" s="174"/>
      <c r="W876" s="174"/>
      <c r="X876" s="174"/>
      <c r="Y876" s="174"/>
      <c r="Z876" s="174"/>
      <c r="AA876" s="174"/>
      <c r="AB876" s="174"/>
      <c r="AC876" s="174"/>
      <c r="AD876" s="174"/>
      <c r="AE876" s="174"/>
      <c r="AF876" s="174"/>
      <c r="AG876" s="174"/>
      <c r="AH876" s="174"/>
      <c r="AI876" s="174"/>
      <c r="AJ876" s="174"/>
      <c r="AK876" s="174"/>
      <c r="AL876" s="174"/>
      <c r="AM876" s="174"/>
      <c r="AN876" s="174"/>
      <c r="AO876" s="174"/>
      <c r="AP876" s="174"/>
      <c r="AQ876" s="174"/>
      <c r="AR876" s="174"/>
      <c r="AS876" s="174"/>
      <c r="AT876" s="174"/>
      <c r="AU876" s="174"/>
      <c r="AV876" s="174"/>
      <c r="AW876" s="174"/>
      <c r="AX876" s="174"/>
      <c r="AY876" s="174"/>
    </row>
    <row r="877" spans="14:51">
      <c r="N877" s="174"/>
      <c r="O877" s="174"/>
      <c r="P877" s="174"/>
      <c r="Q877" s="174"/>
      <c r="R877" s="174"/>
      <c r="S877" s="174"/>
      <c r="T877" s="174"/>
      <c r="U877" s="174"/>
      <c r="V877" s="174"/>
      <c r="W877" s="174"/>
      <c r="X877" s="174"/>
      <c r="Y877" s="174"/>
      <c r="Z877" s="174"/>
      <c r="AA877" s="174"/>
      <c r="AB877" s="174"/>
      <c r="AC877" s="174"/>
      <c r="AD877" s="174"/>
      <c r="AE877" s="174"/>
      <c r="AF877" s="174"/>
      <c r="AG877" s="174"/>
      <c r="AH877" s="174"/>
      <c r="AI877" s="174"/>
      <c r="AJ877" s="174"/>
      <c r="AK877" s="174"/>
      <c r="AL877" s="174"/>
      <c r="AM877" s="174"/>
      <c r="AN877" s="174"/>
      <c r="AO877" s="174"/>
      <c r="AP877" s="174"/>
      <c r="AQ877" s="174"/>
      <c r="AR877" s="174"/>
      <c r="AS877" s="174"/>
      <c r="AT877" s="174"/>
      <c r="AU877" s="174"/>
      <c r="AV877" s="174"/>
      <c r="AW877" s="174"/>
      <c r="AX877" s="174"/>
      <c r="AY877" s="174"/>
    </row>
    <row r="878" spans="14:51">
      <c r="N878" s="174"/>
      <c r="O878" s="174"/>
      <c r="P878" s="174"/>
      <c r="Q878" s="174"/>
      <c r="R878" s="174"/>
      <c r="S878" s="174"/>
      <c r="T878" s="174"/>
      <c r="U878" s="174"/>
      <c r="V878" s="174"/>
      <c r="W878" s="174"/>
      <c r="X878" s="174"/>
      <c r="Y878" s="174"/>
      <c r="Z878" s="174"/>
      <c r="AA878" s="174"/>
      <c r="AB878" s="174"/>
      <c r="AC878" s="174"/>
      <c r="AD878" s="174"/>
      <c r="AE878" s="174"/>
      <c r="AF878" s="174"/>
      <c r="AG878" s="174"/>
      <c r="AH878" s="174"/>
      <c r="AI878" s="174"/>
      <c r="AJ878" s="174"/>
      <c r="AK878" s="174"/>
      <c r="AL878" s="174"/>
      <c r="AM878" s="174"/>
      <c r="AN878" s="174"/>
      <c r="AO878" s="174"/>
      <c r="AP878" s="174"/>
      <c r="AQ878" s="174"/>
      <c r="AR878" s="174"/>
      <c r="AS878" s="174"/>
      <c r="AT878" s="174"/>
      <c r="AU878" s="174"/>
      <c r="AV878" s="174"/>
      <c r="AW878" s="174"/>
      <c r="AX878" s="174"/>
      <c r="AY878" s="174"/>
    </row>
    <row r="879" spans="14:51">
      <c r="N879" s="174"/>
      <c r="O879" s="174"/>
      <c r="P879" s="174"/>
      <c r="Q879" s="174"/>
      <c r="R879" s="174"/>
      <c r="S879" s="174"/>
      <c r="T879" s="174"/>
      <c r="U879" s="174"/>
      <c r="V879" s="174"/>
      <c r="W879" s="174"/>
      <c r="X879" s="174"/>
      <c r="Y879" s="174"/>
      <c r="Z879" s="174"/>
      <c r="AA879" s="174"/>
      <c r="AB879" s="174"/>
      <c r="AC879" s="174"/>
      <c r="AD879" s="174"/>
      <c r="AE879" s="174"/>
      <c r="AF879" s="174"/>
      <c r="AG879" s="174"/>
      <c r="AH879" s="174"/>
      <c r="AI879" s="174"/>
      <c r="AJ879" s="174"/>
      <c r="AK879" s="174"/>
      <c r="AL879" s="174"/>
      <c r="AM879" s="174"/>
      <c r="AN879" s="174"/>
      <c r="AO879" s="174"/>
      <c r="AP879" s="174"/>
      <c r="AQ879" s="174"/>
      <c r="AR879" s="174"/>
      <c r="AS879" s="174"/>
      <c r="AT879" s="174"/>
      <c r="AU879" s="174"/>
      <c r="AV879" s="174"/>
      <c r="AW879" s="174"/>
      <c r="AX879" s="174"/>
      <c r="AY879" s="174"/>
    </row>
    <row r="880" spans="14:51">
      <c r="N880" s="174"/>
      <c r="O880" s="174"/>
      <c r="P880" s="174"/>
      <c r="Q880" s="174"/>
      <c r="R880" s="174"/>
      <c r="S880" s="174"/>
      <c r="T880" s="174"/>
      <c r="U880" s="174"/>
      <c r="V880" s="174"/>
      <c r="W880" s="174"/>
      <c r="X880" s="174"/>
      <c r="Y880" s="174"/>
      <c r="Z880" s="174"/>
      <c r="AA880" s="174"/>
      <c r="AB880" s="174"/>
      <c r="AC880" s="174"/>
      <c r="AD880" s="174"/>
      <c r="AE880" s="174"/>
      <c r="AF880" s="174"/>
      <c r="AG880" s="174"/>
      <c r="AH880" s="174"/>
      <c r="AI880" s="174"/>
      <c r="AJ880" s="174"/>
      <c r="AK880" s="174"/>
      <c r="AL880" s="174"/>
      <c r="AM880" s="174"/>
      <c r="AN880" s="174"/>
      <c r="AO880" s="174"/>
      <c r="AP880" s="174"/>
      <c r="AQ880" s="174"/>
      <c r="AR880" s="174"/>
      <c r="AS880" s="174"/>
      <c r="AT880" s="174"/>
      <c r="AU880" s="174"/>
      <c r="AV880" s="174"/>
      <c r="AW880" s="174"/>
      <c r="AX880" s="174"/>
      <c r="AY880" s="174"/>
    </row>
    <row r="881" spans="14:51">
      <c r="N881" s="174"/>
      <c r="O881" s="174"/>
      <c r="P881" s="174"/>
      <c r="Q881" s="174"/>
      <c r="R881" s="174"/>
      <c r="S881" s="174"/>
      <c r="T881" s="174"/>
      <c r="U881" s="174"/>
      <c r="V881" s="174"/>
      <c r="W881" s="174"/>
      <c r="X881" s="174"/>
      <c r="Y881" s="174"/>
      <c r="Z881" s="174"/>
      <c r="AA881" s="174"/>
      <c r="AB881" s="174"/>
      <c r="AC881" s="174"/>
      <c r="AD881" s="174"/>
      <c r="AE881" s="174"/>
      <c r="AF881" s="174"/>
      <c r="AG881" s="174"/>
      <c r="AH881" s="174"/>
      <c r="AI881" s="174"/>
      <c r="AJ881" s="174"/>
      <c r="AK881" s="174"/>
      <c r="AL881" s="174"/>
      <c r="AM881" s="174"/>
      <c r="AN881" s="174"/>
      <c r="AO881" s="174"/>
      <c r="AP881" s="174"/>
      <c r="AQ881" s="174"/>
      <c r="AR881" s="174"/>
      <c r="AS881" s="174"/>
      <c r="AT881" s="174"/>
      <c r="AU881" s="174"/>
      <c r="AV881" s="174"/>
      <c r="AW881" s="174"/>
      <c r="AX881" s="174"/>
      <c r="AY881" s="174"/>
    </row>
    <row r="882" spans="14:51">
      <c r="N882" s="174"/>
      <c r="O882" s="174"/>
      <c r="P882" s="174"/>
      <c r="Q882" s="174"/>
      <c r="R882" s="174"/>
      <c r="S882" s="174"/>
      <c r="T882" s="174"/>
      <c r="U882" s="174"/>
      <c r="V882" s="174"/>
      <c r="W882" s="174"/>
      <c r="X882" s="174"/>
      <c r="Y882" s="174"/>
      <c r="Z882" s="174"/>
      <c r="AA882" s="174"/>
      <c r="AB882" s="174"/>
      <c r="AC882" s="174"/>
      <c r="AD882" s="174"/>
      <c r="AE882" s="174"/>
      <c r="AF882" s="174"/>
      <c r="AG882" s="174"/>
      <c r="AH882" s="174"/>
      <c r="AI882" s="174"/>
      <c r="AJ882" s="174"/>
      <c r="AK882" s="174"/>
      <c r="AL882" s="174"/>
      <c r="AM882" s="174"/>
      <c r="AN882" s="174"/>
      <c r="AO882" s="174"/>
      <c r="AP882" s="174"/>
      <c r="AQ882" s="174"/>
      <c r="AR882" s="174"/>
      <c r="AS882" s="174"/>
      <c r="AT882" s="174"/>
      <c r="AU882" s="174"/>
      <c r="AV882" s="174"/>
      <c r="AW882" s="174"/>
      <c r="AX882" s="174"/>
      <c r="AY882" s="174"/>
    </row>
    <row r="883" spans="14:51">
      <c r="N883" s="174"/>
      <c r="O883" s="174"/>
      <c r="P883" s="174"/>
      <c r="Q883" s="174"/>
      <c r="R883" s="174"/>
      <c r="S883" s="174"/>
      <c r="T883" s="174"/>
      <c r="U883" s="174"/>
      <c r="V883" s="174"/>
      <c r="W883" s="174"/>
      <c r="X883" s="174"/>
      <c r="Y883" s="174"/>
      <c r="Z883" s="174"/>
      <c r="AA883" s="174"/>
      <c r="AB883" s="174"/>
      <c r="AC883" s="174"/>
      <c r="AD883" s="174"/>
      <c r="AE883" s="174"/>
      <c r="AF883" s="174"/>
      <c r="AG883" s="174"/>
      <c r="AH883" s="174"/>
      <c r="AI883" s="174"/>
      <c r="AJ883" s="174"/>
      <c r="AK883" s="174"/>
      <c r="AL883" s="174"/>
      <c r="AM883" s="174"/>
      <c r="AN883" s="174"/>
      <c r="AO883" s="174"/>
      <c r="AP883" s="174"/>
      <c r="AQ883" s="174"/>
      <c r="AR883" s="174"/>
      <c r="AS883" s="174"/>
      <c r="AT883" s="174"/>
      <c r="AU883" s="174"/>
      <c r="AV883" s="174"/>
      <c r="AW883" s="174"/>
      <c r="AX883" s="174"/>
      <c r="AY883" s="174"/>
    </row>
    <row r="884" spans="14:51">
      <c r="N884" s="174"/>
      <c r="O884" s="174"/>
      <c r="P884" s="174"/>
      <c r="Q884" s="174"/>
      <c r="R884" s="174"/>
      <c r="S884" s="174"/>
      <c r="T884" s="174"/>
      <c r="U884" s="174"/>
      <c r="V884" s="174"/>
      <c r="W884" s="174"/>
      <c r="X884" s="174"/>
      <c r="Y884" s="174"/>
      <c r="Z884" s="174"/>
      <c r="AA884" s="174"/>
      <c r="AB884" s="174"/>
      <c r="AC884" s="174"/>
      <c r="AD884" s="174"/>
      <c r="AE884" s="174"/>
      <c r="AF884" s="174"/>
      <c r="AG884" s="174"/>
      <c r="AH884" s="174"/>
      <c r="AI884" s="174"/>
      <c r="AJ884" s="174"/>
      <c r="AK884" s="174"/>
      <c r="AL884" s="174"/>
      <c r="AM884" s="174"/>
      <c r="AN884" s="174"/>
      <c r="AO884" s="174"/>
      <c r="AP884" s="174"/>
      <c r="AQ884" s="174"/>
      <c r="AR884" s="174"/>
      <c r="AS884" s="174"/>
      <c r="AT884" s="174"/>
      <c r="AU884" s="174"/>
      <c r="AV884" s="174"/>
      <c r="AW884" s="174"/>
      <c r="AX884" s="174"/>
      <c r="AY884" s="174"/>
    </row>
    <row r="885" spans="14:51">
      <c r="N885" s="174"/>
      <c r="O885" s="174"/>
      <c r="P885" s="174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  <c r="AA885" s="174"/>
      <c r="AB885" s="174"/>
      <c r="AC885" s="174"/>
      <c r="AD885" s="174"/>
      <c r="AE885" s="174"/>
      <c r="AF885" s="174"/>
      <c r="AG885" s="174"/>
      <c r="AH885" s="174"/>
      <c r="AI885" s="174"/>
      <c r="AJ885" s="174"/>
      <c r="AK885" s="174"/>
      <c r="AL885" s="174"/>
      <c r="AM885" s="174"/>
      <c r="AN885" s="174"/>
      <c r="AO885" s="174"/>
      <c r="AP885" s="174"/>
      <c r="AQ885" s="174"/>
      <c r="AR885" s="174"/>
      <c r="AS885" s="174"/>
      <c r="AT885" s="174"/>
      <c r="AU885" s="174"/>
      <c r="AV885" s="174"/>
      <c r="AW885" s="174"/>
      <c r="AX885" s="174"/>
      <c r="AY885" s="174"/>
    </row>
    <row r="886" spans="14:51">
      <c r="N886" s="174"/>
      <c r="O886" s="174"/>
      <c r="P886" s="174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  <c r="AA886" s="174"/>
      <c r="AB886" s="174"/>
      <c r="AC886" s="174"/>
      <c r="AD886" s="174"/>
      <c r="AE886" s="174"/>
      <c r="AF886" s="174"/>
      <c r="AG886" s="174"/>
      <c r="AH886" s="174"/>
      <c r="AI886" s="174"/>
      <c r="AJ886" s="174"/>
      <c r="AK886" s="174"/>
      <c r="AL886" s="174"/>
      <c r="AM886" s="174"/>
      <c r="AN886" s="174"/>
      <c r="AO886" s="174"/>
      <c r="AP886" s="174"/>
      <c r="AQ886" s="174"/>
      <c r="AR886" s="174"/>
      <c r="AS886" s="174"/>
      <c r="AT886" s="174"/>
      <c r="AU886" s="174"/>
      <c r="AV886" s="174"/>
      <c r="AW886" s="174"/>
      <c r="AX886" s="174"/>
      <c r="AY886" s="174"/>
    </row>
    <row r="887" spans="14:51">
      <c r="N887" s="174"/>
      <c r="O887" s="174"/>
      <c r="P887" s="174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  <c r="AA887" s="174"/>
      <c r="AB887" s="174"/>
      <c r="AC887" s="174"/>
      <c r="AD887" s="174"/>
      <c r="AE887" s="174"/>
      <c r="AF887" s="174"/>
      <c r="AG887" s="174"/>
      <c r="AH887" s="174"/>
      <c r="AI887" s="174"/>
      <c r="AJ887" s="174"/>
      <c r="AK887" s="174"/>
      <c r="AL887" s="174"/>
      <c r="AM887" s="174"/>
      <c r="AN887" s="174"/>
      <c r="AO887" s="174"/>
      <c r="AP887" s="174"/>
      <c r="AQ887" s="174"/>
      <c r="AR887" s="174"/>
      <c r="AS887" s="174"/>
      <c r="AT887" s="174"/>
      <c r="AU887" s="174"/>
      <c r="AV887" s="174"/>
      <c r="AW887" s="174"/>
      <c r="AX887" s="174"/>
      <c r="AY887" s="174"/>
    </row>
    <row r="888" spans="14:51">
      <c r="N888" s="174"/>
      <c r="O888" s="174"/>
      <c r="P888" s="174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  <c r="AA888" s="174"/>
      <c r="AB888" s="174"/>
      <c r="AC888" s="174"/>
      <c r="AD888" s="174"/>
      <c r="AE888" s="174"/>
      <c r="AF888" s="174"/>
      <c r="AG888" s="174"/>
      <c r="AH888" s="174"/>
      <c r="AI888" s="174"/>
      <c r="AJ888" s="174"/>
      <c r="AK888" s="174"/>
      <c r="AL888" s="174"/>
      <c r="AM888" s="174"/>
      <c r="AN888" s="174"/>
      <c r="AO888" s="174"/>
      <c r="AP888" s="174"/>
      <c r="AQ888" s="174"/>
      <c r="AR888" s="174"/>
      <c r="AS888" s="174"/>
      <c r="AT888" s="174"/>
      <c r="AU888" s="174"/>
      <c r="AV888" s="174"/>
      <c r="AW888" s="174"/>
      <c r="AX888" s="174"/>
      <c r="AY888" s="174"/>
    </row>
    <row r="889" spans="14:51">
      <c r="N889" s="174"/>
      <c r="O889" s="174"/>
      <c r="P889" s="174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  <c r="AA889" s="174"/>
      <c r="AB889" s="174"/>
      <c r="AC889" s="174"/>
      <c r="AD889" s="174"/>
      <c r="AE889" s="174"/>
      <c r="AF889" s="174"/>
      <c r="AG889" s="174"/>
      <c r="AH889" s="174"/>
      <c r="AI889" s="174"/>
      <c r="AJ889" s="174"/>
      <c r="AK889" s="174"/>
      <c r="AL889" s="174"/>
      <c r="AM889" s="174"/>
      <c r="AN889" s="174"/>
      <c r="AO889" s="174"/>
      <c r="AP889" s="174"/>
      <c r="AQ889" s="174"/>
      <c r="AR889" s="174"/>
      <c r="AS889" s="174"/>
      <c r="AT889" s="174"/>
      <c r="AU889" s="174"/>
      <c r="AV889" s="174"/>
      <c r="AW889" s="174"/>
      <c r="AX889" s="174"/>
      <c r="AY889" s="174"/>
    </row>
    <row r="890" spans="14:51">
      <c r="N890" s="174"/>
      <c r="O890" s="174"/>
      <c r="P890" s="174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  <c r="AA890" s="174"/>
      <c r="AB890" s="174"/>
      <c r="AC890" s="174"/>
      <c r="AD890" s="174"/>
      <c r="AE890" s="174"/>
      <c r="AF890" s="174"/>
      <c r="AG890" s="174"/>
      <c r="AH890" s="174"/>
      <c r="AI890" s="174"/>
      <c r="AJ890" s="174"/>
      <c r="AK890" s="174"/>
      <c r="AL890" s="174"/>
      <c r="AM890" s="174"/>
      <c r="AN890" s="174"/>
      <c r="AO890" s="174"/>
      <c r="AP890" s="174"/>
      <c r="AQ890" s="174"/>
      <c r="AR890" s="174"/>
      <c r="AS890" s="174"/>
      <c r="AT890" s="174"/>
      <c r="AU890" s="174"/>
      <c r="AV890" s="174"/>
      <c r="AW890" s="174"/>
      <c r="AX890" s="174"/>
      <c r="AY890" s="174"/>
    </row>
    <row r="891" spans="14:51">
      <c r="N891" s="174"/>
      <c r="O891" s="174"/>
      <c r="P891" s="174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  <c r="AA891" s="174"/>
      <c r="AB891" s="174"/>
      <c r="AC891" s="174"/>
      <c r="AD891" s="174"/>
      <c r="AE891" s="174"/>
      <c r="AF891" s="174"/>
      <c r="AG891" s="174"/>
      <c r="AH891" s="174"/>
      <c r="AI891" s="174"/>
      <c r="AJ891" s="174"/>
      <c r="AK891" s="174"/>
      <c r="AL891" s="174"/>
      <c r="AM891" s="174"/>
      <c r="AN891" s="174"/>
      <c r="AO891" s="174"/>
      <c r="AP891" s="174"/>
      <c r="AQ891" s="174"/>
      <c r="AR891" s="174"/>
      <c r="AS891" s="174"/>
      <c r="AT891" s="174"/>
      <c r="AU891" s="174"/>
      <c r="AV891" s="174"/>
      <c r="AW891" s="174"/>
      <c r="AX891" s="174"/>
      <c r="AY891" s="174"/>
    </row>
    <row r="892" spans="14:51">
      <c r="N892" s="174"/>
      <c r="O892" s="174"/>
      <c r="P892" s="174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  <c r="AA892" s="174"/>
      <c r="AB892" s="174"/>
      <c r="AC892" s="174"/>
      <c r="AD892" s="174"/>
      <c r="AE892" s="174"/>
      <c r="AF892" s="174"/>
      <c r="AG892" s="174"/>
      <c r="AH892" s="174"/>
      <c r="AI892" s="174"/>
      <c r="AJ892" s="174"/>
      <c r="AK892" s="174"/>
      <c r="AL892" s="174"/>
      <c r="AM892" s="174"/>
      <c r="AN892" s="174"/>
      <c r="AO892" s="174"/>
      <c r="AP892" s="174"/>
      <c r="AQ892" s="174"/>
      <c r="AR892" s="174"/>
      <c r="AS892" s="174"/>
      <c r="AT892" s="174"/>
      <c r="AU892" s="174"/>
      <c r="AV892" s="174"/>
      <c r="AW892" s="174"/>
      <c r="AX892" s="174"/>
      <c r="AY892" s="174"/>
    </row>
    <row r="893" spans="14:51">
      <c r="N893" s="174"/>
      <c r="O893" s="174"/>
      <c r="P893" s="174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  <c r="AA893" s="174"/>
      <c r="AB893" s="174"/>
      <c r="AC893" s="174"/>
      <c r="AD893" s="174"/>
      <c r="AE893" s="174"/>
      <c r="AF893" s="174"/>
      <c r="AG893" s="174"/>
      <c r="AH893" s="174"/>
      <c r="AI893" s="174"/>
      <c r="AJ893" s="174"/>
      <c r="AK893" s="174"/>
      <c r="AL893" s="174"/>
      <c r="AM893" s="174"/>
      <c r="AN893" s="174"/>
      <c r="AO893" s="174"/>
      <c r="AP893" s="174"/>
      <c r="AQ893" s="174"/>
      <c r="AR893" s="174"/>
      <c r="AS893" s="174"/>
      <c r="AT893" s="174"/>
      <c r="AU893" s="174"/>
      <c r="AV893" s="174"/>
      <c r="AW893" s="174"/>
      <c r="AX893" s="174"/>
      <c r="AY893" s="174"/>
    </row>
    <row r="894" spans="14:51">
      <c r="N894" s="174"/>
      <c r="O894" s="174"/>
      <c r="P894" s="174"/>
      <c r="Q894" s="174"/>
      <c r="R894" s="174"/>
      <c r="S894" s="174"/>
      <c r="T894" s="174"/>
      <c r="U894" s="174"/>
      <c r="V894" s="174"/>
      <c r="W894" s="174"/>
      <c r="X894" s="174"/>
      <c r="Y894" s="174"/>
      <c r="Z894" s="174"/>
      <c r="AA894" s="174"/>
      <c r="AB894" s="174"/>
      <c r="AC894" s="174"/>
      <c r="AD894" s="174"/>
      <c r="AE894" s="174"/>
      <c r="AF894" s="174"/>
      <c r="AG894" s="174"/>
      <c r="AH894" s="174"/>
      <c r="AI894" s="174"/>
      <c r="AJ894" s="174"/>
      <c r="AK894" s="174"/>
      <c r="AL894" s="174"/>
      <c r="AM894" s="174"/>
      <c r="AN894" s="174"/>
      <c r="AO894" s="174"/>
      <c r="AP894" s="174"/>
      <c r="AQ894" s="174"/>
      <c r="AR894" s="174"/>
      <c r="AS894" s="174"/>
      <c r="AT894" s="174"/>
      <c r="AU894" s="174"/>
      <c r="AV894" s="174"/>
      <c r="AW894" s="174"/>
      <c r="AX894" s="174"/>
      <c r="AY894" s="174"/>
    </row>
    <row r="895" spans="14:51">
      <c r="N895" s="174"/>
      <c r="O895" s="174"/>
      <c r="P895" s="174"/>
      <c r="Q895" s="174"/>
      <c r="R895" s="174"/>
      <c r="S895" s="174"/>
      <c r="T895" s="174"/>
      <c r="U895" s="174"/>
      <c r="V895" s="174"/>
      <c r="W895" s="174"/>
      <c r="X895" s="174"/>
      <c r="Y895" s="174"/>
      <c r="Z895" s="174"/>
      <c r="AA895" s="174"/>
      <c r="AB895" s="174"/>
      <c r="AC895" s="174"/>
      <c r="AD895" s="174"/>
      <c r="AE895" s="174"/>
      <c r="AF895" s="174"/>
      <c r="AG895" s="174"/>
      <c r="AH895" s="174"/>
      <c r="AI895" s="174"/>
      <c r="AJ895" s="174"/>
      <c r="AK895" s="174"/>
      <c r="AL895" s="174"/>
      <c r="AM895" s="174"/>
      <c r="AN895" s="174"/>
      <c r="AO895" s="174"/>
      <c r="AP895" s="174"/>
      <c r="AQ895" s="174"/>
      <c r="AR895" s="174"/>
      <c r="AS895" s="174"/>
      <c r="AT895" s="174"/>
      <c r="AU895" s="174"/>
      <c r="AV895" s="174"/>
      <c r="AW895" s="174"/>
      <c r="AX895" s="174"/>
      <c r="AY895" s="174"/>
    </row>
    <row r="896" spans="14:51">
      <c r="N896" s="174"/>
      <c r="O896" s="174"/>
      <c r="P896" s="174"/>
      <c r="Q896" s="174"/>
      <c r="R896" s="174"/>
      <c r="S896" s="174"/>
      <c r="T896" s="174"/>
      <c r="U896" s="174"/>
      <c r="V896" s="174"/>
      <c r="W896" s="174"/>
      <c r="X896" s="174"/>
      <c r="Y896" s="174"/>
      <c r="Z896" s="174"/>
      <c r="AA896" s="174"/>
      <c r="AB896" s="174"/>
      <c r="AC896" s="174"/>
      <c r="AD896" s="174"/>
      <c r="AE896" s="174"/>
      <c r="AF896" s="174"/>
      <c r="AG896" s="174"/>
      <c r="AH896" s="174"/>
      <c r="AI896" s="174"/>
      <c r="AJ896" s="174"/>
      <c r="AK896" s="174"/>
      <c r="AL896" s="174"/>
      <c r="AM896" s="174"/>
      <c r="AN896" s="174"/>
      <c r="AO896" s="174"/>
      <c r="AP896" s="174"/>
      <c r="AQ896" s="174"/>
      <c r="AR896" s="174"/>
      <c r="AS896" s="174"/>
      <c r="AT896" s="174"/>
      <c r="AU896" s="174"/>
      <c r="AV896" s="174"/>
      <c r="AW896" s="174"/>
      <c r="AX896" s="174"/>
      <c r="AY896" s="174"/>
    </row>
    <row r="897" spans="14:51">
      <c r="N897" s="174"/>
      <c r="O897" s="174"/>
      <c r="P897" s="174"/>
      <c r="Q897" s="174"/>
      <c r="R897" s="174"/>
      <c r="S897" s="174"/>
      <c r="T897" s="174"/>
      <c r="U897" s="174"/>
      <c r="V897" s="174"/>
      <c r="W897" s="174"/>
      <c r="X897" s="174"/>
      <c r="Y897" s="174"/>
      <c r="Z897" s="174"/>
      <c r="AA897" s="174"/>
      <c r="AB897" s="174"/>
      <c r="AC897" s="174"/>
      <c r="AD897" s="174"/>
      <c r="AE897" s="174"/>
      <c r="AF897" s="174"/>
      <c r="AG897" s="174"/>
      <c r="AH897" s="174"/>
      <c r="AI897" s="174"/>
      <c r="AJ897" s="174"/>
      <c r="AK897" s="174"/>
      <c r="AL897" s="174"/>
      <c r="AM897" s="174"/>
      <c r="AN897" s="174"/>
      <c r="AO897" s="174"/>
      <c r="AP897" s="174"/>
      <c r="AQ897" s="174"/>
      <c r="AR897" s="174"/>
      <c r="AS897" s="174"/>
      <c r="AT897" s="174"/>
      <c r="AU897" s="174"/>
      <c r="AV897" s="174"/>
      <c r="AW897" s="174"/>
      <c r="AX897" s="174"/>
      <c r="AY897" s="174"/>
    </row>
    <row r="898" spans="14:51">
      <c r="N898" s="174"/>
      <c r="O898" s="174"/>
      <c r="P898" s="174"/>
      <c r="Q898" s="174"/>
      <c r="R898" s="174"/>
      <c r="S898" s="174"/>
      <c r="T898" s="174"/>
      <c r="U898" s="174"/>
      <c r="V898" s="174"/>
      <c r="W898" s="174"/>
      <c r="X898" s="174"/>
      <c r="Y898" s="174"/>
      <c r="Z898" s="174"/>
      <c r="AA898" s="174"/>
      <c r="AB898" s="174"/>
      <c r="AC898" s="174"/>
      <c r="AD898" s="174"/>
      <c r="AE898" s="174"/>
      <c r="AF898" s="174"/>
      <c r="AG898" s="174"/>
      <c r="AH898" s="174"/>
      <c r="AI898" s="174"/>
      <c r="AJ898" s="174"/>
      <c r="AK898" s="174"/>
      <c r="AL898" s="174"/>
      <c r="AM898" s="174"/>
      <c r="AN898" s="174"/>
      <c r="AO898" s="174"/>
      <c r="AP898" s="174"/>
      <c r="AQ898" s="174"/>
      <c r="AR898" s="174"/>
      <c r="AS898" s="174"/>
      <c r="AT898" s="174"/>
      <c r="AU898" s="174"/>
      <c r="AV898" s="174"/>
      <c r="AW898" s="174"/>
      <c r="AX898" s="174"/>
      <c r="AY898" s="174"/>
    </row>
    <row r="899" spans="14:51">
      <c r="N899" s="174"/>
      <c r="O899" s="174"/>
      <c r="P899" s="174"/>
      <c r="Q899" s="174"/>
      <c r="R899" s="174"/>
      <c r="S899" s="174"/>
      <c r="T899" s="174"/>
      <c r="U899" s="174"/>
      <c r="V899" s="174"/>
      <c r="W899" s="174"/>
      <c r="X899" s="174"/>
      <c r="Y899" s="174"/>
      <c r="Z899" s="174"/>
      <c r="AA899" s="174"/>
      <c r="AB899" s="174"/>
      <c r="AC899" s="174"/>
      <c r="AD899" s="174"/>
      <c r="AE899" s="174"/>
      <c r="AF899" s="174"/>
      <c r="AG899" s="174"/>
      <c r="AH899" s="174"/>
      <c r="AI899" s="174"/>
      <c r="AJ899" s="174"/>
      <c r="AK899" s="174"/>
      <c r="AL899" s="174"/>
      <c r="AM899" s="174"/>
      <c r="AN899" s="174"/>
      <c r="AO899" s="174"/>
      <c r="AP899" s="174"/>
      <c r="AQ899" s="174"/>
      <c r="AR899" s="174"/>
      <c r="AS899" s="174"/>
      <c r="AT899" s="174"/>
      <c r="AU899" s="174"/>
      <c r="AV899" s="174"/>
      <c r="AW899" s="174"/>
      <c r="AX899" s="174"/>
      <c r="AY899" s="174"/>
    </row>
    <row r="900" spans="14:51">
      <c r="N900" s="174"/>
      <c r="O900" s="174"/>
      <c r="P900" s="174"/>
      <c r="Q900" s="174"/>
      <c r="R900" s="174"/>
      <c r="S900" s="174"/>
      <c r="T900" s="174"/>
      <c r="U900" s="174"/>
      <c r="V900" s="174"/>
      <c r="W900" s="174"/>
      <c r="X900" s="174"/>
      <c r="Y900" s="174"/>
      <c r="Z900" s="174"/>
      <c r="AA900" s="174"/>
      <c r="AB900" s="174"/>
      <c r="AC900" s="174"/>
      <c r="AD900" s="174"/>
      <c r="AE900" s="174"/>
      <c r="AF900" s="174"/>
      <c r="AG900" s="174"/>
      <c r="AH900" s="174"/>
      <c r="AI900" s="174"/>
      <c r="AJ900" s="174"/>
      <c r="AK900" s="174"/>
      <c r="AL900" s="174"/>
      <c r="AM900" s="174"/>
      <c r="AN900" s="174"/>
      <c r="AO900" s="174"/>
      <c r="AP900" s="174"/>
      <c r="AQ900" s="174"/>
      <c r="AR900" s="174"/>
      <c r="AS900" s="174"/>
      <c r="AT900" s="174"/>
      <c r="AU900" s="174"/>
      <c r="AV900" s="174"/>
      <c r="AW900" s="174"/>
      <c r="AX900" s="174"/>
      <c r="AY900" s="174"/>
    </row>
    <row r="901" spans="14:51">
      <c r="N901" s="174"/>
      <c r="O901" s="174"/>
      <c r="P901" s="174"/>
      <c r="Q901" s="174"/>
      <c r="R901" s="174"/>
      <c r="S901" s="174"/>
      <c r="T901" s="174"/>
      <c r="U901" s="174"/>
      <c r="V901" s="174"/>
      <c r="W901" s="174"/>
      <c r="X901" s="174"/>
      <c r="Y901" s="174"/>
      <c r="Z901" s="174"/>
      <c r="AA901" s="174"/>
      <c r="AB901" s="174"/>
      <c r="AC901" s="174"/>
      <c r="AD901" s="174"/>
      <c r="AE901" s="174"/>
      <c r="AF901" s="174"/>
      <c r="AG901" s="174"/>
      <c r="AH901" s="174"/>
      <c r="AI901" s="174"/>
      <c r="AJ901" s="174"/>
      <c r="AK901" s="174"/>
      <c r="AL901" s="174"/>
      <c r="AM901" s="174"/>
      <c r="AN901" s="174"/>
      <c r="AO901" s="174"/>
      <c r="AP901" s="174"/>
      <c r="AQ901" s="174"/>
      <c r="AR901" s="174"/>
      <c r="AS901" s="174"/>
      <c r="AT901" s="174"/>
      <c r="AU901" s="174"/>
      <c r="AV901" s="174"/>
      <c r="AW901" s="174"/>
      <c r="AX901" s="174"/>
      <c r="AY901" s="174"/>
    </row>
    <row r="902" spans="14:51">
      <c r="N902" s="174"/>
      <c r="O902" s="174"/>
      <c r="P902" s="174"/>
      <c r="Q902" s="174"/>
      <c r="R902" s="174"/>
      <c r="S902" s="174"/>
      <c r="T902" s="174"/>
      <c r="U902" s="174"/>
      <c r="V902" s="174"/>
      <c r="W902" s="174"/>
      <c r="X902" s="174"/>
      <c r="Y902" s="174"/>
      <c r="Z902" s="174"/>
      <c r="AA902" s="174"/>
      <c r="AB902" s="174"/>
      <c r="AC902" s="174"/>
      <c r="AD902" s="174"/>
      <c r="AE902" s="174"/>
      <c r="AF902" s="174"/>
      <c r="AG902" s="174"/>
      <c r="AH902" s="174"/>
      <c r="AI902" s="174"/>
      <c r="AJ902" s="174"/>
      <c r="AK902" s="174"/>
      <c r="AL902" s="174"/>
      <c r="AM902" s="174"/>
      <c r="AN902" s="174"/>
      <c r="AO902" s="174"/>
      <c r="AP902" s="174"/>
      <c r="AQ902" s="174"/>
      <c r="AR902" s="174"/>
      <c r="AS902" s="174"/>
      <c r="AT902" s="174"/>
      <c r="AU902" s="174"/>
      <c r="AV902" s="174"/>
      <c r="AW902" s="174"/>
      <c r="AX902" s="174"/>
      <c r="AY902" s="174"/>
    </row>
    <row r="903" spans="14:51">
      <c r="N903" s="174"/>
      <c r="O903" s="174"/>
      <c r="P903" s="174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  <c r="AA903" s="174"/>
      <c r="AB903" s="174"/>
      <c r="AC903" s="174"/>
      <c r="AD903" s="174"/>
      <c r="AE903" s="174"/>
      <c r="AF903" s="174"/>
      <c r="AG903" s="174"/>
      <c r="AH903" s="174"/>
      <c r="AI903" s="174"/>
      <c r="AJ903" s="174"/>
      <c r="AK903" s="174"/>
      <c r="AL903" s="174"/>
      <c r="AM903" s="174"/>
      <c r="AN903" s="174"/>
      <c r="AO903" s="174"/>
      <c r="AP903" s="174"/>
      <c r="AQ903" s="174"/>
      <c r="AR903" s="174"/>
      <c r="AS903" s="174"/>
      <c r="AT903" s="174"/>
      <c r="AU903" s="174"/>
      <c r="AV903" s="174"/>
      <c r="AW903" s="174"/>
      <c r="AX903" s="174"/>
      <c r="AY903" s="174"/>
    </row>
    <row r="904" spans="14:51">
      <c r="N904" s="174"/>
      <c r="O904" s="174"/>
      <c r="P904" s="174"/>
      <c r="Q904" s="174"/>
      <c r="R904" s="174"/>
      <c r="S904" s="174"/>
      <c r="T904" s="174"/>
      <c r="U904" s="174"/>
      <c r="V904" s="174"/>
      <c r="W904" s="174"/>
      <c r="X904" s="174"/>
      <c r="Y904" s="174"/>
      <c r="Z904" s="174"/>
      <c r="AA904" s="174"/>
      <c r="AB904" s="174"/>
      <c r="AC904" s="174"/>
      <c r="AD904" s="174"/>
      <c r="AE904" s="174"/>
      <c r="AF904" s="174"/>
      <c r="AG904" s="174"/>
      <c r="AH904" s="174"/>
      <c r="AI904" s="174"/>
      <c r="AJ904" s="174"/>
      <c r="AK904" s="174"/>
      <c r="AL904" s="174"/>
      <c r="AM904" s="174"/>
      <c r="AN904" s="174"/>
      <c r="AO904" s="174"/>
      <c r="AP904" s="174"/>
      <c r="AQ904" s="174"/>
      <c r="AR904" s="174"/>
      <c r="AS904" s="174"/>
      <c r="AT904" s="174"/>
      <c r="AU904" s="174"/>
      <c r="AV904" s="174"/>
      <c r="AW904" s="174"/>
      <c r="AX904" s="174"/>
      <c r="AY904" s="174"/>
    </row>
    <row r="905" spans="14:51">
      <c r="N905" s="174"/>
      <c r="O905" s="174"/>
      <c r="P905" s="174"/>
      <c r="Q905" s="174"/>
      <c r="R905" s="174"/>
      <c r="S905" s="174"/>
      <c r="T905" s="174"/>
      <c r="U905" s="174"/>
      <c r="V905" s="174"/>
      <c r="W905" s="174"/>
      <c r="X905" s="174"/>
      <c r="Y905" s="174"/>
      <c r="Z905" s="174"/>
      <c r="AA905" s="174"/>
      <c r="AB905" s="174"/>
      <c r="AC905" s="174"/>
      <c r="AD905" s="174"/>
      <c r="AE905" s="174"/>
      <c r="AF905" s="174"/>
      <c r="AG905" s="174"/>
      <c r="AH905" s="174"/>
      <c r="AI905" s="174"/>
      <c r="AJ905" s="174"/>
      <c r="AK905" s="174"/>
      <c r="AL905" s="174"/>
      <c r="AM905" s="174"/>
      <c r="AN905" s="174"/>
      <c r="AO905" s="174"/>
      <c r="AP905" s="174"/>
      <c r="AQ905" s="174"/>
      <c r="AR905" s="174"/>
      <c r="AS905" s="174"/>
      <c r="AT905" s="174"/>
      <c r="AU905" s="174"/>
      <c r="AV905" s="174"/>
      <c r="AW905" s="174"/>
      <c r="AX905" s="174"/>
      <c r="AY905" s="174"/>
    </row>
    <row r="906" spans="14:51">
      <c r="N906" s="174"/>
      <c r="O906" s="174"/>
      <c r="P906" s="174"/>
      <c r="Q906" s="174"/>
      <c r="R906" s="174"/>
      <c r="S906" s="174"/>
      <c r="T906" s="174"/>
      <c r="U906" s="174"/>
      <c r="V906" s="174"/>
      <c r="W906" s="174"/>
      <c r="X906" s="174"/>
      <c r="Y906" s="174"/>
      <c r="Z906" s="174"/>
      <c r="AA906" s="174"/>
      <c r="AB906" s="174"/>
      <c r="AC906" s="174"/>
      <c r="AD906" s="174"/>
      <c r="AE906" s="174"/>
      <c r="AF906" s="174"/>
      <c r="AG906" s="174"/>
      <c r="AH906" s="174"/>
      <c r="AI906" s="174"/>
      <c r="AJ906" s="174"/>
      <c r="AK906" s="174"/>
      <c r="AL906" s="174"/>
      <c r="AM906" s="174"/>
      <c r="AN906" s="174"/>
      <c r="AO906" s="174"/>
      <c r="AP906" s="174"/>
      <c r="AQ906" s="174"/>
      <c r="AR906" s="174"/>
      <c r="AS906" s="174"/>
      <c r="AT906" s="174"/>
      <c r="AU906" s="174"/>
      <c r="AV906" s="174"/>
      <c r="AW906" s="174"/>
      <c r="AX906" s="174"/>
      <c r="AY906" s="174"/>
    </row>
    <row r="907" spans="14:51">
      <c r="N907" s="174"/>
      <c r="O907" s="174"/>
      <c r="P907" s="174"/>
      <c r="Q907" s="174"/>
      <c r="R907" s="174"/>
      <c r="S907" s="174"/>
      <c r="T907" s="174"/>
      <c r="U907" s="174"/>
      <c r="V907" s="174"/>
      <c r="W907" s="174"/>
      <c r="X907" s="174"/>
      <c r="Y907" s="174"/>
      <c r="Z907" s="174"/>
      <c r="AA907" s="174"/>
      <c r="AB907" s="174"/>
      <c r="AC907" s="174"/>
      <c r="AD907" s="174"/>
      <c r="AE907" s="174"/>
      <c r="AF907" s="174"/>
      <c r="AG907" s="174"/>
      <c r="AH907" s="174"/>
      <c r="AI907" s="174"/>
      <c r="AJ907" s="174"/>
      <c r="AK907" s="174"/>
      <c r="AL907" s="174"/>
      <c r="AM907" s="174"/>
      <c r="AN907" s="174"/>
      <c r="AO907" s="174"/>
      <c r="AP907" s="174"/>
      <c r="AQ907" s="174"/>
      <c r="AR907" s="174"/>
      <c r="AS907" s="174"/>
      <c r="AT907" s="174"/>
      <c r="AU907" s="174"/>
      <c r="AV907" s="174"/>
      <c r="AW907" s="174"/>
      <c r="AX907" s="174"/>
      <c r="AY907" s="174"/>
    </row>
    <row r="908" spans="14:51">
      <c r="N908" s="174"/>
      <c r="O908" s="174"/>
      <c r="P908" s="174"/>
      <c r="Q908" s="174"/>
      <c r="R908" s="174"/>
      <c r="S908" s="174"/>
      <c r="T908" s="174"/>
      <c r="U908" s="174"/>
      <c r="V908" s="174"/>
      <c r="W908" s="174"/>
      <c r="X908" s="174"/>
      <c r="Y908" s="174"/>
      <c r="Z908" s="174"/>
      <c r="AA908" s="174"/>
      <c r="AB908" s="174"/>
      <c r="AC908" s="174"/>
      <c r="AD908" s="174"/>
      <c r="AE908" s="174"/>
      <c r="AF908" s="174"/>
      <c r="AG908" s="174"/>
      <c r="AH908" s="174"/>
      <c r="AI908" s="174"/>
      <c r="AJ908" s="174"/>
      <c r="AK908" s="174"/>
      <c r="AL908" s="174"/>
      <c r="AM908" s="174"/>
      <c r="AN908" s="174"/>
      <c r="AO908" s="174"/>
      <c r="AP908" s="174"/>
      <c r="AQ908" s="174"/>
      <c r="AR908" s="174"/>
      <c r="AS908" s="174"/>
      <c r="AT908" s="174"/>
      <c r="AU908" s="174"/>
      <c r="AV908" s="174"/>
      <c r="AW908" s="174"/>
      <c r="AX908" s="174"/>
      <c r="AY908" s="174"/>
    </row>
    <row r="909" spans="14:51">
      <c r="N909" s="174"/>
      <c r="O909" s="174"/>
      <c r="P909" s="174"/>
      <c r="Q909" s="174"/>
      <c r="R909" s="174"/>
      <c r="S909" s="174"/>
      <c r="T909" s="174"/>
      <c r="U909" s="174"/>
      <c r="V909" s="174"/>
      <c r="W909" s="174"/>
      <c r="X909" s="174"/>
      <c r="Y909" s="174"/>
      <c r="Z909" s="174"/>
      <c r="AA909" s="174"/>
      <c r="AB909" s="174"/>
      <c r="AC909" s="174"/>
      <c r="AD909" s="174"/>
      <c r="AE909" s="174"/>
      <c r="AF909" s="174"/>
      <c r="AG909" s="174"/>
      <c r="AH909" s="174"/>
      <c r="AI909" s="174"/>
      <c r="AJ909" s="174"/>
      <c r="AK909" s="174"/>
      <c r="AL909" s="174"/>
      <c r="AM909" s="174"/>
      <c r="AN909" s="174"/>
      <c r="AO909" s="174"/>
      <c r="AP909" s="174"/>
      <c r="AQ909" s="174"/>
      <c r="AR909" s="174"/>
      <c r="AS909" s="174"/>
      <c r="AT909" s="174"/>
      <c r="AU909" s="174"/>
      <c r="AV909" s="174"/>
      <c r="AW909" s="174"/>
      <c r="AX909" s="174"/>
      <c r="AY909" s="174"/>
    </row>
    <row r="910" spans="14:51">
      <c r="N910" s="174"/>
      <c r="O910" s="174"/>
      <c r="P910" s="174"/>
      <c r="Q910" s="174"/>
      <c r="R910" s="174"/>
      <c r="S910" s="174"/>
      <c r="T910" s="174"/>
      <c r="U910" s="174"/>
      <c r="V910" s="174"/>
      <c r="W910" s="174"/>
      <c r="X910" s="174"/>
      <c r="Y910" s="174"/>
      <c r="Z910" s="174"/>
      <c r="AA910" s="174"/>
      <c r="AB910" s="174"/>
      <c r="AC910" s="174"/>
      <c r="AD910" s="174"/>
      <c r="AE910" s="174"/>
      <c r="AF910" s="174"/>
      <c r="AG910" s="174"/>
      <c r="AH910" s="174"/>
      <c r="AI910" s="174"/>
      <c r="AJ910" s="174"/>
      <c r="AK910" s="174"/>
      <c r="AL910" s="174"/>
      <c r="AM910" s="174"/>
      <c r="AN910" s="174"/>
      <c r="AO910" s="174"/>
      <c r="AP910" s="174"/>
      <c r="AQ910" s="174"/>
      <c r="AR910" s="174"/>
      <c r="AS910" s="174"/>
      <c r="AT910" s="174"/>
      <c r="AU910" s="174"/>
      <c r="AV910" s="174"/>
      <c r="AW910" s="174"/>
      <c r="AX910" s="174"/>
      <c r="AY910" s="174"/>
    </row>
    <row r="911" spans="14:51">
      <c r="N911" s="174"/>
      <c r="O911" s="174"/>
      <c r="P911" s="174"/>
      <c r="Q911" s="174"/>
      <c r="R911" s="174"/>
      <c r="S911" s="174"/>
      <c r="T911" s="174"/>
      <c r="U911" s="174"/>
      <c r="V911" s="174"/>
      <c r="W911" s="174"/>
      <c r="X911" s="174"/>
      <c r="Y911" s="174"/>
      <c r="Z911" s="174"/>
      <c r="AA911" s="174"/>
      <c r="AB911" s="174"/>
      <c r="AC911" s="174"/>
      <c r="AD911" s="174"/>
      <c r="AE911" s="174"/>
      <c r="AF911" s="174"/>
      <c r="AG911" s="174"/>
      <c r="AH911" s="174"/>
      <c r="AI911" s="174"/>
      <c r="AJ911" s="174"/>
      <c r="AK911" s="174"/>
      <c r="AL911" s="174"/>
      <c r="AM911" s="174"/>
      <c r="AN911" s="174"/>
      <c r="AO911" s="174"/>
      <c r="AP911" s="174"/>
      <c r="AQ911" s="174"/>
      <c r="AR911" s="174"/>
      <c r="AS911" s="174"/>
      <c r="AT911" s="174"/>
      <c r="AU911" s="174"/>
      <c r="AV911" s="174"/>
      <c r="AW911" s="174"/>
      <c r="AX911" s="174"/>
      <c r="AY911" s="174"/>
    </row>
    <row r="912" spans="14:51">
      <c r="N912" s="174"/>
      <c r="O912" s="174"/>
      <c r="P912" s="174"/>
      <c r="Q912" s="174"/>
      <c r="R912" s="174"/>
      <c r="S912" s="174"/>
      <c r="T912" s="174"/>
      <c r="U912" s="174"/>
      <c r="V912" s="174"/>
      <c r="W912" s="174"/>
      <c r="X912" s="174"/>
      <c r="Y912" s="174"/>
      <c r="Z912" s="174"/>
      <c r="AA912" s="174"/>
      <c r="AB912" s="174"/>
      <c r="AC912" s="174"/>
      <c r="AD912" s="174"/>
      <c r="AE912" s="174"/>
      <c r="AF912" s="174"/>
      <c r="AG912" s="174"/>
      <c r="AH912" s="174"/>
      <c r="AI912" s="174"/>
      <c r="AJ912" s="174"/>
      <c r="AK912" s="174"/>
      <c r="AL912" s="174"/>
      <c r="AM912" s="174"/>
      <c r="AN912" s="174"/>
      <c r="AO912" s="174"/>
      <c r="AP912" s="174"/>
      <c r="AQ912" s="174"/>
      <c r="AR912" s="174"/>
      <c r="AS912" s="174"/>
      <c r="AT912" s="174"/>
      <c r="AU912" s="174"/>
      <c r="AV912" s="174"/>
      <c r="AW912" s="174"/>
      <c r="AX912" s="174"/>
      <c r="AY912" s="174"/>
    </row>
    <row r="913" spans="14:51">
      <c r="N913" s="174"/>
      <c r="O913" s="174"/>
      <c r="P913" s="174"/>
      <c r="Q913" s="174"/>
      <c r="R913" s="174"/>
      <c r="S913" s="174"/>
      <c r="T913" s="174"/>
      <c r="U913" s="174"/>
      <c r="V913" s="174"/>
      <c r="W913" s="174"/>
      <c r="X913" s="174"/>
      <c r="Y913" s="174"/>
      <c r="Z913" s="174"/>
      <c r="AA913" s="174"/>
      <c r="AB913" s="174"/>
      <c r="AC913" s="174"/>
      <c r="AD913" s="174"/>
      <c r="AE913" s="174"/>
      <c r="AF913" s="174"/>
      <c r="AG913" s="174"/>
      <c r="AH913" s="174"/>
      <c r="AI913" s="174"/>
      <c r="AJ913" s="174"/>
      <c r="AK913" s="174"/>
      <c r="AL913" s="174"/>
      <c r="AM913" s="174"/>
      <c r="AN913" s="174"/>
      <c r="AO913" s="174"/>
      <c r="AP913" s="174"/>
      <c r="AQ913" s="174"/>
      <c r="AR913" s="174"/>
      <c r="AS913" s="174"/>
      <c r="AT913" s="174"/>
      <c r="AU913" s="174"/>
      <c r="AV913" s="174"/>
      <c r="AW913" s="174"/>
      <c r="AX913" s="174"/>
      <c r="AY913" s="174"/>
    </row>
    <row r="914" spans="14:51">
      <c r="N914" s="174"/>
      <c r="O914" s="174"/>
      <c r="P914" s="174"/>
      <c r="Q914" s="174"/>
      <c r="R914" s="174"/>
      <c r="S914" s="174"/>
      <c r="T914" s="174"/>
      <c r="U914" s="174"/>
      <c r="V914" s="174"/>
      <c r="W914" s="174"/>
      <c r="X914" s="174"/>
      <c r="Y914" s="174"/>
      <c r="Z914" s="174"/>
      <c r="AA914" s="174"/>
      <c r="AB914" s="174"/>
      <c r="AC914" s="174"/>
      <c r="AD914" s="174"/>
      <c r="AE914" s="174"/>
      <c r="AF914" s="174"/>
      <c r="AG914" s="174"/>
      <c r="AH914" s="174"/>
      <c r="AI914" s="174"/>
      <c r="AJ914" s="174"/>
      <c r="AK914" s="174"/>
      <c r="AL914" s="174"/>
      <c r="AM914" s="174"/>
      <c r="AN914" s="174"/>
      <c r="AO914" s="174"/>
      <c r="AP914" s="174"/>
      <c r="AQ914" s="174"/>
      <c r="AR914" s="174"/>
      <c r="AS914" s="174"/>
      <c r="AT914" s="174"/>
      <c r="AU914" s="174"/>
      <c r="AV914" s="174"/>
      <c r="AW914" s="174"/>
      <c r="AX914" s="174"/>
      <c r="AY914" s="174"/>
    </row>
    <row r="915" spans="14:51">
      <c r="N915" s="174"/>
      <c r="O915" s="174"/>
      <c r="P915" s="174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  <c r="AA915" s="174"/>
      <c r="AB915" s="174"/>
      <c r="AC915" s="174"/>
      <c r="AD915" s="174"/>
      <c r="AE915" s="174"/>
      <c r="AF915" s="174"/>
      <c r="AG915" s="174"/>
      <c r="AH915" s="174"/>
      <c r="AI915" s="174"/>
      <c r="AJ915" s="174"/>
      <c r="AK915" s="174"/>
      <c r="AL915" s="174"/>
      <c r="AM915" s="174"/>
      <c r="AN915" s="174"/>
      <c r="AO915" s="174"/>
      <c r="AP915" s="174"/>
      <c r="AQ915" s="174"/>
      <c r="AR915" s="174"/>
      <c r="AS915" s="174"/>
      <c r="AT915" s="174"/>
      <c r="AU915" s="174"/>
      <c r="AV915" s="174"/>
      <c r="AW915" s="174"/>
      <c r="AX915" s="174"/>
      <c r="AY915" s="174"/>
    </row>
    <row r="916" spans="14:51">
      <c r="N916" s="174"/>
      <c r="O916" s="174"/>
      <c r="P916" s="174"/>
      <c r="Q916" s="174"/>
      <c r="R916" s="174"/>
      <c r="S916" s="174"/>
      <c r="T916" s="174"/>
      <c r="U916" s="174"/>
      <c r="V916" s="174"/>
      <c r="W916" s="174"/>
      <c r="X916" s="174"/>
      <c r="Y916" s="174"/>
      <c r="Z916" s="174"/>
      <c r="AA916" s="174"/>
      <c r="AB916" s="174"/>
      <c r="AC916" s="174"/>
      <c r="AD916" s="174"/>
      <c r="AE916" s="174"/>
      <c r="AF916" s="174"/>
      <c r="AG916" s="174"/>
      <c r="AH916" s="174"/>
      <c r="AI916" s="174"/>
      <c r="AJ916" s="174"/>
      <c r="AK916" s="174"/>
      <c r="AL916" s="174"/>
      <c r="AM916" s="174"/>
      <c r="AN916" s="174"/>
      <c r="AO916" s="174"/>
      <c r="AP916" s="174"/>
      <c r="AQ916" s="174"/>
      <c r="AR916" s="174"/>
      <c r="AS916" s="174"/>
      <c r="AT916" s="174"/>
      <c r="AU916" s="174"/>
      <c r="AV916" s="174"/>
      <c r="AW916" s="174"/>
      <c r="AX916" s="174"/>
      <c r="AY916" s="174"/>
    </row>
    <row r="917" spans="14:51">
      <c r="N917" s="174"/>
      <c r="O917" s="174"/>
      <c r="P917" s="174"/>
      <c r="Q917" s="174"/>
      <c r="R917" s="174"/>
      <c r="S917" s="174"/>
      <c r="T917" s="174"/>
      <c r="U917" s="174"/>
      <c r="V917" s="174"/>
      <c r="W917" s="174"/>
      <c r="X917" s="174"/>
      <c r="Y917" s="174"/>
      <c r="Z917" s="174"/>
      <c r="AA917" s="174"/>
      <c r="AB917" s="174"/>
      <c r="AC917" s="174"/>
      <c r="AD917" s="174"/>
      <c r="AE917" s="174"/>
      <c r="AF917" s="174"/>
      <c r="AG917" s="174"/>
      <c r="AH917" s="174"/>
      <c r="AI917" s="174"/>
      <c r="AJ917" s="174"/>
      <c r="AK917" s="174"/>
      <c r="AL917" s="174"/>
      <c r="AM917" s="174"/>
      <c r="AN917" s="174"/>
      <c r="AO917" s="174"/>
      <c r="AP917" s="174"/>
      <c r="AQ917" s="174"/>
      <c r="AR917" s="174"/>
      <c r="AS917" s="174"/>
      <c r="AT917" s="174"/>
      <c r="AU917" s="174"/>
      <c r="AV917" s="174"/>
      <c r="AW917" s="174"/>
      <c r="AX917" s="174"/>
      <c r="AY917" s="174"/>
    </row>
    <row r="918" spans="14:51">
      <c r="N918" s="174"/>
      <c r="O918" s="174"/>
      <c r="P918" s="174"/>
      <c r="Q918" s="174"/>
      <c r="R918" s="174"/>
      <c r="S918" s="174"/>
      <c r="T918" s="174"/>
      <c r="U918" s="174"/>
      <c r="V918" s="174"/>
      <c r="W918" s="174"/>
      <c r="X918" s="174"/>
      <c r="Y918" s="174"/>
      <c r="Z918" s="174"/>
      <c r="AA918" s="174"/>
      <c r="AB918" s="174"/>
      <c r="AC918" s="174"/>
      <c r="AD918" s="174"/>
      <c r="AE918" s="174"/>
      <c r="AF918" s="174"/>
      <c r="AG918" s="174"/>
      <c r="AH918" s="174"/>
      <c r="AI918" s="174"/>
      <c r="AJ918" s="174"/>
      <c r="AK918" s="174"/>
      <c r="AL918" s="174"/>
      <c r="AM918" s="174"/>
      <c r="AN918" s="174"/>
      <c r="AO918" s="174"/>
      <c r="AP918" s="174"/>
      <c r="AQ918" s="174"/>
      <c r="AR918" s="174"/>
      <c r="AS918" s="174"/>
      <c r="AT918" s="174"/>
      <c r="AU918" s="174"/>
      <c r="AV918" s="174"/>
      <c r="AW918" s="174"/>
      <c r="AX918" s="174"/>
      <c r="AY918" s="174"/>
    </row>
    <row r="919" spans="14:51">
      <c r="N919" s="174"/>
      <c r="O919" s="174"/>
      <c r="P919" s="174"/>
      <c r="Q919" s="174"/>
      <c r="R919" s="174"/>
      <c r="S919" s="174"/>
      <c r="T919" s="174"/>
      <c r="U919" s="174"/>
      <c r="V919" s="174"/>
      <c r="W919" s="174"/>
      <c r="X919" s="174"/>
      <c r="Y919" s="174"/>
      <c r="Z919" s="174"/>
      <c r="AA919" s="174"/>
      <c r="AB919" s="174"/>
      <c r="AC919" s="174"/>
      <c r="AD919" s="174"/>
      <c r="AE919" s="174"/>
      <c r="AF919" s="174"/>
      <c r="AG919" s="174"/>
      <c r="AH919" s="174"/>
      <c r="AI919" s="174"/>
      <c r="AJ919" s="174"/>
      <c r="AK919" s="174"/>
      <c r="AL919" s="174"/>
      <c r="AM919" s="174"/>
      <c r="AN919" s="174"/>
      <c r="AO919" s="174"/>
      <c r="AP919" s="174"/>
      <c r="AQ919" s="174"/>
      <c r="AR919" s="174"/>
      <c r="AS919" s="174"/>
      <c r="AT919" s="174"/>
      <c r="AU919" s="174"/>
      <c r="AV919" s="174"/>
      <c r="AW919" s="174"/>
      <c r="AX919" s="174"/>
      <c r="AY919" s="174"/>
    </row>
    <row r="920" spans="14:51">
      <c r="N920" s="174"/>
      <c r="O920" s="174"/>
      <c r="P920" s="174"/>
      <c r="Q920" s="174"/>
      <c r="R920" s="174"/>
      <c r="S920" s="174"/>
      <c r="T920" s="174"/>
      <c r="U920" s="174"/>
      <c r="V920" s="174"/>
      <c r="W920" s="174"/>
      <c r="X920" s="174"/>
      <c r="Y920" s="174"/>
      <c r="Z920" s="174"/>
      <c r="AA920" s="174"/>
      <c r="AB920" s="174"/>
      <c r="AC920" s="174"/>
      <c r="AD920" s="174"/>
      <c r="AE920" s="174"/>
      <c r="AF920" s="174"/>
      <c r="AG920" s="174"/>
      <c r="AH920" s="174"/>
      <c r="AI920" s="174"/>
      <c r="AJ920" s="174"/>
      <c r="AK920" s="174"/>
      <c r="AL920" s="174"/>
      <c r="AM920" s="174"/>
      <c r="AN920" s="174"/>
      <c r="AO920" s="174"/>
      <c r="AP920" s="174"/>
      <c r="AQ920" s="174"/>
      <c r="AR920" s="174"/>
      <c r="AS920" s="174"/>
      <c r="AT920" s="174"/>
      <c r="AU920" s="174"/>
      <c r="AV920" s="174"/>
      <c r="AW920" s="174"/>
      <c r="AX920" s="174"/>
      <c r="AY920" s="174"/>
    </row>
    <row r="921" spans="14:51">
      <c r="N921" s="174"/>
      <c r="O921" s="174"/>
      <c r="P921" s="174"/>
      <c r="Q921" s="174"/>
      <c r="R921" s="174"/>
      <c r="S921" s="174"/>
      <c r="T921" s="174"/>
      <c r="U921" s="174"/>
      <c r="V921" s="174"/>
      <c r="W921" s="174"/>
      <c r="X921" s="174"/>
      <c r="Y921" s="174"/>
      <c r="Z921" s="174"/>
      <c r="AA921" s="174"/>
      <c r="AB921" s="174"/>
      <c r="AC921" s="174"/>
      <c r="AD921" s="174"/>
      <c r="AE921" s="174"/>
      <c r="AF921" s="174"/>
      <c r="AG921" s="174"/>
      <c r="AH921" s="174"/>
      <c r="AI921" s="174"/>
      <c r="AJ921" s="174"/>
      <c r="AK921" s="174"/>
      <c r="AL921" s="174"/>
      <c r="AM921" s="174"/>
      <c r="AN921" s="174"/>
      <c r="AO921" s="174"/>
      <c r="AP921" s="174"/>
      <c r="AQ921" s="174"/>
      <c r="AR921" s="174"/>
      <c r="AS921" s="174"/>
      <c r="AT921" s="174"/>
      <c r="AU921" s="174"/>
      <c r="AV921" s="174"/>
      <c r="AW921" s="174"/>
      <c r="AX921" s="174"/>
      <c r="AY921" s="174"/>
    </row>
    <row r="922" spans="14:51">
      <c r="N922" s="174"/>
      <c r="O922" s="174"/>
      <c r="P922" s="174"/>
      <c r="Q922" s="174"/>
      <c r="R922" s="174"/>
      <c r="S922" s="174"/>
      <c r="T922" s="174"/>
      <c r="U922" s="174"/>
      <c r="V922" s="174"/>
      <c r="W922" s="174"/>
      <c r="X922" s="174"/>
      <c r="Y922" s="174"/>
      <c r="Z922" s="174"/>
      <c r="AA922" s="174"/>
      <c r="AB922" s="174"/>
      <c r="AC922" s="174"/>
      <c r="AD922" s="174"/>
      <c r="AE922" s="174"/>
      <c r="AF922" s="174"/>
      <c r="AG922" s="174"/>
      <c r="AH922" s="174"/>
      <c r="AI922" s="174"/>
      <c r="AJ922" s="174"/>
      <c r="AK922" s="174"/>
      <c r="AL922" s="174"/>
      <c r="AM922" s="174"/>
      <c r="AN922" s="174"/>
      <c r="AO922" s="174"/>
      <c r="AP922" s="174"/>
      <c r="AQ922" s="174"/>
      <c r="AR922" s="174"/>
      <c r="AS922" s="174"/>
      <c r="AT922" s="174"/>
      <c r="AU922" s="174"/>
      <c r="AV922" s="174"/>
      <c r="AW922" s="174"/>
      <c r="AX922" s="174"/>
      <c r="AY922" s="174"/>
    </row>
    <row r="923" spans="14:51">
      <c r="N923" s="174"/>
      <c r="O923" s="174"/>
      <c r="P923" s="174"/>
      <c r="Q923" s="174"/>
      <c r="R923" s="174"/>
      <c r="S923" s="174"/>
      <c r="T923" s="174"/>
      <c r="U923" s="174"/>
      <c r="V923" s="174"/>
      <c r="W923" s="174"/>
      <c r="X923" s="174"/>
      <c r="Y923" s="174"/>
      <c r="Z923" s="174"/>
      <c r="AA923" s="174"/>
      <c r="AB923" s="174"/>
      <c r="AC923" s="174"/>
      <c r="AD923" s="174"/>
      <c r="AE923" s="174"/>
      <c r="AF923" s="174"/>
      <c r="AG923" s="174"/>
      <c r="AH923" s="174"/>
      <c r="AI923" s="174"/>
      <c r="AJ923" s="174"/>
      <c r="AK923" s="174"/>
      <c r="AL923" s="174"/>
      <c r="AM923" s="174"/>
      <c r="AN923" s="174"/>
      <c r="AO923" s="174"/>
      <c r="AP923" s="174"/>
      <c r="AQ923" s="174"/>
      <c r="AR923" s="174"/>
      <c r="AS923" s="174"/>
      <c r="AT923" s="174"/>
      <c r="AU923" s="174"/>
      <c r="AV923" s="174"/>
      <c r="AW923" s="174"/>
      <c r="AX923" s="174"/>
      <c r="AY923" s="174"/>
    </row>
    <row r="924" spans="14:51">
      <c r="N924" s="174"/>
      <c r="O924" s="174"/>
      <c r="P924" s="174"/>
      <c r="Q924" s="174"/>
      <c r="R924" s="174"/>
      <c r="S924" s="174"/>
      <c r="T924" s="174"/>
      <c r="U924" s="174"/>
      <c r="V924" s="174"/>
      <c r="W924" s="174"/>
      <c r="X924" s="174"/>
      <c r="Y924" s="174"/>
      <c r="Z924" s="174"/>
      <c r="AA924" s="174"/>
      <c r="AB924" s="174"/>
      <c r="AC924" s="174"/>
      <c r="AD924" s="174"/>
      <c r="AE924" s="174"/>
      <c r="AF924" s="174"/>
      <c r="AG924" s="174"/>
      <c r="AH924" s="174"/>
      <c r="AI924" s="174"/>
      <c r="AJ924" s="174"/>
      <c r="AK924" s="174"/>
      <c r="AL924" s="174"/>
      <c r="AM924" s="174"/>
      <c r="AN924" s="174"/>
      <c r="AO924" s="174"/>
      <c r="AP924" s="174"/>
      <c r="AQ924" s="174"/>
      <c r="AR924" s="174"/>
      <c r="AS924" s="174"/>
      <c r="AT924" s="174"/>
      <c r="AU924" s="174"/>
      <c r="AV924" s="174"/>
      <c r="AW924" s="174"/>
      <c r="AX924" s="174"/>
      <c r="AY924" s="174"/>
    </row>
    <row r="925" spans="14:51">
      <c r="N925" s="174"/>
      <c r="O925" s="174"/>
      <c r="P925" s="174"/>
      <c r="Q925" s="174"/>
      <c r="R925" s="174"/>
      <c r="S925" s="174"/>
      <c r="T925" s="174"/>
      <c r="U925" s="174"/>
      <c r="V925" s="174"/>
      <c r="W925" s="174"/>
      <c r="X925" s="174"/>
      <c r="Y925" s="174"/>
      <c r="Z925" s="174"/>
      <c r="AA925" s="174"/>
      <c r="AB925" s="174"/>
      <c r="AC925" s="174"/>
      <c r="AD925" s="174"/>
      <c r="AE925" s="174"/>
      <c r="AF925" s="174"/>
      <c r="AG925" s="174"/>
      <c r="AH925" s="174"/>
      <c r="AI925" s="174"/>
      <c r="AJ925" s="174"/>
      <c r="AK925" s="174"/>
      <c r="AL925" s="174"/>
      <c r="AM925" s="174"/>
      <c r="AN925" s="174"/>
      <c r="AO925" s="174"/>
      <c r="AP925" s="174"/>
      <c r="AQ925" s="174"/>
      <c r="AR925" s="174"/>
      <c r="AS925" s="174"/>
      <c r="AT925" s="174"/>
      <c r="AU925" s="174"/>
      <c r="AV925" s="174"/>
      <c r="AW925" s="174"/>
      <c r="AX925" s="174"/>
      <c r="AY925" s="174"/>
    </row>
    <row r="926" spans="14:51">
      <c r="N926" s="174"/>
      <c r="O926" s="174"/>
      <c r="P926" s="174"/>
      <c r="Q926" s="174"/>
      <c r="R926" s="174"/>
      <c r="S926" s="174"/>
      <c r="T926" s="174"/>
      <c r="U926" s="174"/>
      <c r="V926" s="174"/>
      <c r="W926" s="174"/>
      <c r="X926" s="174"/>
      <c r="Y926" s="174"/>
      <c r="Z926" s="174"/>
      <c r="AA926" s="174"/>
      <c r="AB926" s="174"/>
      <c r="AC926" s="174"/>
      <c r="AD926" s="174"/>
      <c r="AE926" s="174"/>
      <c r="AF926" s="174"/>
      <c r="AG926" s="174"/>
      <c r="AH926" s="174"/>
      <c r="AI926" s="174"/>
      <c r="AJ926" s="174"/>
      <c r="AK926" s="174"/>
      <c r="AL926" s="174"/>
      <c r="AM926" s="174"/>
      <c r="AN926" s="174"/>
      <c r="AO926" s="174"/>
      <c r="AP926" s="174"/>
      <c r="AQ926" s="174"/>
      <c r="AR926" s="174"/>
      <c r="AS926" s="174"/>
      <c r="AT926" s="174"/>
      <c r="AU926" s="174"/>
      <c r="AV926" s="174"/>
      <c r="AW926" s="174"/>
      <c r="AX926" s="174"/>
      <c r="AY926" s="174"/>
    </row>
    <row r="927" spans="14:51">
      <c r="N927" s="174"/>
      <c r="O927" s="174"/>
      <c r="P927" s="174"/>
      <c r="Q927" s="174"/>
      <c r="R927" s="174"/>
      <c r="S927" s="174"/>
      <c r="T927" s="174"/>
      <c r="U927" s="174"/>
      <c r="V927" s="174"/>
      <c r="W927" s="174"/>
      <c r="X927" s="174"/>
      <c r="Y927" s="174"/>
      <c r="Z927" s="174"/>
      <c r="AA927" s="174"/>
      <c r="AB927" s="174"/>
      <c r="AC927" s="174"/>
      <c r="AD927" s="174"/>
      <c r="AE927" s="174"/>
      <c r="AF927" s="174"/>
      <c r="AG927" s="174"/>
      <c r="AH927" s="174"/>
      <c r="AI927" s="174"/>
      <c r="AJ927" s="174"/>
      <c r="AK927" s="174"/>
      <c r="AL927" s="174"/>
      <c r="AM927" s="174"/>
      <c r="AN927" s="174"/>
      <c r="AO927" s="174"/>
      <c r="AP927" s="174"/>
      <c r="AQ927" s="174"/>
      <c r="AR927" s="174"/>
      <c r="AS927" s="174"/>
      <c r="AT927" s="174"/>
      <c r="AU927" s="174"/>
      <c r="AV927" s="174"/>
      <c r="AW927" s="174"/>
      <c r="AX927" s="174"/>
      <c r="AY927" s="174"/>
    </row>
    <row r="928" spans="14:51">
      <c r="N928" s="174"/>
      <c r="O928" s="174"/>
      <c r="P928" s="174"/>
      <c r="Q928" s="174"/>
      <c r="R928" s="174"/>
      <c r="S928" s="174"/>
      <c r="T928" s="174"/>
      <c r="U928" s="174"/>
      <c r="V928" s="174"/>
      <c r="W928" s="174"/>
      <c r="X928" s="174"/>
      <c r="Y928" s="174"/>
      <c r="Z928" s="174"/>
      <c r="AA928" s="174"/>
      <c r="AB928" s="174"/>
      <c r="AC928" s="174"/>
      <c r="AD928" s="174"/>
      <c r="AE928" s="174"/>
      <c r="AF928" s="174"/>
      <c r="AG928" s="174"/>
      <c r="AH928" s="174"/>
      <c r="AI928" s="174"/>
      <c r="AJ928" s="174"/>
      <c r="AK928" s="174"/>
      <c r="AL928" s="174"/>
      <c r="AM928" s="174"/>
      <c r="AN928" s="174"/>
      <c r="AO928" s="174"/>
      <c r="AP928" s="174"/>
      <c r="AQ928" s="174"/>
      <c r="AR928" s="174"/>
      <c r="AS928" s="174"/>
      <c r="AT928" s="174"/>
      <c r="AU928" s="174"/>
      <c r="AV928" s="174"/>
      <c r="AW928" s="174"/>
      <c r="AX928" s="174"/>
      <c r="AY928" s="174"/>
    </row>
    <row r="929" spans="14:51">
      <c r="N929" s="174"/>
      <c r="O929" s="174"/>
      <c r="P929" s="174"/>
      <c r="Q929" s="174"/>
      <c r="R929" s="174"/>
      <c r="S929" s="174"/>
      <c r="T929" s="174"/>
      <c r="U929" s="174"/>
      <c r="V929" s="174"/>
      <c r="W929" s="174"/>
      <c r="X929" s="174"/>
      <c r="Y929" s="174"/>
      <c r="Z929" s="174"/>
      <c r="AA929" s="174"/>
      <c r="AB929" s="174"/>
      <c r="AC929" s="174"/>
      <c r="AD929" s="174"/>
      <c r="AE929" s="174"/>
      <c r="AF929" s="174"/>
      <c r="AG929" s="174"/>
      <c r="AH929" s="174"/>
      <c r="AI929" s="174"/>
      <c r="AJ929" s="174"/>
      <c r="AK929" s="174"/>
      <c r="AL929" s="174"/>
      <c r="AM929" s="174"/>
      <c r="AN929" s="174"/>
      <c r="AO929" s="174"/>
      <c r="AP929" s="174"/>
      <c r="AQ929" s="174"/>
      <c r="AR929" s="174"/>
      <c r="AS929" s="174"/>
      <c r="AT929" s="174"/>
      <c r="AU929" s="174"/>
      <c r="AV929" s="174"/>
      <c r="AW929" s="174"/>
      <c r="AX929" s="174"/>
      <c r="AY929" s="174"/>
    </row>
    <row r="930" spans="14:51">
      <c r="N930" s="174"/>
      <c r="O930" s="174"/>
      <c r="P930" s="174"/>
      <c r="Q930" s="174"/>
      <c r="R930" s="174"/>
      <c r="S930" s="174"/>
      <c r="T930" s="174"/>
      <c r="U930" s="174"/>
      <c r="V930" s="174"/>
      <c r="W930" s="174"/>
      <c r="X930" s="174"/>
      <c r="Y930" s="174"/>
      <c r="Z930" s="174"/>
      <c r="AA930" s="174"/>
      <c r="AB930" s="174"/>
      <c r="AC930" s="174"/>
      <c r="AD930" s="174"/>
      <c r="AE930" s="174"/>
      <c r="AF930" s="174"/>
      <c r="AG930" s="174"/>
      <c r="AH930" s="174"/>
      <c r="AI930" s="174"/>
      <c r="AJ930" s="174"/>
      <c r="AK930" s="174"/>
      <c r="AL930" s="174"/>
      <c r="AM930" s="174"/>
      <c r="AN930" s="174"/>
      <c r="AO930" s="174"/>
      <c r="AP930" s="174"/>
      <c r="AQ930" s="174"/>
      <c r="AR930" s="174"/>
      <c r="AS930" s="174"/>
      <c r="AT930" s="174"/>
      <c r="AU930" s="174"/>
      <c r="AV930" s="174"/>
      <c r="AW930" s="174"/>
      <c r="AX930" s="174"/>
      <c r="AY930" s="174"/>
    </row>
    <row r="931" spans="14:51">
      <c r="N931" s="174"/>
      <c r="O931" s="174"/>
      <c r="P931" s="174"/>
      <c r="Q931" s="174"/>
      <c r="R931" s="174"/>
      <c r="S931" s="174"/>
      <c r="T931" s="174"/>
      <c r="U931" s="174"/>
      <c r="V931" s="174"/>
      <c r="W931" s="174"/>
      <c r="X931" s="174"/>
      <c r="Y931" s="174"/>
      <c r="Z931" s="174"/>
      <c r="AA931" s="174"/>
      <c r="AB931" s="174"/>
      <c r="AC931" s="174"/>
      <c r="AD931" s="174"/>
      <c r="AE931" s="174"/>
      <c r="AF931" s="174"/>
      <c r="AG931" s="174"/>
      <c r="AH931" s="174"/>
      <c r="AI931" s="174"/>
      <c r="AJ931" s="174"/>
      <c r="AK931" s="174"/>
      <c r="AL931" s="174"/>
      <c r="AM931" s="174"/>
      <c r="AN931" s="174"/>
      <c r="AO931" s="174"/>
      <c r="AP931" s="174"/>
      <c r="AQ931" s="174"/>
      <c r="AR931" s="174"/>
      <c r="AS931" s="174"/>
      <c r="AT931" s="174"/>
      <c r="AU931" s="174"/>
      <c r="AV931" s="174"/>
      <c r="AW931" s="174"/>
      <c r="AX931" s="174"/>
      <c r="AY931" s="174"/>
    </row>
    <row r="932" spans="14:51">
      <c r="N932" s="174"/>
      <c r="O932" s="174"/>
      <c r="P932" s="174"/>
      <c r="Q932" s="174"/>
      <c r="R932" s="174"/>
      <c r="S932" s="174"/>
      <c r="T932" s="174"/>
      <c r="U932" s="174"/>
      <c r="V932" s="174"/>
      <c r="W932" s="174"/>
      <c r="X932" s="174"/>
      <c r="Y932" s="174"/>
      <c r="Z932" s="174"/>
      <c r="AA932" s="174"/>
      <c r="AB932" s="174"/>
      <c r="AC932" s="174"/>
      <c r="AD932" s="174"/>
      <c r="AE932" s="174"/>
      <c r="AF932" s="174"/>
      <c r="AG932" s="174"/>
      <c r="AH932" s="174"/>
      <c r="AI932" s="174"/>
      <c r="AJ932" s="174"/>
      <c r="AK932" s="174"/>
      <c r="AL932" s="174"/>
      <c r="AM932" s="174"/>
      <c r="AN932" s="174"/>
      <c r="AO932" s="174"/>
      <c r="AP932" s="174"/>
      <c r="AQ932" s="174"/>
      <c r="AR932" s="174"/>
      <c r="AS932" s="174"/>
      <c r="AT932" s="174"/>
      <c r="AU932" s="174"/>
      <c r="AV932" s="174"/>
      <c r="AW932" s="174"/>
      <c r="AX932" s="174"/>
      <c r="AY932" s="174"/>
    </row>
    <row r="933" spans="14:51">
      <c r="N933" s="174"/>
      <c r="O933" s="174"/>
      <c r="P933" s="174"/>
      <c r="Q933" s="174"/>
      <c r="R933" s="174"/>
      <c r="S933" s="174"/>
      <c r="T933" s="174"/>
      <c r="U933" s="174"/>
      <c r="V933" s="174"/>
      <c r="W933" s="174"/>
      <c r="X933" s="174"/>
      <c r="Y933" s="174"/>
      <c r="Z933" s="174"/>
      <c r="AA933" s="174"/>
      <c r="AB933" s="174"/>
      <c r="AC933" s="174"/>
      <c r="AD933" s="174"/>
      <c r="AE933" s="174"/>
      <c r="AF933" s="174"/>
      <c r="AG933" s="174"/>
      <c r="AH933" s="174"/>
      <c r="AI933" s="174"/>
      <c r="AJ933" s="174"/>
      <c r="AK933" s="174"/>
      <c r="AL933" s="174"/>
      <c r="AM933" s="174"/>
      <c r="AN933" s="174"/>
      <c r="AO933" s="174"/>
      <c r="AP933" s="174"/>
      <c r="AQ933" s="174"/>
      <c r="AR933" s="174"/>
      <c r="AS933" s="174"/>
      <c r="AT933" s="174"/>
      <c r="AU933" s="174"/>
      <c r="AV933" s="174"/>
      <c r="AW933" s="174"/>
      <c r="AX933" s="174"/>
      <c r="AY933" s="174"/>
    </row>
    <row r="934" spans="14:51">
      <c r="N934" s="174"/>
      <c r="O934" s="174"/>
      <c r="P934" s="174"/>
      <c r="Q934" s="174"/>
      <c r="R934" s="174"/>
      <c r="S934" s="174"/>
      <c r="T934" s="174"/>
      <c r="U934" s="174"/>
      <c r="V934" s="174"/>
      <c r="W934" s="174"/>
      <c r="X934" s="174"/>
      <c r="Y934" s="174"/>
      <c r="Z934" s="174"/>
      <c r="AA934" s="174"/>
      <c r="AB934" s="174"/>
      <c r="AC934" s="174"/>
      <c r="AD934" s="174"/>
      <c r="AE934" s="174"/>
      <c r="AF934" s="174"/>
      <c r="AG934" s="174"/>
      <c r="AH934" s="174"/>
      <c r="AI934" s="174"/>
      <c r="AJ934" s="174"/>
      <c r="AK934" s="174"/>
      <c r="AL934" s="174"/>
      <c r="AM934" s="174"/>
      <c r="AN934" s="174"/>
      <c r="AO934" s="174"/>
      <c r="AP934" s="174"/>
      <c r="AQ934" s="174"/>
      <c r="AR934" s="174"/>
      <c r="AS934" s="174"/>
      <c r="AT934" s="174"/>
      <c r="AU934" s="174"/>
      <c r="AV934" s="174"/>
      <c r="AW934" s="174"/>
      <c r="AX934" s="174"/>
      <c r="AY934" s="174"/>
    </row>
    <row r="935" spans="14:51">
      <c r="N935" s="174"/>
      <c r="O935" s="174"/>
      <c r="P935" s="174"/>
      <c r="Q935" s="174"/>
      <c r="R935" s="174"/>
      <c r="S935" s="174"/>
      <c r="T935" s="174"/>
      <c r="U935" s="174"/>
      <c r="V935" s="174"/>
      <c r="W935" s="174"/>
      <c r="X935" s="174"/>
      <c r="Y935" s="174"/>
      <c r="Z935" s="174"/>
      <c r="AA935" s="174"/>
      <c r="AB935" s="174"/>
      <c r="AC935" s="174"/>
      <c r="AD935" s="174"/>
      <c r="AE935" s="174"/>
      <c r="AF935" s="174"/>
      <c r="AG935" s="174"/>
      <c r="AH935" s="174"/>
      <c r="AI935" s="174"/>
      <c r="AJ935" s="174"/>
      <c r="AK935" s="174"/>
      <c r="AL935" s="174"/>
      <c r="AM935" s="174"/>
      <c r="AN935" s="174"/>
      <c r="AO935" s="174"/>
      <c r="AP935" s="174"/>
      <c r="AQ935" s="174"/>
      <c r="AR935" s="174"/>
      <c r="AS935" s="174"/>
      <c r="AT935" s="174"/>
      <c r="AU935" s="174"/>
      <c r="AV935" s="174"/>
      <c r="AW935" s="174"/>
      <c r="AX935" s="174"/>
      <c r="AY935" s="174"/>
    </row>
    <row r="936" spans="14:51">
      <c r="N936" s="174"/>
      <c r="O936" s="174"/>
      <c r="P936" s="174"/>
      <c r="Q936" s="174"/>
      <c r="R936" s="174"/>
      <c r="S936" s="174"/>
      <c r="T936" s="174"/>
      <c r="U936" s="174"/>
      <c r="V936" s="174"/>
      <c r="W936" s="174"/>
      <c r="X936" s="174"/>
      <c r="Y936" s="174"/>
      <c r="Z936" s="174"/>
      <c r="AA936" s="174"/>
      <c r="AB936" s="174"/>
      <c r="AC936" s="174"/>
      <c r="AD936" s="174"/>
      <c r="AE936" s="174"/>
      <c r="AF936" s="174"/>
      <c r="AG936" s="174"/>
      <c r="AH936" s="174"/>
      <c r="AI936" s="174"/>
      <c r="AJ936" s="174"/>
      <c r="AK936" s="174"/>
      <c r="AL936" s="174"/>
      <c r="AM936" s="174"/>
      <c r="AN936" s="174"/>
      <c r="AO936" s="174"/>
      <c r="AP936" s="174"/>
      <c r="AQ936" s="174"/>
      <c r="AR936" s="174"/>
      <c r="AS936" s="174"/>
      <c r="AT936" s="174"/>
      <c r="AU936" s="174"/>
      <c r="AV936" s="174"/>
      <c r="AW936" s="174"/>
      <c r="AX936" s="174"/>
      <c r="AY936" s="174"/>
    </row>
    <row r="937" spans="14:51">
      <c r="N937" s="174"/>
      <c r="O937" s="174"/>
      <c r="P937" s="174"/>
      <c r="Q937" s="174"/>
      <c r="R937" s="174"/>
      <c r="S937" s="174"/>
      <c r="T937" s="174"/>
      <c r="U937" s="174"/>
      <c r="V937" s="174"/>
      <c r="W937" s="174"/>
      <c r="X937" s="174"/>
      <c r="Y937" s="174"/>
      <c r="Z937" s="174"/>
      <c r="AA937" s="174"/>
      <c r="AB937" s="174"/>
      <c r="AC937" s="174"/>
      <c r="AD937" s="174"/>
      <c r="AE937" s="174"/>
      <c r="AF937" s="174"/>
      <c r="AG937" s="174"/>
      <c r="AH937" s="174"/>
      <c r="AI937" s="174"/>
      <c r="AJ937" s="174"/>
      <c r="AK937" s="174"/>
      <c r="AL937" s="174"/>
      <c r="AM937" s="174"/>
      <c r="AN937" s="174"/>
      <c r="AO937" s="174"/>
      <c r="AP937" s="174"/>
      <c r="AQ937" s="174"/>
      <c r="AR937" s="174"/>
      <c r="AS937" s="174"/>
      <c r="AT937" s="174"/>
      <c r="AU937" s="174"/>
      <c r="AV937" s="174"/>
      <c r="AW937" s="174"/>
      <c r="AX937" s="174"/>
      <c r="AY937" s="174"/>
    </row>
    <row r="938" spans="14:51">
      <c r="N938" s="174"/>
      <c r="O938" s="174"/>
      <c r="P938" s="174"/>
      <c r="Q938" s="174"/>
      <c r="R938" s="174"/>
      <c r="S938" s="174"/>
      <c r="T938" s="174"/>
      <c r="U938" s="174"/>
      <c r="V938" s="174"/>
      <c r="W938" s="174"/>
      <c r="X938" s="174"/>
      <c r="Y938" s="174"/>
      <c r="Z938" s="174"/>
      <c r="AA938" s="174"/>
      <c r="AB938" s="174"/>
      <c r="AC938" s="174"/>
      <c r="AD938" s="174"/>
      <c r="AE938" s="174"/>
      <c r="AF938" s="174"/>
      <c r="AG938" s="174"/>
      <c r="AH938" s="174"/>
      <c r="AI938" s="174"/>
      <c r="AJ938" s="174"/>
      <c r="AK938" s="174"/>
      <c r="AL938" s="174"/>
      <c r="AM938" s="174"/>
      <c r="AN938" s="174"/>
      <c r="AO938" s="174"/>
      <c r="AP938" s="174"/>
      <c r="AQ938" s="174"/>
      <c r="AR938" s="174"/>
      <c r="AS938" s="174"/>
      <c r="AT938" s="174"/>
      <c r="AU938" s="174"/>
      <c r="AV938" s="174"/>
      <c r="AW938" s="174"/>
      <c r="AX938" s="174"/>
      <c r="AY938" s="174"/>
    </row>
    <row r="939" spans="14:51">
      <c r="N939" s="174"/>
      <c r="O939" s="174"/>
      <c r="P939" s="174"/>
      <c r="Q939" s="174"/>
      <c r="R939" s="174"/>
      <c r="S939" s="174"/>
      <c r="T939" s="174"/>
      <c r="U939" s="174"/>
      <c r="V939" s="174"/>
      <c r="W939" s="174"/>
      <c r="X939" s="174"/>
      <c r="Y939" s="174"/>
      <c r="Z939" s="174"/>
      <c r="AA939" s="174"/>
      <c r="AB939" s="174"/>
      <c r="AC939" s="174"/>
      <c r="AD939" s="174"/>
      <c r="AE939" s="174"/>
      <c r="AF939" s="174"/>
      <c r="AG939" s="174"/>
      <c r="AH939" s="174"/>
      <c r="AI939" s="174"/>
      <c r="AJ939" s="174"/>
      <c r="AK939" s="174"/>
      <c r="AL939" s="174"/>
      <c r="AM939" s="174"/>
      <c r="AN939" s="174"/>
      <c r="AO939" s="174"/>
      <c r="AP939" s="174"/>
      <c r="AQ939" s="174"/>
      <c r="AR939" s="174"/>
      <c r="AS939" s="174"/>
      <c r="AT939" s="174"/>
      <c r="AU939" s="174"/>
      <c r="AV939" s="174"/>
      <c r="AW939" s="174"/>
      <c r="AX939" s="174"/>
      <c r="AY939" s="174"/>
    </row>
    <row r="940" spans="14:51">
      <c r="N940" s="174"/>
      <c r="O940" s="174"/>
      <c r="P940" s="174"/>
      <c r="Q940" s="174"/>
      <c r="R940" s="174"/>
      <c r="S940" s="174"/>
      <c r="T940" s="174"/>
      <c r="U940" s="174"/>
      <c r="V940" s="174"/>
      <c r="W940" s="174"/>
      <c r="X940" s="174"/>
      <c r="Y940" s="174"/>
      <c r="Z940" s="174"/>
      <c r="AA940" s="174"/>
      <c r="AB940" s="174"/>
      <c r="AC940" s="174"/>
      <c r="AD940" s="174"/>
      <c r="AE940" s="174"/>
      <c r="AF940" s="174"/>
      <c r="AG940" s="174"/>
      <c r="AH940" s="174"/>
      <c r="AI940" s="174"/>
      <c r="AJ940" s="174"/>
      <c r="AK940" s="174"/>
      <c r="AL940" s="174"/>
      <c r="AM940" s="174"/>
      <c r="AN940" s="174"/>
      <c r="AO940" s="174"/>
      <c r="AP940" s="174"/>
      <c r="AQ940" s="174"/>
      <c r="AR940" s="174"/>
      <c r="AS940" s="174"/>
      <c r="AT940" s="174"/>
      <c r="AU940" s="174"/>
      <c r="AV940" s="174"/>
      <c r="AW940" s="174"/>
      <c r="AX940" s="174"/>
      <c r="AY940" s="174"/>
    </row>
    <row r="941" spans="14:51">
      <c r="N941" s="174"/>
      <c r="O941" s="174"/>
      <c r="P941" s="174"/>
      <c r="Q941" s="174"/>
      <c r="R941" s="174"/>
      <c r="S941" s="174"/>
      <c r="T941" s="174"/>
      <c r="U941" s="174"/>
      <c r="V941" s="174"/>
      <c r="W941" s="174"/>
      <c r="X941" s="174"/>
      <c r="Y941" s="174"/>
      <c r="Z941" s="174"/>
      <c r="AA941" s="174"/>
      <c r="AB941" s="174"/>
      <c r="AC941" s="174"/>
      <c r="AD941" s="174"/>
      <c r="AE941" s="174"/>
      <c r="AF941" s="174"/>
      <c r="AG941" s="174"/>
      <c r="AH941" s="174"/>
      <c r="AI941" s="174"/>
      <c r="AJ941" s="174"/>
      <c r="AK941" s="174"/>
      <c r="AL941" s="174"/>
      <c r="AM941" s="174"/>
      <c r="AN941" s="174"/>
      <c r="AO941" s="174"/>
      <c r="AP941" s="174"/>
      <c r="AQ941" s="174"/>
      <c r="AR941" s="174"/>
      <c r="AS941" s="174"/>
      <c r="AT941" s="174"/>
      <c r="AU941" s="174"/>
      <c r="AV941" s="174"/>
      <c r="AW941" s="174"/>
      <c r="AX941" s="174"/>
      <c r="AY941" s="174"/>
    </row>
    <row r="942" spans="14:51">
      <c r="N942" s="174"/>
      <c r="O942" s="174"/>
      <c r="P942" s="174"/>
      <c r="Q942" s="174"/>
      <c r="R942" s="174"/>
      <c r="S942" s="174"/>
      <c r="T942" s="174"/>
      <c r="U942" s="174"/>
      <c r="V942" s="174"/>
      <c r="W942" s="174"/>
      <c r="X942" s="174"/>
      <c r="Y942" s="174"/>
      <c r="Z942" s="174"/>
      <c r="AA942" s="174"/>
      <c r="AB942" s="174"/>
      <c r="AC942" s="174"/>
      <c r="AD942" s="174"/>
      <c r="AE942" s="174"/>
      <c r="AF942" s="174"/>
      <c r="AG942" s="174"/>
      <c r="AH942" s="174"/>
      <c r="AI942" s="174"/>
      <c r="AJ942" s="174"/>
      <c r="AK942" s="174"/>
      <c r="AL942" s="174"/>
      <c r="AM942" s="174"/>
      <c r="AN942" s="174"/>
      <c r="AO942" s="174"/>
      <c r="AP942" s="174"/>
      <c r="AQ942" s="174"/>
      <c r="AR942" s="174"/>
      <c r="AS942" s="174"/>
      <c r="AT942" s="174"/>
      <c r="AU942" s="174"/>
      <c r="AV942" s="174"/>
      <c r="AW942" s="174"/>
      <c r="AX942" s="174"/>
      <c r="AY942" s="174"/>
    </row>
    <row r="943" spans="14:51">
      <c r="N943" s="174"/>
      <c r="O943" s="174"/>
      <c r="P943" s="174"/>
      <c r="Q943" s="174"/>
      <c r="R943" s="174"/>
      <c r="S943" s="174"/>
      <c r="T943" s="174"/>
      <c r="U943" s="174"/>
      <c r="V943" s="174"/>
      <c r="W943" s="174"/>
      <c r="X943" s="174"/>
      <c r="Y943" s="174"/>
      <c r="Z943" s="174"/>
      <c r="AA943" s="174"/>
      <c r="AB943" s="174"/>
      <c r="AC943" s="174"/>
      <c r="AD943" s="174"/>
      <c r="AE943" s="174"/>
      <c r="AF943" s="174"/>
      <c r="AG943" s="174"/>
      <c r="AH943" s="174"/>
      <c r="AI943" s="174"/>
      <c r="AJ943" s="174"/>
      <c r="AK943" s="174"/>
      <c r="AL943" s="174"/>
      <c r="AM943" s="174"/>
      <c r="AN943" s="174"/>
      <c r="AO943" s="174"/>
      <c r="AP943" s="174"/>
      <c r="AQ943" s="174"/>
      <c r="AR943" s="174"/>
      <c r="AS943" s="174"/>
      <c r="AT943" s="174"/>
      <c r="AU943" s="174"/>
      <c r="AV943" s="174"/>
      <c r="AW943" s="174"/>
      <c r="AX943" s="174"/>
      <c r="AY943" s="174"/>
    </row>
    <row r="944" spans="14:51">
      <c r="N944" s="174"/>
      <c r="O944" s="174"/>
      <c r="P944" s="174"/>
      <c r="Q944" s="174"/>
      <c r="R944" s="174"/>
      <c r="S944" s="174"/>
      <c r="T944" s="174"/>
      <c r="U944" s="174"/>
      <c r="V944" s="174"/>
      <c r="W944" s="174"/>
      <c r="X944" s="174"/>
      <c r="Y944" s="174"/>
      <c r="Z944" s="174"/>
      <c r="AA944" s="174"/>
      <c r="AB944" s="174"/>
      <c r="AC944" s="174"/>
      <c r="AD944" s="174"/>
      <c r="AE944" s="174"/>
      <c r="AF944" s="174"/>
      <c r="AG944" s="174"/>
      <c r="AH944" s="174"/>
      <c r="AI944" s="174"/>
      <c r="AJ944" s="174"/>
      <c r="AK944" s="174"/>
      <c r="AL944" s="174"/>
      <c r="AM944" s="174"/>
      <c r="AN944" s="174"/>
      <c r="AO944" s="174"/>
      <c r="AP944" s="174"/>
      <c r="AQ944" s="174"/>
      <c r="AR944" s="174"/>
      <c r="AS944" s="174"/>
      <c r="AT944" s="174"/>
      <c r="AU944" s="174"/>
      <c r="AV944" s="174"/>
      <c r="AW944" s="174"/>
      <c r="AX944" s="174"/>
      <c r="AY944" s="174"/>
    </row>
    <row r="945" spans="14:51">
      <c r="N945" s="174"/>
      <c r="O945" s="174"/>
      <c r="P945" s="174"/>
      <c r="Q945" s="174"/>
      <c r="R945" s="174"/>
      <c r="S945" s="174"/>
      <c r="T945" s="174"/>
      <c r="U945" s="174"/>
      <c r="V945" s="174"/>
      <c r="W945" s="174"/>
      <c r="X945" s="174"/>
      <c r="Y945" s="174"/>
      <c r="Z945" s="174"/>
      <c r="AA945" s="174"/>
      <c r="AB945" s="174"/>
      <c r="AC945" s="174"/>
      <c r="AD945" s="174"/>
      <c r="AE945" s="174"/>
      <c r="AF945" s="174"/>
      <c r="AG945" s="174"/>
      <c r="AH945" s="174"/>
      <c r="AI945" s="174"/>
      <c r="AJ945" s="174"/>
      <c r="AK945" s="174"/>
      <c r="AL945" s="174"/>
      <c r="AM945" s="174"/>
      <c r="AN945" s="174"/>
      <c r="AO945" s="174"/>
      <c r="AP945" s="174"/>
      <c r="AQ945" s="174"/>
      <c r="AR945" s="174"/>
      <c r="AS945" s="174"/>
      <c r="AT945" s="174"/>
      <c r="AU945" s="174"/>
      <c r="AV945" s="174"/>
      <c r="AW945" s="174"/>
      <c r="AX945" s="174"/>
      <c r="AY945" s="174"/>
    </row>
    <row r="946" spans="14:51">
      <c r="N946" s="174"/>
      <c r="O946" s="174"/>
      <c r="P946" s="174"/>
      <c r="Q946" s="174"/>
      <c r="R946" s="174"/>
      <c r="S946" s="174"/>
      <c r="T946" s="174"/>
      <c r="U946" s="174"/>
      <c r="V946" s="174"/>
      <c r="W946" s="174"/>
      <c r="X946" s="174"/>
      <c r="Y946" s="174"/>
      <c r="Z946" s="174"/>
      <c r="AA946" s="174"/>
      <c r="AB946" s="174"/>
      <c r="AC946" s="174"/>
      <c r="AD946" s="174"/>
      <c r="AE946" s="174"/>
      <c r="AF946" s="174"/>
      <c r="AG946" s="174"/>
      <c r="AH946" s="174"/>
      <c r="AI946" s="174"/>
      <c r="AJ946" s="174"/>
      <c r="AK946" s="174"/>
      <c r="AL946" s="174"/>
      <c r="AM946" s="174"/>
      <c r="AN946" s="174"/>
      <c r="AO946" s="174"/>
      <c r="AP946" s="174"/>
      <c r="AQ946" s="174"/>
      <c r="AR946" s="174"/>
      <c r="AS946" s="174"/>
      <c r="AT946" s="174"/>
      <c r="AU946" s="174"/>
      <c r="AV946" s="174"/>
      <c r="AW946" s="174"/>
      <c r="AX946" s="174"/>
      <c r="AY946" s="174"/>
    </row>
    <row r="947" spans="14:51">
      <c r="N947" s="174"/>
      <c r="O947" s="174"/>
      <c r="P947" s="174"/>
      <c r="Q947" s="174"/>
      <c r="R947" s="174"/>
      <c r="S947" s="174"/>
      <c r="T947" s="174"/>
      <c r="U947" s="174"/>
      <c r="V947" s="174"/>
      <c r="W947" s="174"/>
      <c r="X947" s="174"/>
      <c r="Y947" s="174"/>
      <c r="Z947" s="174"/>
      <c r="AA947" s="174"/>
      <c r="AB947" s="174"/>
      <c r="AC947" s="174"/>
      <c r="AD947" s="174"/>
      <c r="AE947" s="174"/>
      <c r="AF947" s="174"/>
      <c r="AG947" s="174"/>
      <c r="AH947" s="174"/>
      <c r="AI947" s="174"/>
      <c r="AJ947" s="174"/>
      <c r="AK947" s="174"/>
      <c r="AL947" s="174"/>
      <c r="AM947" s="174"/>
      <c r="AN947" s="174"/>
      <c r="AO947" s="174"/>
      <c r="AP947" s="174"/>
      <c r="AQ947" s="174"/>
      <c r="AR947" s="174"/>
      <c r="AS947" s="174"/>
      <c r="AT947" s="174"/>
      <c r="AU947" s="174"/>
      <c r="AV947" s="174"/>
      <c r="AW947" s="174"/>
      <c r="AX947" s="174"/>
      <c r="AY947" s="174"/>
    </row>
    <row r="948" spans="14:51">
      <c r="N948" s="174"/>
      <c r="O948" s="174"/>
      <c r="P948" s="174"/>
      <c r="Q948" s="174"/>
      <c r="R948" s="174"/>
      <c r="S948" s="174"/>
      <c r="T948" s="174"/>
      <c r="U948" s="174"/>
      <c r="V948" s="174"/>
      <c r="W948" s="174"/>
      <c r="X948" s="174"/>
      <c r="Y948" s="174"/>
      <c r="Z948" s="174"/>
      <c r="AA948" s="174"/>
      <c r="AB948" s="174"/>
      <c r="AC948" s="174"/>
      <c r="AD948" s="174"/>
      <c r="AE948" s="174"/>
      <c r="AF948" s="174"/>
      <c r="AG948" s="174"/>
      <c r="AH948" s="174"/>
      <c r="AI948" s="174"/>
      <c r="AJ948" s="174"/>
      <c r="AK948" s="174"/>
      <c r="AL948" s="174"/>
      <c r="AM948" s="174"/>
      <c r="AN948" s="174"/>
      <c r="AO948" s="174"/>
      <c r="AP948" s="174"/>
      <c r="AQ948" s="174"/>
      <c r="AR948" s="174"/>
      <c r="AS948" s="174"/>
      <c r="AT948" s="174"/>
      <c r="AU948" s="174"/>
      <c r="AV948" s="174"/>
      <c r="AW948" s="174"/>
      <c r="AX948" s="174"/>
      <c r="AY948" s="174"/>
    </row>
    <row r="949" spans="14:51">
      <c r="N949" s="174"/>
      <c r="O949" s="174"/>
      <c r="P949" s="174"/>
      <c r="Q949" s="174"/>
      <c r="R949" s="174"/>
      <c r="S949" s="174"/>
      <c r="T949" s="174"/>
      <c r="U949" s="174"/>
      <c r="V949" s="174"/>
      <c r="W949" s="174"/>
      <c r="X949" s="174"/>
      <c r="Y949" s="174"/>
      <c r="Z949" s="174"/>
      <c r="AA949" s="174"/>
      <c r="AB949" s="174"/>
      <c r="AC949" s="174"/>
      <c r="AD949" s="174"/>
      <c r="AE949" s="174"/>
      <c r="AF949" s="174"/>
      <c r="AG949" s="174"/>
      <c r="AH949" s="174"/>
      <c r="AI949" s="174"/>
      <c r="AJ949" s="174"/>
      <c r="AK949" s="174"/>
      <c r="AL949" s="174"/>
      <c r="AM949" s="174"/>
      <c r="AN949" s="174"/>
      <c r="AO949" s="174"/>
      <c r="AP949" s="174"/>
      <c r="AQ949" s="174"/>
      <c r="AR949" s="174"/>
      <c r="AS949" s="174"/>
      <c r="AT949" s="174"/>
      <c r="AU949" s="174"/>
      <c r="AV949" s="174"/>
      <c r="AW949" s="174"/>
      <c r="AX949" s="174"/>
      <c r="AY949" s="174"/>
    </row>
    <row r="950" spans="14:51">
      <c r="N950" s="174"/>
      <c r="O950" s="174"/>
      <c r="P950" s="174"/>
      <c r="Q950" s="174"/>
      <c r="R950" s="174"/>
      <c r="S950" s="174"/>
      <c r="T950" s="174"/>
      <c r="U950" s="174"/>
      <c r="V950" s="174"/>
      <c r="W950" s="174"/>
      <c r="X950" s="174"/>
      <c r="Y950" s="174"/>
      <c r="Z950" s="174"/>
      <c r="AA950" s="174"/>
      <c r="AB950" s="174"/>
      <c r="AC950" s="174"/>
      <c r="AD950" s="174"/>
      <c r="AE950" s="174"/>
      <c r="AF950" s="174"/>
      <c r="AG950" s="174"/>
      <c r="AH950" s="174"/>
      <c r="AI950" s="174"/>
      <c r="AJ950" s="174"/>
      <c r="AK950" s="174"/>
      <c r="AL950" s="174"/>
      <c r="AM950" s="174"/>
      <c r="AN950" s="174"/>
      <c r="AO950" s="174"/>
      <c r="AP950" s="174"/>
      <c r="AQ950" s="174"/>
      <c r="AR950" s="174"/>
      <c r="AS950" s="174"/>
      <c r="AT950" s="174"/>
      <c r="AU950" s="174"/>
      <c r="AV950" s="174"/>
      <c r="AW950" s="174"/>
      <c r="AX950" s="174"/>
      <c r="AY950" s="174"/>
    </row>
    <row r="951" spans="14:51">
      <c r="N951" s="174"/>
      <c r="O951" s="174"/>
      <c r="P951" s="174"/>
      <c r="Q951" s="174"/>
      <c r="R951" s="174"/>
      <c r="S951" s="174"/>
      <c r="T951" s="174"/>
      <c r="U951" s="174"/>
      <c r="V951" s="174"/>
      <c r="W951" s="174"/>
      <c r="X951" s="174"/>
      <c r="Y951" s="174"/>
      <c r="Z951" s="174"/>
      <c r="AA951" s="174"/>
      <c r="AB951" s="174"/>
      <c r="AC951" s="174"/>
      <c r="AD951" s="174"/>
      <c r="AE951" s="174"/>
      <c r="AF951" s="174"/>
      <c r="AG951" s="174"/>
      <c r="AH951" s="174"/>
      <c r="AI951" s="174"/>
      <c r="AJ951" s="174"/>
      <c r="AK951" s="174"/>
      <c r="AL951" s="174"/>
      <c r="AM951" s="174"/>
      <c r="AN951" s="174"/>
      <c r="AO951" s="174"/>
      <c r="AP951" s="174"/>
      <c r="AQ951" s="174"/>
      <c r="AR951" s="174"/>
      <c r="AS951" s="174"/>
      <c r="AT951" s="174"/>
      <c r="AU951" s="174"/>
      <c r="AV951" s="174"/>
      <c r="AW951" s="174"/>
      <c r="AX951" s="174"/>
      <c r="AY951" s="174"/>
    </row>
    <row r="952" spans="14:51">
      <c r="N952" s="174"/>
      <c r="O952" s="174"/>
      <c r="P952" s="174"/>
      <c r="Q952" s="174"/>
      <c r="R952" s="174"/>
      <c r="S952" s="174"/>
      <c r="T952" s="174"/>
      <c r="U952" s="174"/>
      <c r="V952" s="174"/>
      <c r="W952" s="174"/>
      <c r="X952" s="174"/>
      <c r="Y952" s="174"/>
      <c r="Z952" s="174"/>
      <c r="AA952" s="174"/>
      <c r="AB952" s="174"/>
      <c r="AC952" s="174"/>
      <c r="AD952" s="174"/>
      <c r="AE952" s="174"/>
      <c r="AF952" s="174"/>
      <c r="AG952" s="174"/>
      <c r="AH952" s="174"/>
      <c r="AI952" s="174"/>
      <c r="AJ952" s="174"/>
      <c r="AK952" s="174"/>
      <c r="AL952" s="174"/>
      <c r="AM952" s="174"/>
      <c r="AN952" s="174"/>
      <c r="AO952" s="174"/>
      <c r="AP952" s="174"/>
      <c r="AQ952" s="174"/>
      <c r="AR952" s="174"/>
      <c r="AS952" s="174"/>
      <c r="AT952" s="174"/>
      <c r="AU952" s="174"/>
      <c r="AV952" s="174"/>
      <c r="AW952" s="174"/>
      <c r="AX952" s="174"/>
      <c r="AY952" s="174"/>
    </row>
    <row r="953" spans="14:51">
      <c r="N953" s="174"/>
      <c r="O953" s="174"/>
      <c r="P953" s="174"/>
      <c r="Q953" s="174"/>
      <c r="R953" s="174"/>
      <c r="S953" s="174"/>
      <c r="T953" s="174"/>
      <c r="U953" s="174"/>
      <c r="V953" s="174"/>
      <c r="W953" s="174"/>
      <c r="X953" s="174"/>
      <c r="Y953" s="174"/>
      <c r="Z953" s="174"/>
      <c r="AA953" s="174"/>
      <c r="AB953" s="174"/>
      <c r="AC953" s="174"/>
      <c r="AD953" s="174"/>
      <c r="AE953" s="174"/>
      <c r="AF953" s="174"/>
      <c r="AG953" s="174"/>
      <c r="AH953" s="174"/>
      <c r="AI953" s="174"/>
      <c r="AJ953" s="174"/>
      <c r="AK953" s="174"/>
      <c r="AL953" s="174"/>
      <c r="AM953" s="174"/>
      <c r="AN953" s="174"/>
      <c r="AO953" s="174"/>
      <c r="AP953" s="174"/>
      <c r="AQ953" s="174"/>
      <c r="AR953" s="174"/>
      <c r="AS953" s="174"/>
      <c r="AT953" s="174"/>
      <c r="AU953" s="174"/>
      <c r="AV953" s="174"/>
      <c r="AW953" s="174"/>
      <c r="AX953" s="174"/>
      <c r="AY953" s="174"/>
    </row>
    <row r="954" spans="14:51">
      <c r="N954" s="174"/>
      <c r="O954" s="174"/>
      <c r="P954" s="174"/>
      <c r="Q954" s="174"/>
      <c r="R954" s="174"/>
      <c r="S954" s="174"/>
      <c r="T954" s="174"/>
      <c r="U954" s="174"/>
      <c r="V954" s="174"/>
      <c r="W954" s="174"/>
      <c r="X954" s="174"/>
      <c r="Y954" s="174"/>
      <c r="Z954" s="174"/>
      <c r="AA954" s="174"/>
      <c r="AB954" s="174"/>
      <c r="AC954" s="174"/>
      <c r="AD954" s="174"/>
      <c r="AE954" s="174"/>
      <c r="AF954" s="174"/>
      <c r="AG954" s="174"/>
      <c r="AH954" s="174"/>
      <c r="AI954" s="174"/>
      <c r="AJ954" s="174"/>
      <c r="AK954" s="174"/>
      <c r="AL954" s="174"/>
      <c r="AM954" s="174"/>
      <c r="AN954" s="174"/>
      <c r="AO954" s="174"/>
      <c r="AP954" s="174"/>
      <c r="AQ954" s="174"/>
      <c r="AR954" s="174"/>
      <c r="AS954" s="174"/>
      <c r="AT954" s="174"/>
      <c r="AU954" s="174"/>
      <c r="AV954" s="174"/>
      <c r="AW954" s="174"/>
      <c r="AX954" s="174"/>
      <c r="AY954" s="174"/>
    </row>
    <row r="955" spans="14:51">
      <c r="N955" s="174"/>
      <c r="O955" s="174"/>
      <c r="P955" s="174"/>
      <c r="Q955" s="174"/>
      <c r="R955" s="174"/>
      <c r="S955" s="174"/>
      <c r="T955" s="174"/>
      <c r="U955" s="174"/>
      <c r="V955" s="174"/>
      <c r="W955" s="174"/>
      <c r="X955" s="174"/>
      <c r="Y955" s="174"/>
      <c r="Z955" s="174"/>
      <c r="AA955" s="174"/>
      <c r="AB955" s="174"/>
      <c r="AC955" s="174"/>
      <c r="AD955" s="174"/>
      <c r="AE955" s="174"/>
      <c r="AF955" s="174"/>
      <c r="AG955" s="174"/>
      <c r="AH955" s="174"/>
      <c r="AI955" s="174"/>
      <c r="AJ955" s="174"/>
      <c r="AK955" s="174"/>
      <c r="AL955" s="174"/>
      <c r="AM955" s="174"/>
      <c r="AN955" s="174"/>
      <c r="AO955" s="174"/>
      <c r="AP955" s="174"/>
      <c r="AQ955" s="174"/>
      <c r="AR955" s="174"/>
      <c r="AS955" s="174"/>
      <c r="AT955" s="174"/>
      <c r="AU955" s="174"/>
      <c r="AV955" s="174"/>
      <c r="AW955" s="174"/>
      <c r="AX955" s="174"/>
      <c r="AY955" s="174"/>
    </row>
    <row r="956" spans="14:51">
      <c r="N956" s="174"/>
      <c r="O956" s="174"/>
      <c r="P956" s="174"/>
      <c r="Q956" s="174"/>
      <c r="R956" s="174"/>
      <c r="S956" s="174"/>
      <c r="T956" s="174"/>
      <c r="U956" s="174"/>
      <c r="V956" s="174"/>
      <c r="W956" s="174"/>
      <c r="X956" s="174"/>
      <c r="Y956" s="174"/>
      <c r="Z956" s="174"/>
      <c r="AA956" s="174"/>
      <c r="AB956" s="174"/>
      <c r="AC956" s="174"/>
      <c r="AD956" s="174"/>
      <c r="AE956" s="174"/>
      <c r="AF956" s="174"/>
      <c r="AG956" s="174"/>
      <c r="AH956" s="174"/>
      <c r="AI956" s="174"/>
      <c r="AJ956" s="174"/>
      <c r="AK956" s="174"/>
      <c r="AL956" s="174"/>
      <c r="AM956" s="174"/>
      <c r="AN956" s="174"/>
      <c r="AO956" s="174"/>
      <c r="AP956" s="174"/>
      <c r="AQ956" s="174"/>
      <c r="AR956" s="174"/>
      <c r="AS956" s="174"/>
      <c r="AT956" s="174"/>
      <c r="AU956" s="174"/>
      <c r="AV956" s="174"/>
      <c r="AW956" s="174"/>
      <c r="AX956" s="174"/>
      <c r="AY956" s="174"/>
    </row>
    <row r="957" spans="14:51">
      <c r="N957" s="174"/>
      <c r="O957" s="174"/>
      <c r="P957" s="174"/>
      <c r="Q957" s="174"/>
      <c r="R957" s="174"/>
      <c r="S957" s="174"/>
      <c r="T957" s="174"/>
      <c r="U957" s="174"/>
      <c r="V957" s="174"/>
      <c r="W957" s="174"/>
      <c r="X957" s="174"/>
      <c r="Y957" s="174"/>
      <c r="Z957" s="174"/>
      <c r="AA957" s="174"/>
      <c r="AB957" s="174"/>
      <c r="AC957" s="174"/>
      <c r="AD957" s="174"/>
      <c r="AE957" s="174"/>
      <c r="AF957" s="174"/>
      <c r="AG957" s="174"/>
      <c r="AH957" s="174"/>
      <c r="AI957" s="174"/>
      <c r="AJ957" s="174"/>
      <c r="AK957" s="174"/>
      <c r="AL957" s="174"/>
      <c r="AM957" s="174"/>
      <c r="AN957" s="174"/>
      <c r="AO957" s="174"/>
      <c r="AP957" s="174"/>
      <c r="AQ957" s="174"/>
      <c r="AR957" s="174"/>
      <c r="AS957" s="174"/>
      <c r="AT957" s="174"/>
      <c r="AU957" s="174"/>
      <c r="AV957" s="174"/>
      <c r="AW957" s="174"/>
      <c r="AX957" s="174"/>
      <c r="AY957" s="174"/>
    </row>
    <row r="958" spans="14:51">
      <c r="N958" s="174"/>
      <c r="O958" s="174"/>
      <c r="P958" s="174"/>
      <c r="Q958" s="174"/>
      <c r="R958" s="174"/>
      <c r="S958" s="174"/>
      <c r="T958" s="174"/>
      <c r="U958" s="174"/>
      <c r="V958" s="174"/>
      <c r="W958" s="174"/>
      <c r="X958" s="174"/>
      <c r="Y958" s="174"/>
      <c r="Z958" s="174"/>
      <c r="AA958" s="174"/>
      <c r="AB958" s="174"/>
      <c r="AC958" s="174"/>
      <c r="AD958" s="174"/>
      <c r="AE958" s="174"/>
      <c r="AF958" s="174"/>
      <c r="AG958" s="174"/>
      <c r="AH958" s="174"/>
      <c r="AI958" s="174"/>
      <c r="AJ958" s="174"/>
      <c r="AK958" s="174"/>
      <c r="AL958" s="174"/>
      <c r="AM958" s="174"/>
      <c r="AN958" s="174"/>
      <c r="AO958" s="174"/>
      <c r="AP958" s="174"/>
      <c r="AQ958" s="174"/>
      <c r="AR958" s="174"/>
      <c r="AS958" s="174"/>
      <c r="AT958" s="174"/>
      <c r="AU958" s="174"/>
      <c r="AV958" s="174"/>
      <c r="AW958" s="174"/>
      <c r="AX958" s="174"/>
      <c r="AY958" s="174"/>
    </row>
    <row r="959" spans="14:51">
      <c r="N959" s="174"/>
      <c r="O959" s="174"/>
      <c r="P959" s="174"/>
      <c r="Q959" s="174"/>
      <c r="R959" s="174"/>
      <c r="S959" s="174"/>
      <c r="T959" s="174"/>
      <c r="U959" s="174"/>
      <c r="V959" s="174"/>
      <c r="W959" s="174"/>
      <c r="X959" s="174"/>
      <c r="Y959" s="174"/>
      <c r="Z959" s="174"/>
      <c r="AA959" s="174"/>
      <c r="AB959" s="174"/>
      <c r="AC959" s="174"/>
      <c r="AD959" s="174"/>
      <c r="AE959" s="174"/>
      <c r="AF959" s="174"/>
      <c r="AG959" s="174"/>
      <c r="AH959" s="174"/>
      <c r="AI959" s="174"/>
      <c r="AJ959" s="174"/>
      <c r="AK959" s="174"/>
      <c r="AL959" s="174"/>
      <c r="AM959" s="174"/>
      <c r="AN959" s="174"/>
      <c r="AO959" s="174"/>
      <c r="AP959" s="174"/>
      <c r="AQ959" s="174"/>
      <c r="AR959" s="174"/>
      <c r="AS959" s="174"/>
      <c r="AT959" s="174"/>
      <c r="AU959" s="174"/>
      <c r="AV959" s="174"/>
      <c r="AW959" s="174"/>
      <c r="AX959" s="174"/>
      <c r="AY959" s="174"/>
    </row>
    <row r="960" spans="14:51">
      <c r="N960" s="174"/>
      <c r="O960" s="174"/>
      <c r="P960" s="174"/>
      <c r="Q960" s="174"/>
      <c r="R960" s="174"/>
      <c r="S960" s="174"/>
      <c r="T960" s="174"/>
      <c r="U960" s="174"/>
      <c r="V960" s="174"/>
      <c r="W960" s="174"/>
      <c r="X960" s="174"/>
      <c r="Y960" s="174"/>
      <c r="Z960" s="174"/>
      <c r="AA960" s="174"/>
      <c r="AB960" s="174"/>
      <c r="AC960" s="174"/>
      <c r="AD960" s="174"/>
      <c r="AE960" s="174"/>
      <c r="AF960" s="174"/>
      <c r="AG960" s="174"/>
      <c r="AH960" s="174"/>
      <c r="AI960" s="174"/>
      <c r="AJ960" s="174"/>
      <c r="AK960" s="174"/>
      <c r="AL960" s="174"/>
      <c r="AM960" s="174"/>
      <c r="AN960" s="174"/>
      <c r="AO960" s="174"/>
      <c r="AP960" s="174"/>
      <c r="AQ960" s="174"/>
      <c r="AR960" s="174"/>
      <c r="AS960" s="174"/>
      <c r="AT960" s="174"/>
      <c r="AU960" s="174"/>
      <c r="AV960" s="174"/>
      <c r="AW960" s="174"/>
      <c r="AX960" s="174"/>
      <c r="AY960" s="174"/>
    </row>
    <row r="961" spans="14:51">
      <c r="N961" s="174"/>
      <c r="O961" s="174"/>
      <c r="P961" s="174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  <c r="AA961" s="174"/>
      <c r="AB961" s="174"/>
      <c r="AC961" s="174"/>
      <c r="AD961" s="174"/>
      <c r="AE961" s="174"/>
      <c r="AF961" s="174"/>
      <c r="AG961" s="174"/>
      <c r="AH961" s="174"/>
      <c r="AI961" s="174"/>
      <c r="AJ961" s="174"/>
      <c r="AK961" s="174"/>
      <c r="AL961" s="174"/>
      <c r="AM961" s="174"/>
      <c r="AN961" s="174"/>
      <c r="AO961" s="174"/>
      <c r="AP961" s="174"/>
      <c r="AQ961" s="174"/>
      <c r="AR961" s="174"/>
      <c r="AS961" s="174"/>
      <c r="AT961" s="174"/>
      <c r="AU961" s="174"/>
      <c r="AV961" s="174"/>
      <c r="AW961" s="174"/>
      <c r="AX961" s="174"/>
      <c r="AY961" s="174"/>
    </row>
    <row r="962" spans="14:51">
      <c r="N962" s="174"/>
      <c r="O962" s="174"/>
      <c r="P962" s="174"/>
      <c r="Q962" s="174"/>
      <c r="R962" s="174"/>
      <c r="S962" s="174"/>
      <c r="T962" s="174"/>
      <c r="U962" s="174"/>
      <c r="V962" s="174"/>
      <c r="W962" s="174"/>
      <c r="X962" s="174"/>
      <c r="Y962" s="174"/>
      <c r="Z962" s="174"/>
      <c r="AA962" s="174"/>
      <c r="AB962" s="174"/>
      <c r="AC962" s="174"/>
      <c r="AD962" s="174"/>
      <c r="AE962" s="174"/>
      <c r="AF962" s="174"/>
      <c r="AG962" s="174"/>
      <c r="AH962" s="174"/>
      <c r="AI962" s="174"/>
      <c r="AJ962" s="174"/>
      <c r="AK962" s="174"/>
      <c r="AL962" s="174"/>
      <c r="AM962" s="174"/>
      <c r="AN962" s="174"/>
      <c r="AO962" s="174"/>
      <c r="AP962" s="174"/>
      <c r="AQ962" s="174"/>
      <c r="AR962" s="174"/>
      <c r="AS962" s="174"/>
      <c r="AT962" s="174"/>
      <c r="AU962" s="174"/>
      <c r="AV962" s="174"/>
      <c r="AW962" s="174"/>
      <c r="AX962" s="174"/>
      <c r="AY962" s="174"/>
    </row>
    <row r="963" spans="14:51">
      <c r="N963" s="174"/>
      <c r="O963" s="174"/>
      <c r="P963" s="174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  <c r="AA963" s="174"/>
      <c r="AB963" s="174"/>
      <c r="AC963" s="174"/>
      <c r="AD963" s="174"/>
      <c r="AE963" s="174"/>
      <c r="AF963" s="174"/>
      <c r="AG963" s="174"/>
      <c r="AH963" s="174"/>
      <c r="AI963" s="174"/>
      <c r="AJ963" s="174"/>
      <c r="AK963" s="174"/>
      <c r="AL963" s="174"/>
      <c r="AM963" s="174"/>
      <c r="AN963" s="174"/>
      <c r="AO963" s="174"/>
      <c r="AP963" s="174"/>
      <c r="AQ963" s="174"/>
      <c r="AR963" s="174"/>
      <c r="AS963" s="174"/>
      <c r="AT963" s="174"/>
      <c r="AU963" s="174"/>
      <c r="AV963" s="174"/>
      <c r="AW963" s="174"/>
      <c r="AX963" s="174"/>
      <c r="AY963" s="174"/>
    </row>
    <row r="964" spans="14:51">
      <c r="N964" s="174"/>
      <c r="O964" s="174"/>
      <c r="P964" s="174"/>
      <c r="Q964" s="174"/>
      <c r="R964" s="174"/>
      <c r="S964" s="174"/>
      <c r="T964" s="174"/>
      <c r="U964" s="174"/>
      <c r="V964" s="174"/>
      <c r="W964" s="174"/>
      <c r="X964" s="174"/>
      <c r="Y964" s="174"/>
      <c r="Z964" s="174"/>
      <c r="AA964" s="174"/>
      <c r="AB964" s="174"/>
      <c r="AC964" s="174"/>
      <c r="AD964" s="174"/>
      <c r="AE964" s="174"/>
      <c r="AF964" s="174"/>
      <c r="AG964" s="174"/>
      <c r="AH964" s="174"/>
      <c r="AI964" s="174"/>
      <c r="AJ964" s="174"/>
      <c r="AK964" s="174"/>
      <c r="AL964" s="174"/>
      <c r="AM964" s="174"/>
      <c r="AN964" s="174"/>
      <c r="AO964" s="174"/>
      <c r="AP964" s="174"/>
      <c r="AQ964" s="174"/>
      <c r="AR964" s="174"/>
      <c r="AS964" s="174"/>
      <c r="AT964" s="174"/>
      <c r="AU964" s="174"/>
      <c r="AV964" s="174"/>
      <c r="AW964" s="174"/>
      <c r="AX964" s="174"/>
      <c r="AY964" s="174"/>
    </row>
    <row r="965" spans="14:51">
      <c r="N965" s="174"/>
      <c r="O965" s="174"/>
      <c r="P965" s="174"/>
      <c r="Q965" s="174"/>
      <c r="R965" s="174"/>
      <c r="S965" s="174"/>
      <c r="T965" s="174"/>
      <c r="U965" s="174"/>
      <c r="V965" s="174"/>
      <c r="W965" s="174"/>
      <c r="X965" s="174"/>
      <c r="Y965" s="174"/>
      <c r="Z965" s="174"/>
      <c r="AA965" s="174"/>
      <c r="AB965" s="174"/>
      <c r="AC965" s="174"/>
      <c r="AD965" s="174"/>
      <c r="AE965" s="174"/>
      <c r="AF965" s="174"/>
      <c r="AG965" s="174"/>
      <c r="AH965" s="174"/>
      <c r="AI965" s="174"/>
      <c r="AJ965" s="174"/>
      <c r="AK965" s="174"/>
      <c r="AL965" s="174"/>
      <c r="AM965" s="174"/>
      <c r="AN965" s="174"/>
      <c r="AO965" s="174"/>
      <c r="AP965" s="174"/>
      <c r="AQ965" s="174"/>
      <c r="AR965" s="174"/>
      <c r="AS965" s="174"/>
      <c r="AT965" s="174"/>
      <c r="AU965" s="174"/>
      <c r="AV965" s="174"/>
      <c r="AW965" s="174"/>
      <c r="AX965" s="174"/>
      <c r="AY965" s="174"/>
    </row>
    <row r="966" spans="14:51">
      <c r="N966" s="174"/>
      <c r="O966" s="174"/>
      <c r="P966" s="174"/>
      <c r="Q966" s="174"/>
      <c r="R966" s="174"/>
      <c r="S966" s="174"/>
      <c r="T966" s="174"/>
      <c r="U966" s="174"/>
      <c r="V966" s="174"/>
      <c r="W966" s="174"/>
      <c r="X966" s="174"/>
      <c r="Y966" s="174"/>
      <c r="Z966" s="174"/>
      <c r="AA966" s="174"/>
      <c r="AB966" s="174"/>
      <c r="AC966" s="174"/>
      <c r="AD966" s="174"/>
      <c r="AE966" s="174"/>
      <c r="AF966" s="174"/>
      <c r="AG966" s="174"/>
      <c r="AH966" s="174"/>
      <c r="AI966" s="174"/>
      <c r="AJ966" s="174"/>
      <c r="AK966" s="174"/>
      <c r="AL966" s="174"/>
      <c r="AM966" s="174"/>
      <c r="AN966" s="174"/>
      <c r="AO966" s="174"/>
      <c r="AP966" s="174"/>
      <c r="AQ966" s="174"/>
      <c r="AR966" s="174"/>
      <c r="AS966" s="174"/>
      <c r="AT966" s="174"/>
      <c r="AU966" s="174"/>
      <c r="AV966" s="174"/>
      <c r="AW966" s="174"/>
      <c r="AX966" s="174"/>
      <c r="AY966" s="174"/>
    </row>
    <row r="967" spans="14:51">
      <c r="N967" s="174"/>
      <c r="O967" s="174"/>
      <c r="P967" s="174"/>
      <c r="Q967" s="174"/>
      <c r="R967" s="174"/>
      <c r="S967" s="174"/>
      <c r="T967" s="174"/>
      <c r="U967" s="174"/>
      <c r="V967" s="174"/>
      <c r="W967" s="174"/>
      <c r="X967" s="174"/>
      <c r="Y967" s="174"/>
      <c r="Z967" s="174"/>
      <c r="AA967" s="174"/>
      <c r="AB967" s="174"/>
      <c r="AC967" s="174"/>
      <c r="AD967" s="174"/>
      <c r="AE967" s="174"/>
      <c r="AF967" s="174"/>
      <c r="AG967" s="174"/>
      <c r="AH967" s="174"/>
      <c r="AI967" s="174"/>
      <c r="AJ967" s="174"/>
      <c r="AK967" s="174"/>
      <c r="AL967" s="174"/>
      <c r="AM967" s="174"/>
      <c r="AN967" s="174"/>
      <c r="AO967" s="174"/>
      <c r="AP967" s="174"/>
      <c r="AQ967" s="174"/>
      <c r="AR967" s="174"/>
      <c r="AS967" s="174"/>
      <c r="AT967" s="174"/>
      <c r="AU967" s="174"/>
      <c r="AV967" s="174"/>
      <c r="AW967" s="174"/>
      <c r="AX967" s="174"/>
      <c r="AY967" s="174"/>
    </row>
    <row r="968" spans="14:51">
      <c r="N968" s="174"/>
      <c r="O968" s="174"/>
      <c r="P968" s="174"/>
      <c r="Q968" s="174"/>
      <c r="R968" s="174"/>
      <c r="S968" s="174"/>
      <c r="T968" s="174"/>
      <c r="U968" s="174"/>
      <c r="V968" s="174"/>
      <c r="W968" s="174"/>
      <c r="X968" s="174"/>
      <c r="Y968" s="174"/>
      <c r="Z968" s="174"/>
      <c r="AA968" s="174"/>
      <c r="AB968" s="174"/>
      <c r="AC968" s="174"/>
      <c r="AD968" s="174"/>
      <c r="AE968" s="174"/>
      <c r="AF968" s="174"/>
      <c r="AG968" s="174"/>
      <c r="AH968" s="174"/>
      <c r="AI968" s="174"/>
      <c r="AJ968" s="174"/>
      <c r="AK968" s="174"/>
      <c r="AL968" s="174"/>
      <c r="AM968" s="174"/>
      <c r="AN968" s="174"/>
      <c r="AO968" s="174"/>
      <c r="AP968" s="174"/>
      <c r="AQ968" s="174"/>
      <c r="AR968" s="174"/>
      <c r="AS968" s="174"/>
      <c r="AT968" s="174"/>
      <c r="AU968" s="174"/>
      <c r="AV968" s="174"/>
      <c r="AW968" s="174"/>
      <c r="AX968" s="174"/>
      <c r="AY968" s="174"/>
    </row>
    <row r="969" spans="14:51">
      <c r="N969" s="174"/>
      <c r="O969" s="174"/>
      <c r="P969" s="174"/>
      <c r="Q969" s="174"/>
      <c r="R969" s="174"/>
      <c r="S969" s="174"/>
      <c r="T969" s="174"/>
      <c r="U969" s="174"/>
      <c r="V969" s="174"/>
      <c r="W969" s="174"/>
      <c r="X969" s="174"/>
      <c r="Y969" s="174"/>
      <c r="Z969" s="174"/>
      <c r="AA969" s="174"/>
      <c r="AB969" s="174"/>
      <c r="AC969" s="174"/>
      <c r="AD969" s="174"/>
      <c r="AE969" s="174"/>
      <c r="AF969" s="174"/>
      <c r="AG969" s="174"/>
      <c r="AH969" s="174"/>
      <c r="AI969" s="174"/>
      <c r="AJ969" s="174"/>
      <c r="AK969" s="174"/>
      <c r="AL969" s="174"/>
      <c r="AM969" s="174"/>
      <c r="AN969" s="174"/>
      <c r="AO969" s="174"/>
      <c r="AP969" s="174"/>
      <c r="AQ969" s="174"/>
      <c r="AR969" s="174"/>
      <c r="AS969" s="174"/>
      <c r="AT969" s="174"/>
      <c r="AU969" s="174"/>
      <c r="AV969" s="174"/>
      <c r="AW969" s="174"/>
      <c r="AX969" s="174"/>
      <c r="AY969" s="174"/>
    </row>
    <row r="970" spans="14:51">
      <c r="N970" s="174"/>
      <c r="O970" s="174"/>
      <c r="P970" s="174"/>
      <c r="Q970" s="174"/>
      <c r="R970" s="174"/>
      <c r="S970" s="174"/>
      <c r="T970" s="174"/>
      <c r="U970" s="174"/>
      <c r="V970" s="174"/>
      <c r="W970" s="174"/>
      <c r="X970" s="174"/>
      <c r="Y970" s="174"/>
      <c r="Z970" s="174"/>
      <c r="AA970" s="174"/>
      <c r="AB970" s="174"/>
      <c r="AC970" s="174"/>
      <c r="AD970" s="174"/>
      <c r="AE970" s="174"/>
      <c r="AF970" s="174"/>
      <c r="AG970" s="174"/>
      <c r="AH970" s="174"/>
      <c r="AI970" s="174"/>
      <c r="AJ970" s="174"/>
      <c r="AK970" s="174"/>
      <c r="AL970" s="174"/>
      <c r="AM970" s="174"/>
      <c r="AN970" s="174"/>
      <c r="AO970" s="174"/>
      <c r="AP970" s="174"/>
      <c r="AQ970" s="174"/>
      <c r="AR970" s="174"/>
      <c r="AS970" s="174"/>
      <c r="AT970" s="174"/>
      <c r="AU970" s="174"/>
      <c r="AV970" s="174"/>
      <c r="AW970" s="174"/>
      <c r="AX970" s="174"/>
      <c r="AY970" s="174"/>
    </row>
    <row r="971" spans="14:51">
      <c r="N971" s="174"/>
      <c r="O971" s="174"/>
      <c r="P971" s="174"/>
      <c r="Q971" s="174"/>
      <c r="R971" s="174"/>
      <c r="S971" s="174"/>
      <c r="T971" s="174"/>
      <c r="U971" s="174"/>
      <c r="V971" s="174"/>
      <c r="W971" s="174"/>
      <c r="X971" s="174"/>
      <c r="Y971" s="174"/>
      <c r="Z971" s="174"/>
      <c r="AA971" s="174"/>
      <c r="AB971" s="174"/>
      <c r="AC971" s="174"/>
      <c r="AD971" s="174"/>
      <c r="AE971" s="174"/>
      <c r="AF971" s="174"/>
      <c r="AG971" s="174"/>
      <c r="AH971" s="174"/>
      <c r="AI971" s="174"/>
      <c r="AJ971" s="174"/>
      <c r="AK971" s="174"/>
      <c r="AL971" s="174"/>
      <c r="AM971" s="174"/>
      <c r="AN971" s="174"/>
      <c r="AO971" s="174"/>
      <c r="AP971" s="174"/>
      <c r="AQ971" s="174"/>
      <c r="AR971" s="174"/>
      <c r="AS971" s="174"/>
      <c r="AT971" s="174"/>
      <c r="AU971" s="174"/>
      <c r="AV971" s="174"/>
      <c r="AW971" s="174"/>
      <c r="AX971" s="174"/>
      <c r="AY971" s="174"/>
    </row>
    <row r="972" spans="14:51">
      <c r="N972" s="174"/>
      <c r="O972" s="174"/>
      <c r="P972" s="174"/>
      <c r="Q972" s="174"/>
      <c r="R972" s="174"/>
      <c r="S972" s="174"/>
      <c r="T972" s="174"/>
      <c r="U972" s="174"/>
      <c r="V972" s="174"/>
      <c r="W972" s="174"/>
      <c r="X972" s="174"/>
      <c r="Y972" s="174"/>
      <c r="Z972" s="174"/>
      <c r="AA972" s="174"/>
      <c r="AB972" s="174"/>
      <c r="AC972" s="174"/>
      <c r="AD972" s="174"/>
      <c r="AE972" s="174"/>
      <c r="AF972" s="174"/>
      <c r="AG972" s="174"/>
      <c r="AH972" s="174"/>
      <c r="AI972" s="174"/>
      <c r="AJ972" s="174"/>
      <c r="AK972" s="174"/>
      <c r="AL972" s="174"/>
      <c r="AM972" s="174"/>
      <c r="AN972" s="174"/>
      <c r="AO972" s="174"/>
      <c r="AP972" s="174"/>
      <c r="AQ972" s="174"/>
      <c r="AR972" s="174"/>
      <c r="AS972" s="174"/>
      <c r="AT972" s="174"/>
      <c r="AU972" s="174"/>
      <c r="AV972" s="174"/>
      <c r="AW972" s="174"/>
      <c r="AX972" s="174"/>
      <c r="AY972" s="174"/>
    </row>
    <row r="973" spans="14:51">
      <c r="N973" s="174"/>
      <c r="O973" s="174"/>
      <c r="P973" s="174"/>
      <c r="Q973" s="174"/>
      <c r="R973" s="174"/>
      <c r="S973" s="174"/>
      <c r="T973" s="174"/>
      <c r="U973" s="174"/>
      <c r="V973" s="174"/>
      <c r="W973" s="174"/>
      <c r="X973" s="174"/>
      <c r="Y973" s="174"/>
      <c r="Z973" s="174"/>
      <c r="AA973" s="174"/>
      <c r="AB973" s="174"/>
      <c r="AC973" s="174"/>
      <c r="AD973" s="174"/>
      <c r="AE973" s="174"/>
      <c r="AF973" s="174"/>
      <c r="AG973" s="174"/>
      <c r="AH973" s="174"/>
      <c r="AI973" s="174"/>
      <c r="AJ973" s="174"/>
      <c r="AK973" s="174"/>
      <c r="AL973" s="174"/>
      <c r="AM973" s="174"/>
      <c r="AN973" s="174"/>
      <c r="AO973" s="174"/>
      <c r="AP973" s="174"/>
      <c r="AQ973" s="174"/>
      <c r="AR973" s="174"/>
      <c r="AS973" s="174"/>
      <c r="AT973" s="174"/>
      <c r="AU973" s="174"/>
      <c r="AV973" s="174"/>
      <c r="AW973" s="174"/>
      <c r="AX973" s="174"/>
      <c r="AY973" s="174"/>
    </row>
    <row r="974" spans="14:51">
      <c r="N974" s="174"/>
      <c r="O974" s="174"/>
      <c r="P974" s="174"/>
      <c r="Q974" s="174"/>
      <c r="R974" s="174"/>
      <c r="S974" s="174"/>
      <c r="T974" s="174"/>
      <c r="U974" s="174"/>
      <c r="V974" s="174"/>
      <c r="W974" s="174"/>
      <c r="X974" s="174"/>
      <c r="Y974" s="174"/>
      <c r="Z974" s="174"/>
      <c r="AA974" s="174"/>
      <c r="AB974" s="174"/>
      <c r="AC974" s="174"/>
      <c r="AD974" s="174"/>
      <c r="AE974" s="174"/>
      <c r="AF974" s="174"/>
      <c r="AG974" s="174"/>
      <c r="AH974" s="174"/>
      <c r="AI974" s="174"/>
      <c r="AJ974" s="174"/>
      <c r="AK974" s="174"/>
      <c r="AL974" s="174"/>
      <c r="AM974" s="174"/>
      <c r="AN974" s="174"/>
      <c r="AO974" s="174"/>
      <c r="AP974" s="174"/>
      <c r="AQ974" s="174"/>
      <c r="AR974" s="174"/>
      <c r="AS974" s="174"/>
      <c r="AT974" s="174"/>
      <c r="AU974" s="174"/>
      <c r="AV974" s="174"/>
      <c r="AW974" s="174"/>
      <c r="AX974" s="174"/>
      <c r="AY974" s="174"/>
    </row>
    <row r="975" spans="14:51">
      <c r="N975" s="174"/>
      <c r="O975" s="174"/>
      <c r="P975" s="174"/>
      <c r="Q975" s="174"/>
      <c r="R975" s="174"/>
      <c r="S975" s="174"/>
      <c r="T975" s="174"/>
      <c r="U975" s="174"/>
      <c r="V975" s="174"/>
      <c r="W975" s="174"/>
      <c r="X975" s="174"/>
      <c r="Y975" s="174"/>
      <c r="Z975" s="174"/>
      <c r="AA975" s="174"/>
      <c r="AB975" s="174"/>
      <c r="AC975" s="174"/>
      <c r="AD975" s="174"/>
      <c r="AE975" s="174"/>
      <c r="AF975" s="174"/>
      <c r="AG975" s="174"/>
      <c r="AH975" s="174"/>
      <c r="AI975" s="174"/>
      <c r="AJ975" s="174"/>
      <c r="AK975" s="174"/>
      <c r="AL975" s="174"/>
      <c r="AM975" s="174"/>
      <c r="AN975" s="174"/>
      <c r="AO975" s="174"/>
      <c r="AP975" s="174"/>
      <c r="AQ975" s="174"/>
      <c r="AR975" s="174"/>
      <c r="AS975" s="174"/>
      <c r="AT975" s="174"/>
      <c r="AU975" s="174"/>
      <c r="AV975" s="174"/>
      <c r="AW975" s="174"/>
      <c r="AX975" s="174"/>
      <c r="AY975" s="174"/>
    </row>
    <row r="976" spans="14:51">
      <c r="N976" s="174"/>
      <c r="O976" s="174"/>
      <c r="P976" s="174"/>
      <c r="Q976" s="174"/>
      <c r="R976" s="174"/>
      <c r="S976" s="174"/>
      <c r="T976" s="174"/>
      <c r="U976" s="174"/>
      <c r="V976" s="174"/>
      <c r="W976" s="174"/>
      <c r="X976" s="174"/>
      <c r="Y976" s="174"/>
      <c r="Z976" s="174"/>
      <c r="AA976" s="174"/>
      <c r="AB976" s="174"/>
      <c r="AC976" s="174"/>
      <c r="AD976" s="174"/>
      <c r="AE976" s="174"/>
      <c r="AF976" s="174"/>
      <c r="AG976" s="174"/>
      <c r="AH976" s="174"/>
      <c r="AI976" s="174"/>
      <c r="AJ976" s="174"/>
      <c r="AK976" s="174"/>
      <c r="AL976" s="174"/>
      <c r="AM976" s="174"/>
      <c r="AN976" s="174"/>
      <c r="AO976" s="174"/>
      <c r="AP976" s="174"/>
      <c r="AQ976" s="174"/>
      <c r="AR976" s="174"/>
      <c r="AS976" s="174"/>
      <c r="AT976" s="174"/>
      <c r="AU976" s="174"/>
      <c r="AV976" s="174"/>
      <c r="AW976" s="174"/>
      <c r="AX976" s="174"/>
      <c r="AY976" s="174"/>
    </row>
    <row r="977" spans="14:51">
      <c r="N977" s="174"/>
      <c r="O977" s="174"/>
      <c r="P977" s="174"/>
      <c r="Q977" s="174"/>
      <c r="R977" s="174"/>
      <c r="S977" s="174"/>
      <c r="T977" s="174"/>
      <c r="U977" s="174"/>
      <c r="V977" s="174"/>
      <c r="W977" s="174"/>
      <c r="X977" s="174"/>
      <c r="Y977" s="174"/>
      <c r="Z977" s="174"/>
      <c r="AA977" s="174"/>
      <c r="AB977" s="174"/>
      <c r="AC977" s="174"/>
      <c r="AD977" s="174"/>
      <c r="AE977" s="174"/>
      <c r="AF977" s="174"/>
      <c r="AG977" s="174"/>
      <c r="AH977" s="174"/>
      <c r="AI977" s="174"/>
      <c r="AJ977" s="174"/>
      <c r="AK977" s="174"/>
      <c r="AL977" s="174"/>
      <c r="AM977" s="174"/>
      <c r="AN977" s="174"/>
      <c r="AO977" s="174"/>
      <c r="AP977" s="174"/>
      <c r="AQ977" s="174"/>
      <c r="AR977" s="174"/>
      <c r="AS977" s="174"/>
      <c r="AT977" s="174"/>
      <c r="AU977" s="174"/>
      <c r="AV977" s="174"/>
      <c r="AW977" s="174"/>
      <c r="AX977" s="174"/>
      <c r="AY977" s="174"/>
    </row>
    <row r="978" spans="14:51">
      <c r="N978" s="174"/>
      <c r="O978" s="174"/>
      <c r="P978" s="174"/>
      <c r="Q978" s="174"/>
      <c r="R978" s="174"/>
      <c r="S978" s="174"/>
      <c r="T978" s="174"/>
      <c r="U978" s="174"/>
      <c r="V978" s="174"/>
      <c r="W978" s="174"/>
      <c r="X978" s="174"/>
      <c r="Y978" s="174"/>
      <c r="Z978" s="174"/>
      <c r="AA978" s="174"/>
      <c r="AB978" s="174"/>
      <c r="AC978" s="174"/>
      <c r="AD978" s="174"/>
      <c r="AE978" s="174"/>
      <c r="AF978" s="174"/>
      <c r="AG978" s="174"/>
      <c r="AH978" s="174"/>
      <c r="AI978" s="174"/>
      <c r="AJ978" s="174"/>
      <c r="AK978" s="174"/>
      <c r="AL978" s="174"/>
      <c r="AM978" s="174"/>
      <c r="AN978" s="174"/>
      <c r="AO978" s="174"/>
      <c r="AP978" s="174"/>
      <c r="AQ978" s="174"/>
      <c r="AR978" s="174"/>
      <c r="AS978" s="174"/>
      <c r="AT978" s="174"/>
      <c r="AU978" s="174"/>
      <c r="AV978" s="174"/>
      <c r="AW978" s="174"/>
      <c r="AX978" s="174"/>
      <c r="AY978" s="174"/>
    </row>
    <row r="979" spans="14:51">
      <c r="N979" s="174"/>
      <c r="O979" s="174"/>
      <c r="P979" s="174"/>
      <c r="Q979" s="174"/>
      <c r="R979" s="174"/>
      <c r="S979" s="174"/>
      <c r="T979" s="174"/>
      <c r="U979" s="174"/>
      <c r="V979" s="174"/>
      <c r="W979" s="174"/>
      <c r="X979" s="174"/>
      <c r="Y979" s="174"/>
      <c r="Z979" s="174"/>
      <c r="AA979" s="174"/>
      <c r="AB979" s="174"/>
      <c r="AC979" s="174"/>
      <c r="AD979" s="174"/>
      <c r="AE979" s="174"/>
      <c r="AF979" s="174"/>
      <c r="AG979" s="174"/>
      <c r="AH979" s="174"/>
      <c r="AI979" s="174"/>
      <c r="AJ979" s="174"/>
      <c r="AK979" s="174"/>
      <c r="AL979" s="174"/>
      <c r="AM979" s="174"/>
      <c r="AN979" s="174"/>
      <c r="AO979" s="174"/>
      <c r="AP979" s="174"/>
      <c r="AQ979" s="174"/>
      <c r="AR979" s="174"/>
      <c r="AS979" s="174"/>
      <c r="AT979" s="174"/>
      <c r="AU979" s="174"/>
      <c r="AV979" s="174"/>
      <c r="AW979" s="174"/>
      <c r="AX979" s="174"/>
      <c r="AY979" s="174"/>
    </row>
    <row r="980" spans="14:51">
      <c r="N980" s="174"/>
      <c r="O980" s="174"/>
      <c r="P980" s="174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  <c r="AA980" s="174"/>
      <c r="AB980" s="174"/>
      <c r="AC980" s="174"/>
      <c r="AD980" s="174"/>
      <c r="AE980" s="174"/>
      <c r="AF980" s="174"/>
      <c r="AG980" s="174"/>
      <c r="AH980" s="174"/>
      <c r="AI980" s="174"/>
      <c r="AJ980" s="174"/>
      <c r="AK980" s="174"/>
      <c r="AL980" s="174"/>
      <c r="AM980" s="174"/>
      <c r="AN980" s="174"/>
      <c r="AO980" s="174"/>
      <c r="AP980" s="174"/>
      <c r="AQ980" s="174"/>
      <c r="AR980" s="174"/>
      <c r="AS980" s="174"/>
      <c r="AT980" s="174"/>
      <c r="AU980" s="174"/>
      <c r="AV980" s="174"/>
      <c r="AW980" s="174"/>
      <c r="AX980" s="174"/>
      <c r="AY980" s="174"/>
    </row>
    <row r="981" spans="14:51">
      <c r="N981" s="174"/>
      <c r="O981" s="174"/>
      <c r="P981" s="174"/>
      <c r="Q981" s="174"/>
      <c r="R981" s="174"/>
      <c r="S981" s="174"/>
      <c r="T981" s="174"/>
      <c r="U981" s="174"/>
      <c r="V981" s="174"/>
      <c r="W981" s="174"/>
      <c r="X981" s="174"/>
      <c r="Y981" s="174"/>
      <c r="Z981" s="174"/>
      <c r="AA981" s="174"/>
      <c r="AB981" s="174"/>
      <c r="AC981" s="174"/>
      <c r="AD981" s="174"/>
      <c r="AE981" s="174"/>
      <c r="AF981" s="174"/>
      <c r="AG981" s="174"/>
      <c r="AH981" s="174"/>
      <c r="AI981" s="174"/>
      <c r="AJ981" s="174"/>
      <c r="AK981" s="174"/>
      <c r="AL981" s="174"/>
      <c r="AM981" s="174"/>
      <c r="AN981" s="174"/>
      <c r="AO981" s="174"/>
      <c r="AP981" s="174"/>
      <c r="AQ981" s="174"/>
      <c r="AR981" s="174"/>
      <c r="AS981" s="174"/>
      <c r="AT981" s="174"/>
      <c r="AU981" s="174"/>
      <c r="AV981" s="174"/>
      <c r="AW981" s="174"/>
      <c r="AX981" s="174"/>
      <c r="AY981" s="174"/>
    </row>
    <row r="982" spans="14:51">
      <c r="N982" s="174"/>
      <c r="O982" s="174"/>
      <c r="P982" s="174"/>
      <c r="Q982" s="174"/>
      <c r="R982" s="174"/>
      <c r="S982" s="174"/>
      <c r="T982" s="174"/>
      <c r="U982" s="174"/>
      <c r="V982" s="174"/>
      <c r="W982" s="174"/>
      <c r="X982" s="174"/>
      <c r="Y982" s="174"/>
      <c r="Z982" s="174"/>
      <c r="AA982" s="174"/>
      <c r="AB982" s="174"/>
      <c r="AC982" s="174"/>
      <c r="AD982" s="174"/>
      <c r="AE982" s="174"/>
      <c r="AF982" s="174"/>
      <c r="AG982" s="174"/>
      <c r="AH982" s="174"/>
      <c r="AI982" s="174"/>
      <c r="AJ982" s="174"/>
      <c r="AK982" s="174"/>
      <c r="AL982" s="174"/>
      <c r="AM982" s="174"/>
      <c r="AN982" s="174"/>
      <c r="AO982" s="174"/>
      <c r="AP982" s="174"/>
      <c r="AQ982" s="174"/>
      <c r="AR982" s="174"/>
      <c r="AS982" s="174"/>
      <c r="AT982" s="174"/>
      <c r="AU982" s="174"/>
      <c r="AV982" s="174"/>
      <c r="AW982" s="174"/>
      <c r="AX982" s="174"/>
      <c r="AY982" s="174"/>
    </row>
    <row r="983" spans="14:51">
      <c r="N983" s="174"/>
      <c r="O983" s="174"/>
      <c r="P983" s="174"/>
      <c r="Q983" s="174"/>
      <c r="R983" s="174"/>
      <c r="S983" s="174"/>
      <c r="T983" s="174"/>
      <c r="U983" s="174"/>
      <c r="V983" s="174"/>
      <c r="W983" s="174"/>
      <c r="X983" s="174"/>
      <c r="Y983" s="174"/>
      <c r="Z983" s="174"/>
      <c r="AA983" s="174"/>
      <c r="AB983" s="174"/>
      <c r="AC983" s="174"/>
      <c r="AD983" s="174"/>
      <c r="AE983" s="174"/>
      <c r="AF983" s="174"/>
      <c r="AG983" s="174"/>
      <c r="AH983" s="174"/>
      <c r="AI983" s="174"/>
      <c r="AJ983" s="174"/>
      <c r="AK983" s="174"/>
      <c r="AL983" s="174"/>
      <c r="AM983" s="174"/>
      <c r="AN983" s="174"/>
      <c r="AO983" s="174"/>
      <c r="AP983" s="174"/>
      <c r="AQ983" s="174"/>
      <c r="AR983" s="174"/>
      <c r="AS983" s="174"/>
      <c r="AT983" s="174"/>
      <c r="AU983" s="174"/>
      <c r="AV983" s="174"/>
      <c r="AW983" s="174"/>
      <c r="AX983" s="174"/>
      <c r="AY983" s="174"/>
    </row>
    <row r="984" spans="14:51">
      <c r="N984" s="174"/>
      <c r="O984" s="174"/>
      <c r="P984" s="174"/>
      <c r="Q984" s="174"/>
      <c r="R984" s="174"/>
      <c r="S984" s="174"/>
      <c r="T984" s="174"/>
      <c r="U984" s="174"/>
      <c r="V984" s="174"/>
      <c r="W984" s="174"/>
      <c r="X984" s="174"/>
      <c r="Y984" s="174"/>
      <c r="Z984" s="174"/>
      <c r="AA984" s="174"/>
      <c r="AB984" s="174"/>
      <c r="AC984" s="174"/>
      <c r="AD984" s="174"/>
      <c r="AE984" s="174"/>
      <c r="AF984" s="174"/>
      <c r="AG984" s="174"/>
      <c r="AH984" s="174"/>
      <c r="AI984" s="174"/>
      <c r="AJ984" s="174"/>
      <c r="AK984" s="174"/>
      <c r="AL984" s="174"/>
      <c r="AM984" s="174"/>
      <c r="AN984" s="174"/>
      <c r="AO984" s="174"/>
      <c r="AP984" s="174"/>
      <c r="AQ984" s="174"/>
      <c r="AR984" s="174"/>
      <c r="AS984" s="174"/>
      <c r="AT984" s="174"/>
      <c r="AU984" s="174"/>
      <c r="AV984" s="174"/>
      <c r="AW984" s="174"/>
      <c r="AX984" s="174"/>
      <c r="AY984" s="174"/>
    </row>
    <row r="985" spans="14:51">
      <c r="N985" s="174"/>
      <c r="O985" s="174"/>
      <c r="P985" s="174"/>
      <c r="Q985" s="174"/>
      <c r="R985" s="174"/>
      <c r="S985" s="174"/>
      <c r="T985" s="174"/>
      <c r="U985" s="174"/>
      <c r="V985" s="174"/>
      <c r="W985" s="174"/>
      <c r="X985" s="174"/>
      <c r="Y985" s="174"/>
      <c r="Z985" s="174"/>
      <c r="AA985" s="174"/>
      <c r="AB985" s="174"/>
      <c r="AC985" s="174"/>
      <c r="AD985" s="174"/>
      <c r="AE985" s="174"/>
      <c r="AF985" s="174"/>
      <c r="AG985" s="174"/>
      <c r="AH985" s="174"/>
      <c r="AI985" s="174"/>
      <c r="AJ985" s="174"/>
      <c r="AK985" s="174"/>
      <c r="AL985" s="174"/>
      <c r="AM985" s="174"/>
      <c r="AN985" s="174"/>
      <c r="AO985" s="174"/>
      <c r="AP985" s="174"/>
      <c r="AQ985" s="174"/>
      <c r="AR985" s="174"/>
      <c r="AS985" s="174"/>
      <c r="AT985" s="174"/>
      <c r="AU985" s="174"/>
      <c r="AV985" s="174"/>
      <c r="AW985" s="174"/>
      <c r="AX985" s="174"/>
      <c r="AY985" s="174"/>
    </row>
    <row r="986" spans="14:51">
      <c r="N986" s="174"/>
      <c r="O986" s="174"/>
      <c r="P986" s="174"/>
      <c r="Q986" s="174"/>
      <c r="R986" s="174"/>
      <c r="S986" s="174"/>
      <c r="T986" s="174"/>
      <c r="U986" s="174"/>
      <c r="V986" s="174"/>
      <c r="W986" s="174"/>
      <c r="X986" s="174"/>
      <c r="Y986" s="174"/>
      <c r="Z986" s="174"/>
      <c r="AA986" s="174"/>
      <c r="AB986" s="174"/>
      <c r="AC986" s="174"/>
      <c r="AD986" s="174"/>
      <c r="AE986" s="174"/>
      <c r="AF986" s="174"/>
      <c r="AG986" s="174"/>
      <c r="AH986" s="174"/>
      <c r="AI986" s="174"/>
      <c r="AJ986" s="174"/>
      <c r="AK986" s="174"/>
      <c r="AL986" s="174"/>
      <c r="AM986" s="174"/>
      <c r="AN986" s="174"/>
      <c r="AO986" s="174"/>
      <c r="AP986" s="174"/>
      <c r="AQ986" s="174"/>
      <c r="AR986" s="174"/>
      <c r="AS986" s="174"/>
      <c r="AT986" s="174"/>
      <c r="AU986" s="174"/>
      <c r="AV986" s="174"/>
      <c r="AW986" s="174"/>
      <c r="AX986" s="174"/>
      <c r="AY986" s="174"/>
    </row>
    <row r="987" spans="14:51">
      <c r="N987" s="174"/>
      <c r="O987" s="174"/>
      <c r="P987" s="174"/>
      <c r="Q987" s="174"/>
      <c r="R987" s="174"/>
      <c r="S987" s="174"/>
      <c r="T987" s="174"/>
      <c r="U987" s="174"/>
      <c r="V987" s="174"/>
      <c r="W987" s="174"/>
      <c r="X987" s="174"/>
      <c r="Y987" s="174"/>
      <c r="Z987" s="174"/>
      <c r="AA987" s="174"/>
      <c r="AB987" s="174"/>
      <c r="AC987" s="174"/>
      <c r="AD987" s="174"/>
      <c r="AE987" s="174"/>
      <c r="AF987" s="174"/>
      <c r="AG987" s="174"/>
      <c r="AH987" s="174"/>
      <c r="AI987" s="174"/>
      <c r="AJ987" s="174"/>
      <c r="AK987" s="174"/>
      <c r="AL987" s="174"/>
      <c r="AM987" s="174"/>
      <c r="AN987" s="174"/>
      <c r="AO987" s="174"/>
      <c r="AP987" s="174"/>
      <c r="AQ987" s="174"/>
      <c r="AR987" s="174"/>
      <c r="AS987" s="174"/>
      <c r="AT987" s="174"/>
      <c r="AU987" s="174"/>
      <c r="AV987" s="174"/>
      <c r="AW987" s="174"/>
      <c r="AX987" s="174"/>
      <c r="AY987" s="174"/>
    </row>
    <row r="988" spans="14:51">
      <c r="N988" s="174"/>
      <c r="O988" s="174"/>
      <c r="P988" s="174"/>
      <c r="Q988" s="174"/>
      <c r="R988" s="174"/>
      <c r="S988" s="174"/>
      <c r="T988" s="174"/>
      <c r="U988" s="174"/>
      <c r="V988" s="174"/>
      <c r="W988" s="174"/>
      <c r="X988" s="174"/>
      <c r="Y988" s="174"/>
      <c r="Z988" s="174"/>
      <c r="AA988" s="174"/>
      <c r="AB988" s="174"/>
      <c r="AC988" s="174"/>
      <c r="AD988" s="174"/>
      <c r="AE988" s="174"/>
      <c r="AF988" s="174"/>
      <c r="AG988" s="174"/>
      <c r="AH988" s="174"/>
      <c r="AI988" s="174"/>
      <c r="AJ988" s="174"/>
      <c r="AK988" s="174"/>
      <c r="AL988" s="174"/>
      <c r="AM988" s="174"/>
      <c r="AN988" s="174"/>
      <c r="AO988" s="174"/>
      <c r="AP988" s="174"/>
      <c r="AQ988" s="174"/>
      <c r="AR988" s="174"/>
      <c r="AS988" s="174"/>
      <c r="AT988" s="174"/>
      <c r="AU988" s="174"/>
      <c r="AV988" s="174"/>
      <c r="AW988" s="174"/>
      <c r="AX988" s="174"/>
      <c r="AY988" s="174"/>
    </row>
    <row r="989" spans="14:51">
      <c r="N989" s="174"/>
      <c r="O989" s="174"/>
      <c r="P989" s="174"/>
      <c r="Q989" s="174"/>
      <c r="R989" s="174"/>
      <c r="S989" s="174"/>
      <c r="T989" s="174"/>
      <c r="U989" s="174"/>
      <c r="V989" s="174"/>
      <c r="W989" s="174"/>
      <c r="X989" s="174"/>
      <c r="Y989" s="174"/>
      <c r="Z989" s="174"/>
      <c r="AA989" s="174"/>
      <c r="AB989" s="174"/>
      <c r="AC989" s="174"/>
      <c r="AD989" s="174"/>
      <c r="AE989" s="174"/>
      <c r="AF989" s="174"/>
      <c r="AG989" s="174"/>
      <c r="AH989" s="174"/>
      <c r="AI989" s="174"/>
      <c r="AJ989" s="174"/>
      <c r="AK989" s="174"/>
      <c r="AL989" s="174"/>
      <c r="AM989" s="174"/>
      <c r="AN989" s="174"/>
      <c r="AO989" s="174"/>
      <c r="AP989" s="174"/>
      <c r="AQ989" s="174"/>
      <c r="AR989" s="174"/>
      <c r="AS989" s="174"/>
      <c r="AT989" s="174"/>
      <c r="AU989" s="174"/>
      <c r="AV989" s="174"/>
      <c r="AW989" s="174"/>
      <c r="AX989" s="174"/>
      <c r="AY989" s="174"/>
    </row>
    <row r="990" spans="14:51">
      <c r="N990" s="174"/>
      <c r="O990" s="174"/>
      <c r="P990" s="174"/>
      <c r="Q990" s="174"/>
      <c r="R990" s="174"/>
      <c r="S990" s="174"/>
      <c r="T990" s="174"/>
      <c r="U990" s="174"/>
      <c r="V990" s="174"/>
      <c r="W990" s="174"/>
      <c r="X990" s="174"/>
      <c r="Y990" s="174"/>
      <c r="Z990" s="174"/>
      <c r="AA990" s="174"/>
      <c r="AB990" s="174"/>
      <c r="AC990" s="174"/>
      <c r="AD990" s="174"/>
      <c r="AE990" s="174"/>
      <c r="AF990" s="174"/>
      <c r="AG990" s="174"/>
      <c r="AH990" s="174"/>
      <c r="AI990" s="174"/>
      <c r="AJ990" s="174"/>
      <c r="AK990" s="174"/>
      <c r="AL990" s="174"/>
      <c r="AM990" s="174"/>
      <c r="AN990" s="174"/>
      <c r="AO990" s="174"/>
      <c r="AP990" s="174"/>
      <c r="AQ990" s="174"/>
      <c r="AR990" s="174"/>
      <c r="AS990" s="174"/>
      <c r="AT990" s="174"/>
      <c r="AU990" s="174"/>
      <c r="AV990" s="174"/>
      <c r="AW990" s="174"/>
      <c r="AX990" s="174"/>
      <c r="AY990" s="174"/>
    </row>
    <row r="991" spans="14:51">
      <c r="N991" s="174"/>
      <c r="O991" s="174"/>
      <c r="P991" s="174"/>
      <c r="Q991" s="174"/>
      <c r="R991" s="174"/>
      <c r="S991" s="174"/>
      <c r="T991" s="174"/>
      <c r="U991" s="174"/>
      <c r="V991" s="174"/>
      <c r="W991" s="174"/>
      <c r="X991" s="174"/>
      <c r="Y991" s="174"/>
      <c r="Z991" s="174"/>
      <c r="AA991" s="174"/>
      <c r="AB991" s="174"/>
      <c r="AC991" s="174"/>
      <c r="AD991" s="174"/>
      <c r="AE991" s="174"/>
      <c r="AF991" s="174"/>
      <c r="AG991" s="174"/>
      <c r="AH991" s="174"/>
      <c r="AI991" s="174"/>
      <c r="AJ991" s="174"/>
      <c r="AK991" s="174"/>
      <c r="AL991" s="174"/>
      <c r="AM991" s="174"/>
      <c r="AN991" s="174"/>
      <c r="AO991" s="174"/>
      <c r="AP991" s="174"/>
      <c r="AQ991" s="174"/>
      <c r="AR991" s="174"/>
      <c r="AS991" s="174"/>
      <c r="AT991" s="174"/>
      <c r="AU991" s="174"/>
      <c r="AV991" s="174"/>
      <c r="AW991" s="174"/>
      <c r="AX991" s="174"/>
      <c r="AY991" s="174"/>
    </row>
    <row r="992" spans="14:51">
      <c r="N992" s="174"/>
      <c r="O992" s="174"/>
      <c r="P992" s="174"/>
      <c r="Q992" s="174"/>
      <c r="R992" s="174"/>
      <c r="S992" s="174"/>
      <c r="T992" s="174"/>
      <c r="U992" s="174"/>
      <c r="V992" s="174"/>
      <c r="W992" s="174"/>
      <c r="X992" s="174"/>
      <c r="Y992" s="174"/>
      <c r="Z992" s="174"/>
      <c r="AA992" s="174"/>
      <c r="AB992" s="174"/>
      <c r="AC992" s="174"/>
      <c r="AD992" s="174"/>
      <c r="AE992" s="174"/>
      <c r="AF992" s="174"/>
      <c r="AG992" s="174"/>
      <c r="AH992" s="174"/>
      <c r="AI992" s="174"/>
      <c r="AJ992" s="174"/>
      <c r="AK992" s="174"/>
      <c r="AL992" s="174"/>
      <c r="AM992" s="174"/>
      <c r="AN992" s="174"/>
      <c r="AO992" s="174"/>
      <c r="AP992" s="174"/>
      <c r="AQ992" s="174"/>
      <c r="AR992" s="174"/>
      <c r="AS992" s="174"/>
      <c r="AT992" s="174"/>
      <c r="AU992" s="174"/>
      <c r="AV992" s="174"/>
      <c r="AW992" s="174"/>
      <c r="AX992" s="174"/>
      <c r="AY992" s="174"/>
    </row>
    <row r="993" spans="14:51">
      <c r="N993" s="174"/>
      <c r="O993" s="174"/>
      <c r="P993" s="174"/>
      <c r="Q993" s="174"/>
      <c r="R993" s="174"/>
      <c r="S993" s="174"/>
      <c r="T993" s="174"/>
      <c r="U993" s="174"/>
      <c r="V993" s="174"/>
      <c r="W993" s="174"/>
      <c r="X993" s="174"/>
      <c r="Y993" s="174"/>
      <c r="Z993" s="174"/>
      <c r="AA993" s="174"/>
      <c r="AB993" s="174"/>
      <c r="AC993" s="174"/>
      <c r="AD993" s="174"/>
      <c r="AE993" s="174"/>
      <c r="AF993" s="174"/>
      <c r="AG993" s="174"/>
      <c r="AH993" s="174"/>
      <c r="AI993" s="174"/>
      <c r="AJ993" s="174"/>
      <c r="AK993" s="174"/>
      <c r="AL993" s="174"/>
      <c r="AM993" s="174"/>
      <c r="AN993" s="174"/>
      <c r="AO993" s="174"/>
      <c r="AP993" s="174"/>
      <c r="AQ993" s="174"/>
      <c r="AR993" s="174"/>
      <c r="AS993" s="174"/>
      <c r="AT993" s="174"/>
      <c r="AU993" s="174"/>
      <c r="AV993" s="174"/>
      <c r="AW993" s="174"/>
      <c r="AX993" s="174"/>
      <c r="AY993" s="174"/>
    </row>
    <row r="994" spans="14:51">
      <c r="N994" s="174"/>
      <c r="O994" s="174"/>
      <c r="P994" s="174"/>
      <c r="Q994" s="174"/>
      <c r="R994" s="174"/>
      <c r="S994" s="174"/>
      <c r="T994" s="174"/>
      <c r="U994" s="174"/>
      <c r="V994" s="174"/>
      <c r="W994" s="174"/>
      <c r="X994" s="174"/>
      <c r="Y994" s="174"/>
      <c r="Z994" s="174"/>
      <c r="AA994" s="174"/>
      <c r="AB994" s="174"/>
      <c r="AC994" s="174"/>
      <c r="AD994" s="174"/>
      <c r="AE994" s="174"/>
      <c r="AF994" s="174"/>
      <c r="AG994" s="174"/>
      <c r="AH994" s="174"/>
      <c r="AI994" s="174"/>
      <c r="AJ994" s="174"/>
      <c r="AK994" s="174"/>
      <c r="AL994" s="174"/>
      <c r="AM994" s="174"/>
      <c r="AN994" s="174"/>
      <c r="AO994" s="174"/>
      <c r="AP994" s="174"/>
      <c r="AQ994" s="174"/>
      <c r="AR994" s="174"/>
      <c r="AS994" s="174"/>
      <c r="AT994" s="174"/>
      <c r="AU994" s="174"/>
      <c r="AV994" s="174"/>
      <c r="AW994" s="174"/>
      <c r="AX994" s="174"/>
      <c r="AY994" s="174"/>
    </row>
    <row r="995" spans="14:51">
      <c r="N995" s="174"/>
      <c r="O995" s="174"/>
      <c r="P995" s="174"/>
      <c r="Q995" s="174"/>
      <c r="R995" s="174"/>
      <c r="S995" s="174"/>
      <c r="T995" s="174"/>
      <c r="U995" s="174"/>
      <c r="V995" s="174"/>
      <c r="W995" s="174"/>
      <c r="X995" s="174"/>
      <c r="Y995" s="174"/>
      <c r="Z995" s="174"/>
      <c r="AA995" s="174"/>
      <c r="AB995" s="174"/>
      <c r="AC995" s="174"/>
      <c r="AD995" s="174"/>
      <c r="AE995" s="174"/>
      <c r="AF995" s="174"/>
      <c r="AG995" s="174"/>
      <c r="AH995" s="174"/>
      <c r="AI995" s="174"/>
      <c r="AJ995" s="174"/>
      <c r="AK995" s="174"/>
      <c r="AL995" s="174"/>
      <c r="AM995" s="174"/>
      <c r="AN995" s="174"/>
      <c r="AO995" s="174"/>
      <c r="AP995" s="174"/>
      <c r="AQ995" s="174"/>
      <c r="AR995" s="174"/>
      <c r="AS995" s="174"/>
      <c r="AT995" s="174"/>
      <c r="AU995" s="174"/>
      <c r="AV995" s="174"/>
      <c r="AW995" s="174"/>
      <c r="AX995" s="174"/>
      <c r="AY995" s="174"/>
    </row>
    <row r="996" spans="14:51">
      <c r="N996" s="174"/>
      <c r="O996" s="174"/>
      <c r="P996" s="174"/>
      <c r="Q996" s="174"/>
      <c r="R996" s="174"/>
      <c r="S996" s="174"/>
      <c r="T996" s="174"/>
      <c r="U996" s="174"/>
      <c r="V996" s="174"/>
      <c r="W996" s="174"/>
      <c r="X996" s="174"/>
      <c r="Y996" s="174"/>
      <c r="Z996" s="174"/>
      <c r="AA996" s="174"/>
      <c r="AB996" s="174"/>
      <c r="AC996" s="174"/>
      <c r="AD996" s="174"/>
      <c r="AE996" s="174"/>
      <c r="AF996" s="174"/>
      <c r="AG996" s="174"/>
      <c r="AH996" s="174"/>
      <c r="AI996" s="174"/>
      <c r="AJ996" s="174"/>
      <c r="AK996" s="174"/>
      <c r="AL996" s="174"/>
      <c r="AM996" s="174"/>
      <c r="AN996" s="174"/>
      <c r="AO996" s="174"/>
      <c r="AP996" s="174"/>
      <c r="AQ996" s="174"/>
      <c r="AR996" s="174"/>
      <c r="AS996" s="174"/>
      <c r="AT996" s="174"/>
      <c r="AU996" s="174"/>
      <c r="AV996" s="174"/>
      <c r="AW996" s="174"/>
      <c r="AX996" s="174"/>
      <c r="AY996" s="174"/>
    </row>
    <row r="997" spans="14:51">
      <c r="N997" s="174"/>
      <c r="O997" s="174"/>
      <c r="P997" s="174"/>
      <c r="Q997" s="174"/>
      <c r="R997" s="174"/>
      <c r="S997" s="174"/>
      <c r="T997" s="174"/>
      <c r="U997" s="174"/>
      <c r="V997" s="174"/>
      <c r="W997" s="174"/>
      <c r="X997" s="174"/>
      <c r="Y997" s="174"/>
      <c r="Z997" s="174"/>
      <c r="AA997" s="174"/>
      <c r="AB997" s="174"/>
      <c r="AC997" s="174"/>
      <c r="AD997" s="174"/>
      <c r="AE997" s="174"/>
      <c r="AF997" s="174"/>
      <c r="AG997" s="174"/>
      <c r="AH997" s="174"/>
      <c r="AI997" s="174"/>
      <c r="AJ997" s="174"/>
      <c r="AK997" s="174"/>
      <c r="AL997" s="174"/>
      <c r="AM997" s="174"/>
      <c r="AN997" s="174"/>
      <c r="AO997" s="174"/>
      <c r="AP997" s="174"/>
      <c r="AQ997" s="174"/>
      <c r="AR997" s="174"/>
      <c r="AS997" s="174"/>
      <c r="AT997" s="174"/>
      <c r="AU997" s="174"/>
      <c r="AV997" s="174"/>
      <c r="AW997" s="174"/>
      <c r="AX997" s="174"/>
      <c r="AY997" s="174"/>
    </row>
    <row r="998" spans="14:51">
      <c r="N998" s="174"/>
      <c r="O998" s="174"/>
      <c r="P998" s="174"/>
      <c r="Q998" s="174"/>
      <c r="R998" s="174"/>
      <c r="S998" s="174"/>
      <c r="T998" s="174"/>
      <c r="U998" s="174"/>
      <c r="V998" s="174"/>
      <c r="W998" s="174"/>
      <c r="X998" s="174"/>
      <c r="Y998" s="174"/>
      <c r="Z998" s="174"/>
      <c r="AA998" s="174"/>
      <c r="AB998" s="174"/>
      <c r="AC998" s="174"/>
      <c r="AD998" s="174"/>
      <c r="AE998" s="174"/>
      <c r="AF998" s="174"/>
      <c r="AG998" s="174"/>
      <c r="AH998" s="174"/>
      <c r="AI998" s="174"/>
      <c r="AJ998" s="174"/>
      <c r="AK998" s="174"/>
      <c r="AL998" s="174"/>
      <c r="AM998" s="174"/>
      <c r="AN998" s="174"/>
      <c r="AO998" s="174"/>
      <c r="AP998" s="174"/>
      <c r="AQ998" s="174"/>
      <c r="AR998" s="174"/>
      <c r="AS998" s="174"/>
      <c r="AT998" s="174"/>
      <c r="AU998" s="174"/>
      <c r="AV998" s="174"/>
      <c r="AW998" s="174"/>
      <c r="AX998" s="174"/>
      <c r="AY998" s="174"/>
    </row>
    <row r="999" spans="14:51">
      <c r="N999" s="174"/>
      <c r="O999" s="174"/>
      <c r="P999" s="174"/>
      <c r="Q999" s="174"/>
      <c r="R999" s="174"/>
      <c r="S999" s="174"/>
      <c r="T999" s="174"/>
      <c r="U999" s="174"/>
      <c r="V999" s="174"/>
      <c r="W999" s="174"/>
      <c r="X999" s="174"/>
      <c r="Y999" s="174"/>
      <c r="Z999" s="174"/>
      <c r="AA999" s="174"/>
      <c r="AB999" s="174"/>
      <c r="AC999" s="174"/>
      <c r="AD999" s="174"/>
      <c r="AE999" s="174"/>
      <c r="AF999" s="174"/>
      <c r="AG999" s="174"/>
      <c r="AH999" s="174"/>
      <c r="AI999" s="174"/>
      <c r="AJ999" s="174"/>
      <c r="AK999" s="174"/>
      <c r="AL999" s="174"/>
      <c r="AM999" s="174"/>
      <c r="AN999" s="174"/>
      <c r="AO999" s="174"/>
      <c r="AP999" s="174"/>
      <c r="AQ999" s="174"/>
      <c r="AR999" s="174"/>
      <c r="AS999" s="174"/>
      <c r="AT999" s="174"/>
      <c r="AU999" s="174"/>
      <c r="AV999" s="174"/>
      <c r="AW999" s="174"/>
      <c r="AX999" s="174"/>
      <c r="AY999" s="174"/>
    </row>
    <row r="1000" spans="14:51">
      <c r="N1000" s="174"/>
      <c r="O1000" s="174"/>
      <c r="P1000" s="174"/>
      <c r="Q1000" s="174"/>
      <c r="R1000" s="174"/>
      <c r="S1000" s="174"/>
      <c r="T1000" s="174"/>
      <c r="U1000" s="174"/>
      <c r="V1000" s="174"/>
      <c r="W1000" s="174"/>
      <c r="X1000" s="174"/>
      <c r="Y1000" s="174"/>
      <c r="Z1000" s="174"/>
      <c r="AA1000" s="174"/>
      <c r="AB1000" s="174"/>
      <c r="AC1000" s="174"/>
      <c r="AD1000" s="174"/>
      <c r="AE1000" s="174"/>
      <c r="AF1000" s="174"/>
      <c r="AG1000" s="174"/>
      <c r="AH1000" s="174"/>
      <c r="AI1000" s="174"/>
      <c r="AJ1000" s="174"/>
      <c r="AK1000" s="174"/>
      <c r="AL1000" s="174"/>
      <c r="AM1000" s="174"/>
      <c r="AN1000" s="174"/>
      <c r="AO1000" s="174"/>
      <c r="AP1000" s="174"/>
      <c r="AQ1000" s="174"/>
      <c r="AR1000" s="174"/>
      <c r="AS1000" s="174"/>
      <c r="AT1000" s="174"/>
      <c r="AU1000" s="174"/>
      <c r="AV1000" s="174"/>
      <c r="AW1000" s="174"/>
      <c r="AX1000" s="174"/>
      <c r="AY1000" s="174"/>
    </row>
    <row r="1001" spans="14:51">
      <c r="N1001" s="174"/>
      <c r="O1001" s="174"/>
      <c r="P1001" s="174"/>
      <c r="Q1001" s="174"/>
      <c r="R1001" s="174"/>
      <c r="S1001" s="174"/>
      <c r="T1001" s="174"/>
      <c r="U1001" s="174"/>
      <c r="V1001" s="174"/>
      <c r="W1001" s="174"/>
      <c r="X1001" s="174"/>
      <c r="Y1001" s="174"/>
      <c r="Z1001" s="174"/>
      <c r="AA1001" s="174"/>
      <c r="AB1001" s="174"/>
      <c r="AC1001" s="174"/>
      <c r="AD1001" s="174"/>
      <c r="AE1001" s="174"/>
      <c r="AF1001" s="174"/>
      <c r="AG1001" s="174"/>
      <c r="AH1001" s="174"/>
      <c r="AI1001" s="174"/>
      <c r="AJ1001" s="174"/>
      <c r="AK1001" s="174"/>
      <c r="AL1001" s="174"/>
      <c r="AM1001" s="174"/>
      <c r="AN1001" s="174"/>
      <c r="AO1001" s="174"/>
      <c r="AP1001" s="174"/>
      <c r="AQ1001" s="174"/>
      <c r="AR1001" s="174"/>
      <c r="AS1001" s="174"/>
      <c r="AT1001" s="174"/>
      <c r="AU1001" s="174"/>
      <c r="AV1001" s="174"/>
      <c r="AW1001" s="174"/>
      <c r="AX1001" s="174"/>
      <c r="AY1001" s="174"/>
    </row>
    <row r="1002" spans="14:51">
      <c r="N1002" s="174"/>
      <c r="O1002" s="174"/>
      <c r="P1002" s="174"/>
      <c r="Q1002" s="174"/>
      <c r="R1002" s="174"/>
      <c r="S1002" s="174"/>
      <c r="T1002" s="174"/>
      <c r="U1002" s="174"/>
      <c r="V1002" s="174"/>
      <c r="W1002" s="174"/>
      <c r="X1002" s="174"/>
      <c r="Y1002" s="174"/>
      <c r="Z1002" s="174"/>
      <c r="AA1002" s="174"/>
      <c r="AB1002" s="174"/>
      <c r="AC1002" s="174"/>
      <c r="AD1002" s="174"/>
      <c r="AE1002" s="174"/>
      <c r="AF1002" s="174"/>
      <c r="AG1002" s="174"/>
      <c r="AH1002" s="174"/>
      <c r="AI1002" s="174"/>
      <c r="AJ1002" s="174"/>
      <c r="AK1002" s="174"/>
      <c r="AL1002" s="174"/>
      <c r="AM1002" s="174"/>
      <c r="AN1002" s="174"/>
      <c r="AO1002" s="174"/>
      <c r="AP1002" s="174"/>
      <c r="AQ1002" s="174"/>
      <c r="AR1002" s="174"/>
      <c r="AS1002" s="174"/>
      <c r="AT1002" s="174"/>
      <c r="AU1002" s="174"/>
      <c r="AV1002" s="174"/>
      <c r="AW1002" s="174"/>
      <c r="AX1002" s="174"/>
      <c r="AY1002" s="174"/>
    </row>
    <row r="1003" spans="14:51">
      <c r="N1003" s="174"/>
      <c r="O1003" s="174"/>
      <c r="P1003" s="174"/>
      <c r="Q1003" s="174"/>
      <c r="R1003" s="174"/>
      <c r="S1003" s="174"/>
      <c r="T1003" s="174"/>
      <c r="U1003" s="174"/>
      <c r="V1003" s="174"/>
      <c r="W1003" s="174"/>
      <c r="X1003" s="174"/>
      <c r="Y1003" s="174"/>
      <c r="Z1003" s="174"/>
      <c r="AA1003" s="174"/>
      <c r="AB1003" s="174"/>
      <c r="AC1003" s="174"/>
      <c r="AD1003" s="174"/>
      <c r="AE1003" s="174"/>
      <c r="AF1003" s="174"/>
      <c r="AG1003" s="174"/>
      <c r="AH1003" s="174"/>
      <c r="AI1003" s="174"/>
      <c r="AJ1003" s="174"/>
      <c r="AK1003" s="174"/>
      <c r="AL1003" s="174"/>
      <c r="AM1003" s="174"/>
      <c r="AN1003" s="174"/>
      <c r="AO1003" s="174"/>
      <c r="AP1003" s="174"/>
      <c r="AQ1003" s="174"/>
      <c r="AR1003" s="174"/>
      <c r="AS1003" s="174"/>
      <c r="AT1003" s="174"/>
      <c r="AU1003" s="174"/>
      <c r="AV1003" s="174"/>
      <c r="AW1003" s="174"/>
      <c r="AX1003" s="174"/>
      <c r="AY1003" s="174"/>
    </row>
    <row r="1004" spans="14:51">
      <c r="N1004" s="174"/>
      <c r="O1004" s="174"/>
      <c r="P1004" s="174"/>
      <c r="Q1004" s="174"/>
      <c r="R1004" s="174"/>
      <c r="S1004" s="174"/>
      <c r="T1004" s="174"/>
      <c r="U1004" s="174"/>
      <c r="V1004" s="174"/>
      <c r="W1004" s="174"/>
      <c r="X1004" s="174"/>
      <c r="Y1004" s="174"/>
      <c r="Z1004" s="174"/>
      <c r="AA1004" s="174"/>
      <c r="AB1004" s="174"/>
      <c r="AC1004" s="174"/>
      <c r="AD1004" s="174"/>
      <c r="AE1004" s="174"/>
      <c r="AF1004" s="174"/>
      <c r="AG1004" s="174"/>
      <c r="AH1004" s="174"/>
      <c r="AI1004" s="174"/>
      <c r="AJ1004" s="174"/>
      <c r="AK1004" s="174"/>
      <c r="AL1004" s="174"/>
      <c r="AM1004" s="174"/>
      <c r="AN1004" s="174"/>
      <c r="AO1004" s="174"/>
      <c r="AP1004" s="174"/>
      <c r="AQ1004" s="174"/>
      <c r="AR1004" s="174"/>
      <c r="AS1004" s="174"/>
      <c r="AT1004" s="174"/>
      <c r="AU1004" s="174"/>
      <c r="AV1004" s="174"/>
      <c r="AW1004" s="174"/>
      <c r="AX1004" s="174"/>
      <c r="AY1004" s="174"/>
    </row>
    <row r="1005" spans="14:51">
      <c r="N1005" s="174"/>
      <c r="O1005" s="174"/>
      <c r="P1005" s="174"/>
      <c r="Q1005" s="174"/>
      <c r="R1005" s="174"/>
      <c r="S1005" s="174"/>
      <c r="T1005" s="174"/>
      <c r="U1005" s="174"/>
      <c r="V1005" s="174"/>
      <c r="W1005" s="174"/>
      <c r="X1005" s="174"/>
      <c r="Y1005" s="174"/>
      <c r="Z1005" s="174"/>
      <c r="AA1005" s="174"/>
      <c r="AB1005" s="174"/>
      <c r="AC1005" s="174"/>
      <c r="AD1005" s="174"/>
      <c r="AE1005" s="174"/>
      <c r="AF1005" s="174"/>
      <c r="AG1005" s="174"/>
      <c r="AH1005" s="174"/>
      <c r="AI1005" s="174"/>
      <c r="AJ1005" s="174"/>
      <c r="AK1005" s="174"/>
      <c r="AL1005" s="174"/>
      <c r="AM1005" s="174"/>
      <c r="AN1005" s="174"/>
      <c r="AO1005" s="174"/>
      <c r="AP1005" s="174"/>
      <c r="AQ1005" s="174"/>
      <c r="AR1005" s="174"/>
      <c r="AS1005" s="174"/>
      <c r="AT1005" s="174"/>
      <c r="AU1005" s="174"/>
      <c r="AV1005" s="174"/>
      <c r="AW1005" s="174"/>
      <c r="AX1005" s="174"/>
      <c r="AY1005" s="174"/>
    </row>
    <row r="1006" spans="14:51">
      <c r="N1006" s="174"/>
      <c r="O1006" s="174"/>
      <c r="P1006" s="174"/>
      <c r="Q1006" s="174"/>
      <c r="R1006" s="174"/>
      <c r="S1006" s="174"/>
      <c r="T1006" s="174"/>
      <c r="U1006" s="174"/>
      <c r="V1006" s="174"/>
      <c r="W1006" s="174"/>
      <c r="X1006" s="174"/>
      <c r="Y1006" s="174"/>
      <c r="Z1006" s="174"/>
      <c r="AA1006" s="174"/>
      <c r="AB1006" s="174"/>
      <c r="AC1006" s="174"/>
      <c r="AD1006" s="174"/>
      <c r="AE1006" s="174"/>
      <c r="AF1006" s="174"/>
      <c r="AG1006" s="174"/>
      <c r="AH1006" s="174"/>
      <c r="AI1006" s="174"/>
      <c r="AJ1006" s="174"/>
      <c r="AK1006" s="174"/>
      <c r="AL1006" s="174"/>
      <c r="AM1006" s="174"/>
      <c r="AN1006" s="174"/>
      <c r="AO1006" s="174"/>
      <c r="AP1006" s="174"/>
      <c r="AQ1006" s="174"/>
      <c r="AR1006" s="174"/>
      <c r="AS1006" s="174"/>
      <c r="AT1006" s="174"/>
      <c r="AU1006" s="174"/>
      <c r="AV1006" s="174"/>
      <c r="AW1006" s="174"/>
      <c r="AX1006" s="174"/>
      <c r="AY1006" s="174"/>
    </row>
    <row r="1007" spans="14:51">
      <c r="N1007" s="174"/>
      <c r="O1007" s="174"/>
      <c r="P1007" s="174"/>
      <c r="Q1007" s="174"/>
      <c r="R1007" s="174"/>
      <c r="S1007" s="174"/>
      <c r="T1007" s="174"/>
      <c r="U1007" s="174"/>
      <c r="V1007" s="174"/>
      <c r="W1007" s="174"/>
      <c r="X1007" s="174"/>
      <c r="Y1007" s="174"/>
      <c r="Z1007" s="174"/>
      <c r="AA1007" s="174"/>
      <c r="AB1007" s="174"/>
      <c r="AC1007" s="174"/>
      <c r="AD1007" s="174"/>
      <c r="AE1007" s="174"/>
      <c r="AF1007" s="174"/>
      <c r="AG1007" s="174"/>
      <c r="AH1007" s="174"/>
      <c r="AI1007" s="174"/>
      <c r="AJ1007" s="174"/>
      <c r="AK1007" s="174"/>
      <c r="AL1007" s="174"/>
      <c r="AM1007" s="174"/>
      <c r="AN1007" s="174"/>
      <c r="AO1007" s="174"/>
      <c r="AP1007" s="174"/>
      <c r="AQ1007" s="174"/>
      <c r="AR1007" s="174"/>
      <c r="AS1007" s="174"/>
      <c r="AT1007" s="174"/>
      <c r="AU1007" s="174"/>
      <c r="AV1007" s="174"/>
      <c r="AW1007" s="174"/>
      <c r="AX1007" s="174"/>
      <c r="AY1007" s="174"/>
    </row>
    <row r="1008" spans="14:51">
      <c r="N1008" s="174"/>
      <c r="O1008" s="174"/>
      <c r="P1008" s="174"/>
      <c r="Q1008" s="174"/>
      <c r="R1008" s="174"/>
      <c r="S1008" s="174"/>
      <c r="T1008" s="174"/>
      <c r="U1008" s="174"/>
      <c r="V1008" s="174"/>
      <c r="W1008" s="174"/>
      <c r="X1008" s="174"/>
      <c r="Y1008" s="174"/>
      <c r="Z1008" s="174"/>
      <c r="AA1008" s="174"/>
      <c r="AB1008" s="174"/>
      <c r="AC1008" s="174"/>
      <c r="AD1008" s="174"/>
      <c r="AE1008" s="174"/>
      <c r="AF1008" s="174"/>
      <c r="AG1008" s="174"/>
      <c r="AH1008" s="174"/>
      <c r="AI1008" s="174"/>
      <c r="AJ1008" s="174"/>
      <c r="AK1008" s="174"/>
      <c r="AL1008" s="174"/>
      <c r="AM1008" s="174"/>
      <c r="AN1008" s="174"/>
      <c r="AO1008" s="174"/>
      <c r="AP1008" s="174"/>
      <c r="AQ1008" s="174"/>
      <c r="AR1008" s="174"/>
      <c r="AS1008" s="174"/>
      <c r="AT1008" s="174"/>
      <c r="AU1008" s="174"/>
      <c r="AV1008" s="174"/>
      <c r="AW1008" s="174"/>
      <c r="AX1008" s="174"/>
      <c r="AY1008" s="174"/>
    </row>
    <row r="1009" spans="14:51">
      <c r="N1009" s="174"/>
      <c r="O1009" s="174"/>
      <c r="P1009" s="174"/>
      <c r="Q1009" s="174"/>
      <c r="R1009" s="174"/>
      <c r="S1009" s="174"/>
      <c r="T1009" s="174"/>
      <c r="U1009" s="174"/>
      <c r="V1009" s="174"/>
      <c r="W1009" s="174"/>
      <c r="X1009" s="174"/>
      <c r="Y1009" s="174"/>
      <c r="Z1009" s="174"/>
      <c r="AA1009" s="174"/>
      <c r="AB1009" s="174"/>
      <c r="AC1009" s="174"/>
      <c r="AD1009" s="174"/>
      <c r="AE1009" s="174"/>
      <c r="AF1009" s="174"/>
      <c r="AG1009" s="174"/>
      <c r="AH1009" s="174"/>
      <c r="AI1009" s="174"/>
      <c r="AJ1009" s="174"/>
      <c r="AK1009" s="174"/>
      <c r="AL1009" s="174"/>
      <c r="AM1009" s="174"/>
      <c r="AN1009" s="174"/>
      <c r="AO1009" s="174"/>
      <c r="AP1009" s="174"/>
      <c r="AQ1009" s="174"/>
      <c r="AR1009" s="174"/>
      <c r="AS1009" s="174"/>
      <c r="AT1009" s="174"/>
      <c r="AU1009" s="174"/>
      <c r="AV1009" s="174"/>
      <c r="AW1009" s="174"/>
      <c r="AX1009" s="174"/>
      <c r="AY1009" s="174"/>
    </row>
    <row r="1010" spans="14:51">
      <c r="N1010" s="174"/>
      <c r="O1010" s="174"/>
      <c r="P1010" s="174"/>
      <c r="Q1010" s="174"/>
      <c r="R1010" s="174"/>
      <c r="S1010" s="174"/>
      <c r="T1010" s="174"/>
      <c r="U1010" s="174"/>
      <c r="V1010" s="174"/>
      <c r="W1010" s="174"/>
      <c r="X1010" s="174"/>
      <c r="Y1010" s="174"/>
      <c r="Z1010" s="174"/>
      <c r="AA1010" s="174"/>
      <c r="AB1010" s="174"/>
      <c r="AC1010" s="174"/>
      <c r="AD1010" s="174"/>
      <c r="AE1010" s="174"/>
      <c r="AF1010" s="174"/>
      <c r="AG1010" s="174"/>
      <c r="AH1010" s="174"/>
      <c r="AI1010" s="174"/>
      <c r="AJ1010" s="174"/>
      <c r="AK1010" s="174"/>
      <c r="AL1010" s="174"/>
      <c r="AM1010" s="174"/>
      <c r="AN1010" s="174"/>
      <c r="AO1010" s="174"/>
      <c r="AP1010" s="174"/>
      <c r="AQ1010" s="174"/>
      <c r="AR1010" s="174"/>
      <c r="AS1010" s="174"/>
      <c r="AT1010" s="174"/>
      <c r="AU1010" s="174"/>
      <c r="AV1010" s="174"/>
      <c r="AW1010" s="174"/>
      <c r="AX1010" s="174"/>
      <c r="AY1010" s="174"/>
    </row>
    <row r="1011" spans="14:51">
      <c r="N1011" s="174"/>
      <c r="O1011" s="174"/>
      <c r="P1011" s="174"/>
      <c r="Q1011" s="174"/>
      <c r="R1011" s="174"/>
      <c r="S1011" s="174"/>
      <c r="T1011" s="174"/>
      <c r="U1011" s="174"/>
      <c r="V1011" s="174"/>
      <c r="W1011" s="174"/>
      <c r="X1011" s="174"/>
      <c r="Y1011" s="174"/>
      <c r="Z1011" s="174"/>
      <c r="AA1011" s="174"/>
      <c r="AB1011" s="174"/>
      <c r="AC1011" s="174"/>
      <c r="AD1011" s="174"/>
      <c r="AE1011" s="174"/>
      <c r="AF1011" s="174"/>
      <c r="AG1011" s="174"/>
      <c r="AH1011" s="174"/>
      <c r="AI1011" s="174"/>
      <c r="AJ1011" s="174"/>
      <c r="AK1011" s="174"/>
      <c r="AL1011" s="174"/>
      <c r="AM1011" s="174"/>
      <c r="AN1011" s="174"/>
      <c r="AO1011" s="174"/>
      <c r="AP1011" s="174"/>
      <c r="AQ1011" s="174"/>
      <c r="AR1011" s="174"/>
      <c r="AS1011" s="174"/>
      <c r="AT1011" s="174"/>
      <c r="AU1011" s="174"/>
      <c r="AV1011" s="174"/>
      <c r="AW1011" s="174"/>
      <c r="AX1011" s="174"/>
      <c r="AY1011" s="174"/>
    </row>
    <row r="1012" spans="14:51">
      <c r="N1012" s="174"/>
      <c r="O1012" s="174"/>
      <c r="P1012" s="174"/>
      <c r="Q1012" s="174"/>
      <c r="R1012" s="174"/>
      <c r="S1012" s="174"/>
      <c r="T1012" s="174"/>
      <c r="U1012" s="174"/>
      <c r="V1012" s="174"/>
      <c r="W1012" s="174"/>
      <c r="X1012" s="174"/>
      <c r="Y1012" s="174"/>
      <c r="Z1012" s="174"/>
      <c r="AA1012" s="174"/>
      <c r="AB1012" s="174"/>
      <c r="AC1012" s="174"/>
      <c r="AD1012" s="174"/>
      <c r="AE1012" s="174"/>
      <c r="AF1012" s="174"/>
      <c r="AG1012" s="174"/>
      <c r="AH1012" s="174"/>
      <c r="AI1012" s="174"/>
      <c r="AJ1012" s="174"/>
      <c r="AK1012" s="174"/>
      <c r="AL1012" s="174"/>
      <c r="AM1012" s="174"/>
      <c r="AN1012" s="174"/>
      <c r="AO1012" s="174"/>
      <c r="AP1012" s="174"/>
      <c r="AQ1012" s="174"/>
      <c r="AR1012" s="174"/>
      <c r="AS1012" s="174"/>
      <c r="AT1012" s="174"/>
      <c r="AU1012" s="174"/>
      <c r="AV1012" s="174"/>
      <c r="AW1012" s="174"/>
      <c r="AX1012" s="174"/>
      <c r="AY1012" s="174"/>
    </row>
    <row r="1013" spans="14:51">
      <c r="N1013" s="174"/>
      <c r="O1013" s="174"/>
      <c r="P1013" s="174"/>
      <c r="Q1013" s="174"/>
      <c r="R1013" s="174"/>
      <c r="S1013" s="174"/>
      <c r="T1013" s="174"/>
      <c r="U1013" s="174"/>
      <c r="V1013" s="174"/>
      <c r="W1013" s="174"/>
      <c r="X1013" s="174"/>
      <c r="Y1013" s="174"/>
      <c r="Z1013" s="174"/>
      <c r="AA1013" s="174"/>
      <c r="AB1013" s="174"/>
      <c r="AC1013" s="174"/>
      <c r="AD1013" s="174"/>
      <c r="AE1013" s="174"/>
      <c r="AF1013" s="174"/>
      <c r="AG1013" s="174"/>
      <c r="AH1013" s="174"/>
      <c r="AI1013" s="174"/>
      <c r="AJ1013" s="174"/>
      <c r="AK1013" s="174"/>
      <c r="AL1013" s="174"/>
      <c r="AM1013" s="174"/>
      <c r="AN1013" s="174"/>
      <c r="AO1013" s="174"/>
      <c r="AP1013" s="174"/>
      <c r="AQ1013" s="174"/>
      <c r="AR1013" s="174"/>
      <c r="AS1013" s="174"/>
      <c r="AT1013" s="174"/>
      <c r="AU1013" s="174"/>
      <c r="AV1013" s="174"/>
      <c r="AW1013" s="174"/>
      <c r="AX1013" s="174"/>
      <c r="AY1013" s="174"/>
    </row>
    <row r="1014" spans="14:51">
      <c r="N1014" s="174"/>
      <c r="O1014" s="174"/>
      <c r="P1014" s="174"/>
      <c r="Q1014" s="174"/>
      <c r="R1014" s="174"/>
      <c r="S1014" s="174"/>
      <c r="T1014" s="174"/>
      <c r="U1014" s="174"/>
      <c r="V1014" s="174"/>
      <c r="W1014" s="174"/>
      <c r="X1014" s="174"/>
      <c r="Y1014" s="174"/>
      <c r="Z1014" s="174"/>
      <c r="AA1014" s="174"/>
      <c r="AB1014" s="174"/>
      <c r="AC1014" s="174"/>
      <c r="AD1014" s="174"/>
      <c r="AE1014" s="174"/>
      <c r="AF1014" s="174"/>
      <c r="AG1014" s="174"/>
      <c r="AH1014" s="174"/>
      <c r="AI1014" s="174"/>
      <c r="AJ1014" s="174"/>
      <c r="AK1014" s="174"/>
      <c r="AL1014" s="174"/>
      <c r="AM1014" s="174"/>
      <c r="AN1014" s="174"/>
      <c r="AO1014" s="174"/>
      <c r="AP1014" s="174"/>
      <c r="AQ1014" s="174"/>
      <c r="AR1014" s="174"/>
      <c r="AS1014" s="174"/>
      <c r="AT1014" s="174"/>
      <c r="AU1014" s="174"/>
      <c r="AV1014" s="174"/>
      <c r="AW1014" s="174"/>
      <c r="AX1014" s="174"/>
      <c r="AY1014" s="174"/>
    </row>
    <row r="1015" spans="14:51">
      <c r="N1015" s="174"/>
      <c r="O1015" s="174"/>
      <c r="P1015" s="174"/>
      <c r="Q1015" s="174"/>
      <c r="R1015" s="174"/>
      <c r="S1015" s="174"/>
      <c r="T1015" s="174"/>
      <c r="U1015" s="174"/>
      <c r="V1015" s="174"/>
      <c r="W1015" s="174"/>
      <c r="X1015" s="174"/>
      <c r="Y1015" s="174"/>
      <c r="Z1015" s="174"/>
      <c r="AA1015" s="174"/>
      <c r="AB1015" s="174"/>
      <c r="AC1015" s="174"/>
      <c r="AD1015" s="174"/>
      <c r="AE1015" s="174"/>
      <c r="AF1015" s="174"/>
      <c r="AG1015" s="174"/>
      <c r="AH1015" s="174"/>
      <c r="AI1015" s="174"/>
      <c r="AJ1015" s="174"/>
      <c r="AK1015" s="174"/>
      <c r="AL1015" s="174"/>
      <c r="AM1015" s="174"/>
      <c r="AN1015" s="174"/>
      <c r="AO1015" s="174"/>
      <c r="AP1015" s="174"/>
      <c r="AQ1015" s="174"/>
      <c r="AR1015" s="174"/>
      <c r="AS1015" s="174"/>
      <c r="AT1015" s="174"/>
      <c r="AU1015" s="174"/>
      <c r="AV1015" s="174"/>
      <c r="AW1015" s="174"/>
      <c r="AX1015" s="174"/>
      <c r="AY1015" s="174"/>
    </row>
    <row r="1016" spans="14:51">
      <c r="N1016" s="174"/>
      <c r="O1016" s="174"/>
      <c r="P1016" s="174"/>
      <c r="Q1016" s="174"/>
      <c r="R1016" s="174"/>
      <c r="S1016" s="174"/>
      <c r="T1016" s="174"/>
      <c r="U1016" s="174"/>
      <c r="V1016" s="174"/>
      <c r="W1016" s="174"/>
      <c r="X1016" s="174"/>
      <c r="Y1016" s="174"/>
      <c r="Z1016" s="174"/>
      <c r="AA1016" s="174"/>
      <c r="AB1016" s="174"/>
      <c r="AC1016" s="174"/>
      <c r="AD1016" s="174"/>
      <c r="AE1016" s="174"/>
      <c r="AF1016" s="174"/>
      <c r="AG1016" s="174"/>
      <c r="AH1016" s="174"/>
      <c r="AI1016" s="174"/>
      <c r="AJ1016" s="174"/>
      <c r="AK1016" s="174"/>
      <c r="AL1016" s="174"/>
      <c r="AM1016" s="174"/>
      <c r="AN1016" s="174"/>
      <c r="AO1016" s="174"/>
      <c r="AP1016" s="174"/>
      <c r="AQ1016" s="174"/>
      <c r="AR1016" s="174"/>
      <c r="AS1016" s="174"/>
      <c r="AT1016" s="174"/>
      <c r="AU1016" s="174"/>
      <c r="AV1016" s="174"/>
      <c r="AW1016" s="174"/>
      <c r="AX1016" s="174"/>
      <c r="AY1016" s="174"/>
    </row>
    <row r="1017" spans="14:51">
      <c r="N1017" s="174"/>
      <c r="O1017" s="174"/>
      <c r="P1017" s="174"/>
      <c r="Q1017" s="174"/>
      <c r="R1017" s="174"/>
      <c r="S1017" s="174"/>
      <c r="T1017" s="174"/>
      <c r="U1017" s="174"/>
      <c r="V1017" s="174"/>
      <c r="W1017" s="174"/>
      <c r="X1017" s="174"/>
      <c r="Y1017" s="174"/>
      <c r="Z1017" s="174"/>
      <c r="AA1017" s="174"/>
      <c r="AB1017" s="174"/>
      <c r="AC1017" s="174"/>
      <c r="AD1017" s="174"/>
      <c r="AE1017" s="174"/>
      <c r="AF1017" s="174"/>
      <c r="AG1017" s="174"/>
      <c r="AH1017" s="174"/>
      <c r="AI1017" s="174"/>
      <c r="AJ1017" s="174"/>
      <c r="AK1017" s="174"/>
      <c r="AL1017" s="174"/>
      <c r="AM1017" s="174"/>
      <c r="AN1017" s="174"/>
      <c r="AO1017" s="174"/>
      <c r="AP1017" s="174"/>
      <c r="AQ1017" s="174"/>
      <c r="AR1017" s="174"/>
      <c r="AS1017" s="174"/>
      <c r="AT1017" s="174"/>
      <c r="AU1017" s="174"/>
      <c r="AV1017" s="174"/>
      <c r="AW1017" s="174"/>
      <c r="AX1017" s="174"/>
      <c r="AY1017" s="174"/>
    </row>
    <row r="1018" spans="14:51">
      <c r="N1018" s="174"/>
      <c r="O1018" s="174"/>
      <c r="P1018" s="174"/>
      <c r="Q1018" s="174"/>
      <c r="R1018" s="174"/>
      <c r="S1018" s="174"/>
      <c r="T1018" s="174"/>
      <c r="U1018" s="174"/>
      <c r="V1018" s="174"/>
      <c r="W1018" s="174"/>
      <c r="X1018" s="174"/>
      <c r="Y1018" s="174"/>
      <c r="Z1018" s="174"/>
      <c r="AA1018" s="174"/>
      <c r="AB1018" s="174"/>
      <c r="AC1018" s="174"/>
      <c r="AD1018" s="174"/>
      <c r="AE1018" s="174"/>
      <c r="AF1018" s="174"/>
      <c r="AG1018" s="174"/>
      <c r="AH1018" s="174"/>
      <c r="AI1018" s="174"/>
      <c r="AJ1018" s="174"/>
      <c r="AK1018" s="174"/>
      <c r="AL1018" s="174"/>
      <c r="AM1018" s="174"/>
      <c r="AN1018" s="174"/>
      <c r="AO1018" s="174"/>
      <c r="AP1018" s="174"/>
      <c r="AQ1018" s="174"/>
      <c r="AR1018" s="174"/>
      <c r="AS1018" s="174"/>
      <c r="AT1018" s="174"/>
      <c r="AU1018" s="174"/>
      <c r="AV1018" s="174"/>
      <c r="AW1018" s="174"/>
      <c r="AX1018" s="174"/>
      <c r="AY1018" s="174"/>
    </row>
    <row r="1019" spans="14:51">
      <c r="N1019" s="174"/>
      <c r="O1019" s="174"/>
      <c r="P1019" s="174"/>
      <c r="Q1019" s="174"/>
      <c r="R1019" s="174"/>
      <c r="S1019" s="174"/>
      <c r="T1019" s="174"/>
      <c r="U1019" s="174"/>
      <c r="V1019" s="174"/>
      <c r="W1019" s="174"/>
      <c r="X1019" s="174"/>
      <c r="Y1019" s="174"/>
      <c r="Z1019" s="174"/>
      <c r="AA1019" s="174"/>
      <c r="AB1019" s="174"/>
      <c r="AC1019" s="174"/>
      <c r="AD1019" s="174"/>
      <c r="AE1019" s="174"/>
      <c r="AF1019" s="174"/>
      <c r="AG1019" s="174"/>
      <c r="AH1019" s="174"/>
      <c r="AI1019" s="174"/>
      <c r="AJ1019" s="174"/>
      <c r="AK1019" s="174"/>
      <c r="AL1019" s="174"/>
      <c r="AM1019" s="174"/>
      <c r="AN1019" s="174"/>
      <c r="AO1019" s="174"/>
      <c r="AP1019" s="174"/>
      <c r="AQ1019" s="174"/>
      <c r="AR1019" s="174"/>
      <c r="AS1019" s="174"/>
      <c r="AT1019" s="174"/>
      <c r="AU1019" s="174"/>
      <c r="AV1019" s="174"/>
      <c r="AW1019" s="174"/>
      <c r="AX1019" s="174"/>
      <c r="AY1019" s="174"/>
    </row>
    <row r="1020" spans="14:51">
      <c r="N1020" s="174"/>
      <c r="O1020" s="174"/>
      <c r="P1020" s="174"/>
      <c r="Q1020" s="174"/>
      <c r="R1020" s="174"/>
      <c r="S1020" s="174"/>
      <c r="T1020" s="174"/>
      <c r="U1020" s="174"/>
      <c r="V1020" s="174"/>
      <c r="W1020" s="174"/>
      <c r="X1020" s="174"/>
      <c r="Y1020" s="174"/>
      <c r="Z1020" s="174"/>
      <c r="AA1020" s="174"/>
      <c r="AB1020" s="174"/>
      <c r="AC1020" s="174"/>
      <c r="AD1020" s="174"/>
      <c r="AE1020" s="174"/>
      <c r="AF1020" s="174"/>
      <c r="AG1020" s="174"/>
      <c r="AH1020" s="174"/>
      <c r="AI1020" s="174"/>
      <c r="AJ1020" s="174"/>
      <c r="AK1020" s="174"/>
      <c r="AL1020" s="174"/>
      <c r="AM1020" s="174"/>
      <c r="AN1020" s="174"/>
      <c r="AO1020" s="174"/>
      <c r="AP1020" s="174"/>
      <c r="AQ1020" s="174"/>
      <c r="AR1020" s="174"/>
      <c r="AS1020" s="174"/>
      <c r="AT1020" s="174"/>
      <c r="AU1020" s="174"/>
      <c r="AV1020" s="174"/>
      <c r="AW1020" s="174"/>
      <c r="AX1020" s="174"/>
      <c r="AY1020" s="174"/>
    </row>
    <row r="1021" spans="14:51">
      <c r="N1021" s="174"/>
      <c r="O1021" s="174"/>
      <c r="P1021" s="174"/>
      <c r="Q1021" s="174"/>
      <c r="R1021" s="174"/>
      <c r="S1021" s="174"/>
      <c r="T1021" s="174"/>
      <c r="U1021" s="174"/>
      <c r="V1021" s="174"/>
      <c r="W1021" s="174"/>
      <c r="X1021" s="174"/>
      <c r="Y1021" s="174"/>
      <c r="Z1021" s="174"/>
      <c r="AA1021" s="174"/>
      <c r="AB1021" s="174"/>
      <c r="AC1021" s="174"/>
      <c r="AD1021" s="174"/>
      <c r="AE1021" s="174"/>
      <c r="AF1021" s="174"/>
      <c r="AG1021" s="174"/>
      <c r="AH1021" s="174"/>
      <c r="AI1021" s="174"/>
      <c r="AJ1021" s="174"/>
      <c r="AK1021" s="174"/>
      <c r="AL1021" s="174"/>
      <c r="AM1021" s="174"/>
      <c r="AN1021" s="174"/>
      <c r="AO1021" s="174"/>
      <c r="AP1021" s="174"/>
      <c r="AQ1021" s="174"/>
      <c r="AR1021" s="174"/>
      <c r="AS1021" s="174"/>
      <c r="AT1021" s="174"/>
      <c r="AU1021" s="174"/>
      <c r="AV1021" s="174"/>
      <c r="AW1021" s="174"/>
      <c r="AX1021" s="174"/>
      <c r="AY1021" s="174"/>
    </row>
    <row r="1022" spans="14:51">
      <c r="N1022" s="174"/>
      <c r="O1022" s="174"/>
      <c r="P1022" s="174"/>
      <c r="Q1022" s="174"/>
      <c r="R1022" s="174"/>
      <c r="S1022" s="174"/>
      <c r="T1022" s="174"/>
      <c r="U1022" s="174"/>
      <c r="V1022" s="174"/>
      <c r="W1022" s="174"/>
      <c r="X1022" s="174"/>
      <c r="Y1022" s="174"/>
      <c r="Z1022" s="174"/>
      <c r="AA1022" s="174"/>
      <c r="AB1022" s="174"/>
      <c r="AC1022" s="174"/>
      <c r="AD1022" s="174"/>
      <c r="AE1022" s="174"/>
      <c r="AF1022" s="174"/>
      <c r="AG1022" s="174"/>
      <c r="AH1022" s="174"/>
      <c r="AI1022" s="174"/>
      <c r="AJ1022" s="174"/>
      <c r="AK1022" s="174"/>
      <c r="AL1022" s="174"/>
      <c r="AM1022" s="174"/>
      <c r="AN1022" s="174"/>
      <c r="AO1022" s="174"/>
      <c r="AP1022" s="174"/>
      <c r="AQ1022" s="174"/>
      <c r="AR1022" s="174"/>
      <c r="AS1022" s="174"/>
      <c r="AT1022" s="174"/>
      <c r="AU1022" s="174"/>
      <c r="AV1022" s="174"/>
      <c r="AW1022" s="174"/>
      <c r="AX1022" s="174"/>
      <c r="AY1022" s="174"/>
    </row>
    <row r="1023" spans="14:51">
      <c r="N1023" s="174"/>
      <c r="O1023" s="174"/>
      <c r="P1023" s="174"/>
      <c r="Q1023" s="174"/>
      <c r="R1023" s="174"/>
      <c r="S1023" s="174"/>
      <c r="T1023" s="174"/>
      <c r="U1023" s="174"/>
      <c r="V1023" s="174"/>
      <c r="W1023" s="174"/>
      <c r="X1023" s="174"/>
      <c r="Y1023" s="174"/>
      <c r="Z1023" s="174"/>
      <c r="AA1023" s="174"/>
      <c r="AB1023" s="174"/>
      <c r="AC1023" s="174"/>
      <c r="AD1023" s="174"/>
      <c r="AE1023" s="174"/>
      <c r="AF1023" s="174"/>
      <c r="AG1023" s="174"/>
      <c r="AH1023" s="174"/>
      <c r="AI1023" s="174"/>
      <c r="AJ1023" s="174"/>
      <c r="AK1023" s="174"/>
      <c r="AL1023" s="174"/>
      <c r="AM1023" s="174"/>
      <c r="AN1023" s="174"/>
      <c r="AO1023" s="174"/>
      <c r="AP1023" s="174"/>
      <c r="AQ1023" s="174"/>
      <c r="AR1023" s="174"/>
      <c r="AS1023" s="174"/>
      <c r="AT1023" s="174"/>
      <c r="AU1023" s="174"/>
      <c r="AV1023" s="174"/>
      <c r="AW1023" s="174"/>
      <c r="AX1023" s="174"/>
      <c r="AY1023" s="174"/>
    </row>
    <row r="1024" spans="14:51">
      <c r="N1024" s="174"/>
      <c r="O1024" s="174"/>
      <c r="P1024" s="174"/>
      <c r="Q1024" s="174"/>
      <c r="R1024" s="174"/>
      <c r="S1024" s="174"/>
      <c r="T1024" s="174"/>
      <c r="U1024" s="174"/>
      <c r="V1024" s="174"/>
      <c r="W1024" s="174"/>
      <c r="X1024" s="174"/>
      <c r="Y1024" s="174"/>
      <c r="Z1024" s="174"/>
      <c r="AA1024" s="174"/>
      <c r="AB1024" s="174"/>
      <c r="AC1024" s="174"/>
      <c r="AD1024" s="174"/>
      <c r="AE1024" s="174"/>
      <c r="AF1024" s="174"/>
      <c r="AG1024" s="174"/>
      <c r="AH1024" s="174"/>
      <c r="AI1024" s="174"/>
      <c r="AJ1024" s="174"/>
      <c r="AK1024" s="174"/>
      <c r="AL1024" s="174"/>
      <c r="AM1024" s="174"/>
      <c r="AN1024" s="174"/>
      <c r="AO1024" s="174"/>
      <c r="AP1024" s="174"/>
      <c r="AQ1024" s="174"/>
      <c r="AR1024" s="174"/>
      <c r="AS1024" s="174"/>
      <c r="AT1024" s="174"/>
      <c r="AU1024" s="174"/>
      <c r="AV1024" s="174"/>
      <c r="AW1024" s="174"/>
      <c r="AX1024" s="174"/>
      <c r="AY1024" s="174"/>
    </row>
    <row r="1025" spans="14:51">
      <c r="N1025" s="174"/>
      <c r="O1025" s="174"/>
      <c r="P1025" s="174"/>
      <c r="Q1025" s="174"/>
      <c r="R1025" s="174"/>
      <c r="S1025" s="174"/>
      <c r="T1025" s="174"/>
      <c r="U1025" s="174"/>
      <c r="V1025" s="174"/>
      <c r="W1025" s="174"/>
      <c r="X1025" s="174"/>
      <c r="Y1025" s="174"/>
      <c r="Z1025" s="174"/>
      <c r="AA1025" s="174"/>
      <c r="AB1025" s="174"/>
      <c r="AC1025" s="174"/>
      <c r="AD1025" s="174"/>
      <c r="AE1025" s="174"/>
      <c r="AF1025" s="174"/>
      <c r="AG1025" s="174"/>
      <c r="AH1025" s="174"/>
      <c r="AI1025" s="174"/>
      <c r="AJ1025" s="174"/>
      <c r="AK1025" s="174"/>
      <c r="AL1025" s="174"/>
      <c r="AM1025" s="174"/>
      <c r="AN1025" s="174"/>
      <c r="AO1025" s="174"/>
      <c r="AP1025" s="174"/>
      <c r="AQ1025" s="174"/>
      <c r="AR1025" s="174"/>
      <c r="AS1025" s="174"/>
      <c r="AT1025" s="174"/>
      <c r="AU1025" s="174"/>
      <c r="AV1025" s="174"/>
      <c r="AW1025" s="174"/>
      <c r="AX1025" s="174"/>
      <c r="AY1025" s="174"/>
    </row>
    <row r="1026" spans="14:51">
      <c r="N1026" s="174"/>
      <c r="O1026" s="174"/>
      <c r="P1026" s="174"/>
      <c r="Q1026" s="174"/>
      <c r="R1026" s="174"/>
      <c r="S1026" s="174"/>
      <c r="T1026" s="174"/>
      <c r="U1026" s="174"/>
      <c r="V1026" s="174"/>
      <c r="W1026" s="174"/>
      <c r="X1026" s="174"/>
      <c r="Y1026" s="174"/>
      <c r="Z1026" s="174"/>
      <c r="AA1026" s="174"/>
      <c r="AB1026" s="174"/>
      <c r="AC1026" s="174"/>
      <c r="AD1026" s="174"/>
      <c r="AE1026" s="174"/>
      <c r="AF1026" s="174"/>
      <c r="AG1026" s="174"/>
      <c r="AH1026" s="174"/>
      <c r="AI1026" s="174"/>
      <c r="AJ1026" s="174"/>
      <c r="AK1026" s="174"/>
      <c r="AL1026" s="174"/>
      <c r="AM1026" s="174"/>
      <c r="AN1026" s="174"/>
      <c r="AO1026" s="174"/>
      <c r="AP1026" s="174"/>
      <c r="AQ1026" s="174"/>
      <c r="AR1026" s="174"/>
      <c r="AS1026" s="174"/>
      <c r="AT1026" s="174"/>
      <c r="AU1026" s="174"/>
      <c r="AV1026" s="174"/>
      <c r="AW1026" s="174"/>
      <c r="AX1026" s="174"/>
      <c r="AY1026" s="174"/>
    </row>
    <row r="1027" spans="14:51">
      <c r="N1027" s="174"/>
      <c r="O1027" s="174"/>
      <c r="P1027" s="174"/>
      <c r="Q1027" s="174"/>
      <c r="R1027" s="174"/>
      <c r="S1027" s="174"/>
      <c r="T1027" s="174"/>
      <c r="U1027" s="174"/>
      <c r="V1027" s="174"/>
      <c r="W1027" s="174"/>
      <c r="X1027" s="174"/>
      <c r="Y1027" s="174"/>
      <c r="Z1027" s="174"/>
      <c r="AA1027" s="174"/>
      <c r="AB1027" s="174"/>
      <c r="AC1027" s="174"/>
      <c r="AD1027" s="174"/>
      <c r="AE1027" s="174"/>
      <c r="AF1027" s="174"/>
      <c r="AG1027" s="174"/>
      <c r="AH1027" s="174"/>
      <c r="AI1027" s="174"/>
      <c r="AJ1027" s="174"/>
      <c r="AK1027" s="174"/>
      <c r="AL1027" s="174"/>
      <c r="AM1027" s="174"/>
      <c r="AN1027" s="174"/>
      <c r="AO1027" s="174"/>
      <c r="AP1027" s="174"/>
      <c r="AQ1027" s="174"/>
      <c r="AR1027" s="174"/>
      <c r="AS1027" s="174"/>
      <c r="AT1027" s="174"/>
      <c r="AU1027" s="174"/>
      <c r="AV1027" s="174"/>
      <c r="AW1027" s="174"/>
      <c r="AX1027" s="174"/>
      <c r="AY1027" s="174"/>
    </row>
    <row r="1028" spans="14:51">
      <c r="N1028" s="174"/>
      <c r="O1028" s="174"/>
      <c r="P1028" s="174"/>
      <c r="Q1028" s="174"/>
      <c r="R1028" s="174"/>
      <c r="S1028" s="174"/>
      <c r="T1028" s="174"/>
      <c r="U1028" s="174"/>
      <c r="V1028" s="174"/>
      <c r="W1028" s="174"/>
      <c r="X1028" s="174"/>
      <c r="Y1028" s="174"/>
      <c r="Z1028" s="174"/>
      <c r="AA1028" s="174"/>
      <c r="AB1028" s="174"/>
      <c r="AC1028" s="174"/>
      <c r="AD1028" s="174"/>
      <c r="AE1028" s="174"/>
      <c r="AF1028" s="174"/>
      <c r="AG1028" s="174"/>
      <c r="AH1028" s="174"/>
      <c r="AI1028" s="174"/>
      <c r="AJ1028" s="174"/>
      <c r="AK1028" s="174"/>
      <c r="AL1028" s="174"/>
      <c r="AM1028" s="174"/>
      <c r="AN1028" s="174"/>
      <c r="AO1028" s="174"/>
      <c r="AP1028" s="174"/>
      <c r="AQ1028" s="174"/>
      <c r="AR1028" s="174"/>
      <c r="AS1028" s="174"/>
      <c r="AT1028" s="174"/>
      <c r="AU1028" s="174"/>
      <c r="AV1028" s="174"/>
      <c r="AW1028" s="174"/>
      <c r="AX1028" s="174"/>
      <c r="AY1028" s="174"/>
    </row>
    <row r="1029" spans="14:51">
      <c r="N1029" s="174"/>
      <c r="O1029" s="174"/>
      <c r="P1029" s="174"/>
      <c r="Q1029" s="174"/>
      <c r="R1029" s="174"/>
      <c r="S1029" s="174"/>
      <c r="T1029" s="174"/>
      <c r="U1029" s="174"/>
      <c r="V1029" s="174"/>
      <c r="W1029" s="174"/>
      <c r="X1029" s="174"/>
      <c r="Y1029" s="174"/>
      <c r="Z1029" s="174"/>
      <c r="AA1029" s="174"/>
      <c r="AB1029" s="174"/>
      <c r="AC1029" s="174"/>
      <c r="AD1029" s="174"/>
      <c r="AE1029" s="174"/>
      <c r="AF1029" s="174"/>
      <c r="AG1029" s="174"/>
      <c r="AH1029" s="174"/>
      <c r="AI1029" s="174"/>
      <c r="AJ1029" s="174"/>
      <c r="AK1029" s="174"/>
      <c r="AL1029" s="174"/>
      <c r="AM1029" s="174"/>
      <c r="AN1029" s="174"/>
      <c r="AO1029" s="174"/>
      <c r="AP1029" s="174"/>
      <c r="AQ1029" s="174"/>
      <c r="AR1029" s="174"/>
      <c r="AS1029" s="174"/>
      <c r="AT1029" s="174"/>
      <c r="AU1029" s="174"/>
      <c r="AV1029" s="174"/>
      <c r="AW1029" s="174"/>
      <c r="AX1029" s="174"/>
      <c r="AY1029" s="174"/>
    </row>
    <row r="1030" spans="14:51">
      <c r="N1030" s="174"/>
      <c r="O1030" s="174"/>
      <c r="P1030" s="174"/>
      <c r="Q1030" s="174"/>
      <c r="R1030" s="174"/>
      <c r="S1030" s="174"/>
      <c r="T1030" s="174"/>
      <c r="U1030" s="174"/>
      <c r="V1030" s="174"/>
      <c r="W1030" s="174"/>
      <c r="X1030" s="174"/>
      <c r="Y1030" s="174"/>
      <c r="Z1030" s="174"/>
      <c r="AA1030" s="174"/>
      <c r="AB1030" s="174"/>
      <c r="AC1030" s="174"/>
      <c r="AD1030" s="174"/>
      <c r="AE1030" s="174"/>
      <c r="AF1030" s="174"/>
      <c r="AG1030" s="174"/>
      <c r="AH1030" s="174"/>
      <c r="AI1030" s="174"/>
      <c r="AJ1030" s="174"/>
      <c r="AK1030" s="174"/>
      <c r="AL1030" s="174"/>
      <c r="AM1030" s="174"/>
      <c r="AN1030" s="174"/>
      <c r="AO1030" s="174"/>
      <c r="AP1030" s="174"/>
      <c r="AQ1030" s="174"/>
      <c r="AR1030" s="174"/>
      <c r="AS1030" s="174"/>
      <c r="AT1030" s="174"/>
      <c r="AU1030" s="174"/>
      <c r="AV1030" s="174"/>
      <c r="AW1030" s="174"/>
      <c r="AX1030" s="174"/>
      <c r="AY1030" s="174"/>
    </row>
    <row r="1031" spans="14:51">
      <c r="N1031" s="174"/>
      <c r="O1031" s="174"/>
      <c r="P1031" s="174"/>
      <c r="Q1031" s="174"/>
      <c r="R1031" s="174"/>
      <c r="S1031" s="174"/>
      <c r="T1031" s="174"/>
      <c r="U1031" s="174"/>
      <c r="V1031" s="174"/>
      <c r="W1031" s="174"/>
      <c r="X1031" s="174"/>
      <c r="Y1031" s="174"/>
      <c r="Z1031" s="174"/>
      <c r="AA1031" s="174"/>
      <c r="AB1031" s="174"/>
      <c r="AC1031" s="174"/>
      <c r="AD1031" s="174"/>
      <c r="AE1031" s="174"/>
      <c r="AF1031" s="174"/>
      <c r="AG1031" s="174"/>
      <c r="AH1031" s="174"/>
      <c r="AI1031" s="174"/>
      <c r="AJ1031" s="174"/>
      <c r="AK1031" s="174"/>
      <c r="AL1031" s="174"/>
      <c r="AM1031" s="174"/>
      <c r="AN1031" s="174"/>
      <c r="AO1031" s="174"/>
      <c r="AP1031" s="174"/>
      <c r="AQ1031" s="174"/>
      <c r="AR1031" s="174"/>
      <c r="AS1031" s="174"/>
      <c r="AT1031" s="174"/>
      <c r="AU1031" s="174"/>
      <c r="AV1031" s="174"/>
      <c r="AW1031" s="174"/>
      <c r="AX1031" s="174"/>
      <c r="AY1031" s="174"/>
    </row>
    <row r="1032" spans="14:51">
      <c r="N1032" s="174"/>
      <c r="O1032" s="174"/>
      <c r="P1032" s="174"/>
      <c r="Q1032" s="174"/>
      <c r="R1032" s="174"/>
      <c r="S1032" s="174"/>
      <c r="T1032" s="174"/>
      <c r="U1032" s="174"/>
      <c r="V1032" s="174"/>
      <c r="W1032" s="174"/>
      <c r="X1032" s="174"/>
      <c r="Y1032" s="174"/>
      <c r="Z1032" s="174"/>
      <c r="AA1032" s="174"/>
      <c r="AB1032" s="174"/>
      <c r="AC1032" s="174"/>
      <c r="AD1032" s="174"/>
      <c r="AE1032" s="174"/>
      <c r="AF1032" s="174"/>
      <c r="AG1032" s="174"/>
      <c r="AH1032" s="174"/>
      <c r="AI1032" s="174"/>
      <c r="AJ1032" s="174"/>
      <c r="AK1032" s="174"/>
      <c r="AL1032" s="174"/>
      <c r="AM1032" s="174"/>
      <c r="AN1032" s="174"/>
      <c r="AO1032" s="174"/>
      <c r="AP1032" s="174"/>
      <c r="AQ1032" s="174"/>
      <c r="AR1032" s="174"/>
      <c r="AS1032" s="174"/>
      <c r="AT1032" s="174"/>
      <c r="AU1032" s="174"/>
      <c r="AV1032" s="174"/>
      <c r="AW1032" s="174"/>
      <c r="AX1032" s="174"/>
      <c r="AY1032" s="174"/>
    </row>
    <row r="1033" spans="14:51">
      <c r="N1033" s="174"/>
      <c r="O1033" s="174"/>
      <c r="P1033" s="174"/>
      <c r="Q1033" s="174"/>
      <c r="R1033" s="174"/>
      <c r="S1033" s="174"/>
      <c r="T1033" s="174"/>
      <c r="U1033" s="174"/>
      <c r="V1033" s="174"/>
      <c r="W1033" s="174"/>
      <c r="X1033" s="174"/>
      <c r="Y1033" s="174"/>
      <c r="Z1033" s="174"/>
      <c r="AA1033" s="174"/>
      <c r="AB1033" s="174"/>
      <c r="AC1033" s="174"/>
      <c r="AD1033" s="174"/>
      <c r="AE1033" s="174"/>
      <c r="AF1033" s="174"/>
      <c r="AG1033" s="174"/>
      <c r="AH1033" s="174"/>
      <c r="AI1033" s="174"/>
      <c r="AJ1033" s="174"/>
      <c r="AK1033" s="174"/>
      <c r="AL1033" s="174"/>
      <c r="AM1033" s="174"/>
      <c r="AN1033" s="174"/>
      <c r="AO1033" s="174"/>
      <c r="AP1033" s="174"/>
      <c r="AQ1033" s="174"/>
      <c r="AR1033" s="174"/>
      <c r="AS1033" s="174"/>
      <c r="AT1033" s="174"/>
      <c r="AU1033" s="174"/>
      <c r="AV1033" s="174"/>
      <c r="AW1033" s="174"/>
      <c r="AX1033" s="174"/>
      <c r="AY1033" s="174"/>
    </row>
    <row r="1034" spans="14:51">
      <c r="N1034" s="174"/>
      <c r="O1034" s="174"/>
      <c r="P1034" s="174"/>
      <c r="Q1034" s="174"/>
      <c r="R1034" s="174"/>
      <c r="S1034" s="174"/>
      <c r="T1034" s="174"/>
      <c r="U1034" s="174"/>
      <c r="V1034" s="174"/>
      <c r="W1034" s="174"/>
      <c r="X1034" s="174"/>
      <c r="Y1034" s="174"/>
      <c r="Z1034" s="174"/>
      <c r="AA1034" s="174"/>
      <c r="AB1034" s="174"/>
      <c r="AC1034" s="174"/>
      <c r="AD1034" s="174"/>
      <c r="AE1034" s="174"/>
      <c r="AF1034" s="174"/>
      <c r="AG1034" s="174"/>
      <c r="AH1034" s="174"/>
      <c r="AI1034" s="174"/>
      <c r="AJ1034" s="174"/>
      <c r="AK1034" s="174"/>
      <c r="AL1034" s="174"/>
      <c r="AM1034" s="174"/>
      <c r="AN1034" s="174"/>
      <c r="AO1034" s="174"/>
      <c r="AP1034" s="174"/>
      <c r="AQ1034" s="174"/>
      <c r="AR1034" s="174"/>
      <c r="AS1034" s="174"/>
      <c r="AT1034" s="174"/>
      <c r="AU1034" s="174"/>
      <c r="AV1034" s="174"/>
      <c r="AW1034" s="174"/>
      <c r="AX1034" s="174"/>
      <c r="AY1034" s="174"/>
    </row>
    <row r="1035" spans="14:51">
      <c r="N1035" s="174"/>
      <c r="O1035" s="174"/>
      <c r="P1035" s="174"/>
      <c r="Q1035" s="174"/>
      <c r="R1035" s="174"/>
      <c r="S1035" s="174"/>
      <c r="T1035" s="174"/>
      <c r="U1035" s="174"/>
      <c r="V1035" s="174"/>
      <c r="W1035" s="174"/>
      <c r="X1035" s="174"/>
      <c r="Y1035" s="174"/>
      <c r="Z1035" s="174"/>
      <c r="AA1035" s="174"/>
      <c r="AB1035" s="174"/>
      <c r="AC1035" s="174"/>
      <c r="AD1035" s="174"/>
      <c r="AE1035" s="174"/>
      <c r="AF1035" s="174"/>
      <c r="AG1035" s="174"/>
      <c r="AH1035" s="174"/>
      <c r="AI1035" s="174"/>
      <c r="AJ1035" s="174"/>
      <c r="AK1035" s="174"/>
      <c r="AL1035" s="174"/>
      <c r="AM1035" s="174"/>
      <c r="AN1035" s="174"/>
      <c r="AO1035" s="174"/>
      <c r="AP1035" s="174"/>
      <c r="AQ1035" s="174"/>
      <c r="AR1035" s="174"/>
      <c r="AS1035" s="174"/>
      <c r="AT1035" s="174"/>
      <c r="AU1035" s="174"/>
      <c r="AV1035" s="174"/>
      <c r="AW1035" s="174"/>
      <c r="AX1035" s="174"/>
      <c r="AY1035" s="174"/>
    </row>
    <row r="1036" spans="14:51">
      <c r="N1036" s="174"/>
      <c r="O1036" s="174"/>
      <c r="P1036" s="174"/>
      <c r="Q1036" s="174"/>
      <c r="R1036" s="174"/>
      <c r="S1036" s="174"/>
      <c r="T1036" s="174"/>
      <c r="U1036" s="174"/>
      <c r="V1036" s="174"/>
      <c r="W1036" s="174"/>
      <c r="X1036" s="174"/>
      <c r="Y1036" s="174"/>
      <c r="Z1036" s="174"/>
      <c r="AA1036" s="174"/>
      <c r="AB1036" s="174"/>
      <c r="AC1036" s="174"/>
      <c r="AD1036" s="174"/>
      <c r="AE1036" s="174"/>
      <c r="AF1036" s="174"/>
      <c r="AG1036" s="174"/>
      <c r="AH1036" s="174"/>
      <c r="AI1036" s="174"/>
      <c r="AJ1036" s="174"/>
      <c r="AK1036" s="174"/>
      <c r="AL1036" s="174"/>
      <c r="AM1036" s="174"/>
      <c r="AN1036" s="174"/>
      <c r="AO1036" s="174"/>
      <c r="AP1036" s="174"/>
      <c r="AQ1036" s="174"/>
      <c r="AR1036" s="174"/>
      <c r="AS1036" s="174"/>
      <c r="AT1036" s="174"/>
      <c r="AU1036" s="174"/>
      <c r="AV1036" s="174"/>
      <c r="AW1036" s="174"/>
      <c r="AX1036" s="174"/>
      <c r="AY1036" s="174"/>
    </row>
    <row r="1037" spans="14:51">
      <c r="N1037" s="174"/>
      <c r="O1037" s="174"/>
      <c r="P1037" s="174"/>
      <c r="Q1037" s="174"/>
      <c r="R1037" s="174"/>
      <c r="S1037" s="174"/>
      <c r="T1037" s="174"/>
      <c r="U1037" s="174"/>
      <c r="V1037" s="174"/>
      <c r="W1037" s="174"/>
      <c r="X1037" s="174"/>
      <c r="Y1037" s="174"/>
      <c r="Z1037" s="174"/>
      <c r="AA1037" s="174"/>
      <c r="AB1037" s="174"/>
      <c r="AC1037" s="174"/>
      <c r="AD1037" s="174"/>
      <c r="AE1037" s="174"/>
      <c r="AF1037" s="174"/>
      <c r="AG1037" s="174"/>
      <c r="AH1037" s="174"/>
      <c r="AI1037" s="174"/>
      <c r="AJ1037" s="174"/>
      <c r="AK1037" s="174"/>
      <c r="AL1037" s="174"/>
      <c r="AM1037" s="174"/>
      <c r="AN1037" s="174"/>
      <c r="AO1037" s="174"/>
      <c r="AP1037" s="174"/>
      <c r="AQ1037" s="174"/>
      <c r="AR1037" s="174"/>
      <c r="AS1037" s="174"/>
      <c r="AT1037" s="174"/>
      <c r="AU1037" s="174"/>
      <c r="AV1037" s="174"/>
      <c r="AW1037" s="174"/>
      <c r="AX1037" s="174"/>
      <c r="AY1037" s="174"/>
    </row>
    <row r="1038" spans="14:51">
      <c r="N1038" s="174"/>
      <c r="O1038" s="174"/>
      <c r="P1038" s="174"/>
      <c r="Q1038" s="174"/>
      <c r="R1038" s="174"/>
      <c r="S1038" s="174"/>
      <c r="T1038" s="174"/>
      <c r="U1038" s="174"/>
      <c r="V1038" s="174"/>
      <c r="W1038" s="174"/>
      <c r="X1038" s="174"/>
      <c r="Y1038" s="174"/>
      <c r="Z1038" s="174"/>
      <c r="AA1038" s="174"/>
      <c r="AB1038" s="174"/>
      <c r="AC1038" s="174"/>
      <c r="AD1038" s="174"/>
      <c r="AE1038" s="174"/>
      <c r="AF1038" s="174"/>
      <c r="AG1038" s="174"/>
      <c r="AH1038" s="174"/>
      <c r="AI1038" s="174"/>
      <c r="AJ1038" s="174"/>
      <c r="AK1038" s="174"/>
      <c r="AL1038" s="174"/>
      <c r="AM1038" s="174"/>
      <c r="AN1038" s="174"/>
      <c r="AO1038" s="174"/>
      <c r="AP1038" s="174"/>
      <c r="AQ1038" s="174"/>
      <c r="AR1038" s="174"/>
      <c r="AS1038" s="174"/>
      <c r="AT1038" s="174"/>
      <c r="AU1038" s="174"/>
      <c r="AV1038" s="174"/>
      <c r="AW1038" s="174"/>
      <c r="AX1038" s="174"/>
      <c r="AY1038" s="174"/>
    </row>
    <row r="1039" spans="14:51">
      <c r="N1039" s="174"/>
      <c r="O1039" s="174"/>
      <c r="P1039" s="174"/>
      <c r="Q1039" s="174"/>
      <c r="R1039" s="174"/>
      <c r="S1039" s="174"/>
      <c r="T1039" s="174"/>
      <c r="U1039" s="174"/>
      <c r="V1039" s="174"/>
      <c r="W1039" s="174"/>
      <c r="X1039" s="174"/>
      <c r="Y1039" s="174"/>
      <c r="Z1039" s="174"/>
      <c r="AA1039" s="174"/>
      <c r="AB1039" s="174"/>
      <c r="AC1039" s="174"/>
      <c r="AD1039" s="174"/>
      <c r="AE1039" s="174"/>
      <c r="AF1039" s="174"/>
      <c r="AG1039" s="174"/>
      <c r="AH1039" s="174"/>
      <c r="AI1039" s="174"/>
      <c r="AJ1039" s="174"/>
      <c r="AK1039" s="174"/>
      <c r="AL1039" s="174"/>
      <c r="AM1039" s="174"/>
      <c r="AN1039" s="174"/>
      <c r="AO1039" s="174"/>
      <c r="AP1039" s="174"/>
      <c r="AQ1039" s="174"/>
      <c r="AR1039" s="174"/>
      <c r="AS1039" s="174"/>
      <c r="AT1039" s="174"/>
      <c r="AU1039" s="174"/>
      <c r="AV1039" s="174"/>
      <c r="AW1039" s="174"/>
      <c r="AX1039" s="174"/>
      <c r="AY1039" s="174"/>
    </row>
    <row r="1040" spans="14:51">
      <c r="N1040" s="174"/>
      <c r="O1040" s="174"/>
      <c r="P1040" s="174"/>
      <c r="Q1040" s="174"/>
      <c r="R1040" s="174"/>
      <c r="S1040" s="174"/>
      <c r="T1040" s="174"/>
      <c r="U1040" s="174"/>
      <c r="V1040" s="174"/>
      <c r="W1040" s="174"/>
      <c r="X1040" s="174"/>
      <c r="Y1040" s="174"/>
      <c r="Z1040" s="174"/>
      <c r="AA1040" s="174"/>
      <c r="AB1040" s="174"/>
      <c r="AC1040" s="174"/>
      <c r="AD1040" s="174"/>
      <c r="AE1040" s="174"/>
      <c r="AF1040" s="174"/>
      <c r="AG1040" s="174"/>
      <c r="AH1040" s="174"/>
      <c r="AI1040" s="174"/>
      <c r="AJ1040" s="174"/>
      <c r="AK1040" s="174"/>
      <c r="AL1040" s="174"/>
      <c r="AM1040" s="174"/>
      <c r="AN1040" s="174"/>
      <c r="AO1040" s="174"/>
      <c r="AP1040" s="174"/>
      <c r="AQ1040" s="174"/>
      <c r="AR1040" s="174"/>
      <c r="AS1040" s="174"/>
      <c r="AT1040" s="174"/>
      <c r="AU1040" s="174"/>
      <c r="AV1040" s="174"/>
      <c r="AW1040" s="174"/>
      <c r="AX1040" s="174"/>
      <c r="AY1040" s="174"/>
    </row>
    <row r="1041" spans="14:51">
      <c r="N1041" s="174"/>
      <c r="O1041" s="174"/>
      <c r="P1041" s="174"/>
      <c r="Q1041" s="174"/>
      <c r="R1041" s="174"/>
      <c r="S1041" s="174"/>
      <c r="T1041" s="174"/>
      <c r="U1041" s="174"/>
      <c r="V1041" s="174"/>
      <c r="W1041" s="174"/>
      <c r="X1041" s="174"/>
      <c r="Y1041" s="174"/>
      <c r="Z1041" s="174"/>
      <c r="AA1041" s="174"/>
      <c r="AB1041" s="174"/>
      <c r="AC1041" s="174"/>
      <c r="AD1041" s="174"/>
      <c r="AE1041" s="174"/>
      <c r="AF1041" s="174"/>
      <c r="AG1041" s="174"/>
      <c r="AH1041" s="174"/>
      <c r="AI1041" s="174"/>
      <c r="AJ1041" s="174"/>
      <c r="AK1041" s="174"/>
      <c r="AL1041" s="174"/>
      <c r="AM1041" s="174"/>
      <c r="AN1041" s="174"/>
      <c r="AO1041" s="174"/>
      <c r="AP1041" s="174"/>
      <c r="AQ1041" s="174"/>
      <c r="AR1041" s="174"/>
      <c r="AS1041" s="174"/>
      <c r="AT1041" s="174"/>
      <c r="AU1041" s="174"/>
      <c r="AV1041" s="174"/>
      <c r="AW1041" s="174"/>
      <c r="AX1041" s="174"/>
      <c r="AY1041" s="174"/>
    </row>
    <row r="1042" spans="14:51">
      <c r="N1042" s="174"/>
      <c r="O1042" s="174"/>
      <c r="P1042" s="174"/>
      <c r="Q1042" s="174"/>
      <c r="R1042" s="174"/>
      <c r="S1042" s="174"/>
      <c r="T1042" s="174"/>
      <c r="U1042" s="174"/>
      <c r="V1042" s="174"/>
      <c r="W1042" s="174"/>
      <c r="X1042" s="174"/>
      <c r="Y1042" s="174"/>
      <c r="Z1042" s="174"/>
      <c r="AA1042" s="174"/>
      <c r="AB1042" s="174"/>
      <c r="AC1042" s="174"/>
      <c r="AD1042" s="174"/>
      <c r="AE1042" s="174"/>
      <c r="AF1042" s="174"/>
      <c r="AG1042" s="174"/>
      <c r="AH1042" s="174"/>
      <c r="AI1042" s="174"/>
      <c r="AJ1042" s="174"/>
      <c r="AK1042" s="174"/>
      <c r="AL1042" s="174"/>
      <c r="AM1042" s="174"/>
      <c r="AN1042" s="174"/>
      <c r="AO1042" s="174"/>
      <c r="AP1042" s="174"/>
      <c r="AQ1042" s="174"/>
      <c r="AR1042" s="174"/>
      <c r="AS1042" s="174"/>
      <c r="AT1042" s="174"/>
      <c r="AU1042" s="174"/>
      <c r="AV1042" s="174"/>
      <c r="AW1042" s="174"/>
      <c r="AX1042" s="174"/>
      <c r="AY1042" s="174"/>
    </row>
    <row r="1043" spans="14:51">
      <c r="N1043" s="174"/>
      <c r="O1043" s="174"/>
      <c r="P1043" s="174"/>
      <c r="Q1043" s="174"/>
      <c r="R1043" s="174"/>
      <c r="S1043" s="174"/>
      <c r="T1043" s="174"/>
      <c r="U1043" s="174"/>
      <c r="V1043" s="174"/>
      <c r="W1043" s="174"/>
      <c r="X1043" s="174"/>
      <c r="Y1043" s="174"/>
      <c r="Z1043" s="174"/>
      <c r="AA1043" s="174"/>
      <c r="AB1043" s="174"/>
      <c r="AC1043" s="174"/>
      <c r="AD1043" s="174"/>
      <c r="AE1043" s="174"/>
      <c r="AF1043" s="174"/>
      <c r="AG1043" s="174"/>
      <c r="AH1043" s="174"/>
      <c r="AI1043" s="174"/>
      <c r="AJ1043" s="174"/>
      <c r="AK1043" s="174"/>
      <c r="AL1043" s="174"/>
      <c r="AM1043" s="174"/>
      <c r="AN1043" s="174"/>
      <c r="AO1043" s="174"/>
      <c r="AP1043" s="174"/>
      <c r="AQ1043" s="174"/>
      <c r="AR1043" s="174"/>
      <c r="AS1043" s="174"/>
      <c r="AT1043" s="174"/>
      <c r="AU1043" s="174"/>
      <c r="AV1043" s="174"/>
      <c r="AW1043" s="174"/>
      <c r="AX1043" s="174"/>
      <c r="AY1043" s="174"/>
    </row>
    <row r="1044" spans="14:51">
      <c r="N1044" s="174"/>
      <c r="O1044" s="174"/>
      <c r="P1044" s="174"/>
      <c r="Q1044" s="174"/>
      <c r="R1044" s="174"/>
      <c r="S1044" s="174"/>
      <c r="T1044" s="174"/>
      <c r="U1044" s="174"/>
      <c r="V1044" s="174"/>
      <c r="W1044" s="174"/>
      <c r="X1044" s="174"/>
      <c r="Y1044" s="174"/>
      <c r="Z1044" s="174"/>
      <c r="AA1044" s="174"/>
      <c r="AB1044" s="174"/>
      <c r="AC1044" s="174"/>
      <c r="AD1044" s="174"/>
      <c r="AE1044" s="174"/>
      <c r="AF1044" s="174"/>
      <c r="AG1044" s="174"/>
      <c r="AH1044" s="174"/>
      <c r="AI1044" s="174"/>
      <c r="AJ1044" s="174"/>
      <c r="AK1044" s="174"/>
      <c r="AL1044" s="174"/>
      <c r="AM1044" s="174"/>
      <c r="AN1044" s="174"/>
      <c r="AO1044" s="174"/>
      <c r="AP1044" s="174"/>
      <c r="AQ1044" s="174"/>
      <c r="AR1044" s="174"/>
      <c r="AS1044" s="174"/>
      <c r="AT1044" s="174"/>
      <c r="AU1044" s="174"/>
      <c r="AV1044" s="174"/>
      <c r="AW1044" s="174"/>
      <c r="AX1044" s="174"/>
      <c r="AY1044" s="174"/>
    </row>
    <row r="1045" spans="14:51">
      <c r="N1045" s="174"/>
      <c r="O1045" s="174"/>
      <c r="P1045" s="174"/>
      <c r="Q1045" s="174"/>
      <c r="R1045" s="174"/>
      <c r="S1045" s="174"/>
      <c r="T1045" s="174"/>
      <c r="U1045" s="174"/>
      <c r="V1045" s="174"/>
      <c r="W1045" s="174"/>
      <c r="X1045" s="174"/>
      <c r="Y1045" s="174"/>
      <c r="Z1045" s="174"/>
      <c r="AA1045" s="174"/>
      <c r="AB1045" s="174"/>
      <c r="AC1045" s="174"/>
      <c r="AD1045" s="174"/>
      <c r="AE1045" s="174"/>
      <c r="AF1045" s="174"/>
      <c r="AG1045" s="174"/>
      <c r="AH1045" s="174"/>
      <c r="AI1045" s="174"/>
      <c r="AJ1045" s="174"/>
      <c r="AK1045" s="174"/>
      <c r="AL1045" s="174"/>
      <c r="AM1045" s="174"/>
      <c r="AN1045" s="174"/>
      <c r="AO1045" s="174"/>
      <c r="AP1045" s="174"/>
      <c r="AQ1045" s="174"/>
      <c r="AR1045" s="174"/>
      <c r="AS1045" s="174"/>
      <c r="AT1045" s="174"/>
      <c r="AU1045" s="174"/>
      <c r="AV1045" s="174"/>
      <c r="AW1045" s="174"/>
      <c r="AX1045" s="174"/>
      <c r="AY1045" s="174"/>
    </row>
    <row r="1046" spans="14:51">
      <c r="N1046" s="174"/>
      <c r="O1046" s="174"/>
      <c r="P1046" s="174"/>
      <c r="Q1046" s="174"/>
      <c r="R1046" s="174"/>
      <c r="S1046" s="174"/>
      <c r="T1046" s="174"/>
      <c r="U1046" s="174"/>
      <c r="V1046" s="174"/>
      <c r="W1046" s="174"/>
      <c r="X1046" s="174"/>
      <c r="Y1046" s="174"/>
      <c r="Z1046" s="174"/>
      <c r="AA1046" s="174"/>
      <c r="AB1046" s="174"/>
      <c r="AC1046" s="174"/>
      <c r="AD1046" s="174"/>
      <c r="AE1046" s="174"/>
      <c r="AF1046" s="174"/>
      <c r="AG1046" s="174"/>
      <c r="AH1046" s="174"/>
      <c r="AI1046" s="174"/>
      <c r="AJ1046" s="174"/>
      <c r="AK1046" s="174"/>
      <c r="AL1046" s="174"/>
      <c r="AM1046" s="174"/>
      <c r="AN1046" s="174"/>
      <c r="AO1046" s="174"/>
      <c r="AP1046" s="174"/>
      <c r="AQ1046" s="174"/>
      <c r="AR1046" s="174"/>
      <c r="AS1046" s="174"/>
      <c r="AT1046" s="174"/>
      <c r="AU1046" s="174"/>
      <c r="AV1046" s="174"/>
      <c r="AW1046" s="174"/>
      <c r="AX1046" s="174"/>
      <c r="AY1046" s="174"/>
    </row>
    <row r="1047" spans="14:51">
      <c r="N1047" s="174"/>
      <c r="O1047" s="174"/>
      <c r="P1047" s="174"/>
      <c r="Q1047" s="174"/>
      <c r="R1047" s="174"/>
      <c r="S1047" s="174"/>
      <c r="T1047" s="174"/>
      <c r="U1047" s="174"/>
      <c r="V1047" s="174"/>
      <c r="W1047" s="174"/>
      <c r="X1047" s="174"/>
      <c r="Y1047" s="174"/>
      <c r="Z1047" s="174"/>
      <c r="AA1047" s="174"/>
      <c r="AB1047" s="174"/>
      <c r="AC1047" s="174"/>
      <c r="AD1047" s="174"/>
      <c r="AE1047" s="174"/>
      <c r="AF1047" s="174"/>
      <c r="AG1047" s="174"/>
      <c r="AH1047" s="174"/>
      <c r="AI1047" s="174"/>
      <c r="AJ1047" s="174"/>
      <c r="AK1047" s="174"/>
      <c r="AL1047" s="174"/>
      <c r="AM1047" s="174"/>
      <c r="AN1047" s="174"/>
      <c r="AO1047" s="174"/>
      <c r="AP1047" s="174"/>
      <c r="AQ1047" s="174"/>
      <c r="AR1047" s="174"/>
      <c r="AS1047" s="174"/>
      <c r="AT1047" s="174"/>
      <c r="AU1047" s="174"/>
      <c r="AV1047" s="174"/>
      <c r="AW1047" s="174"/>
      <c r="AX1047" s="174"/>
      <c r="AY1047" s="174"/>
    </row>
    <row r="1048" spans="14:51">
      <c r="N1048" s="174"/>
      <c r="O1048" s="174"/>
      <c r="P1048" s="174"/>
      <c r="Q1048" s="174"/>
      <c r="R1048" s="174"/>
      <c r="S1048" s="174"/>
      <c r="T1048" s="174"/>
      <c r="U1048" s="174"/>
      <c r="V1048" s="174"/>
      <c r="W1048" s="174"/>
      <c r="X1048" s="174"/>
      <c r="Y1048" s="174"/>
      <c r="Z1048" s="174"/>
      <c r="AA1048" s="174"/>
      <c r="AB1048" s="174"/>
      <c r="AC1048" s="174"/>
      <c r="AD1048" s="174"/>
      <c r="AE1048" s="174"/>
      <c r="AF1048" s="174"/>
      <c r="AG1048" s="174"/>
      <c r="AH1048" s="174"/>
      <c r="AI1048" s="174"/>
      <c r="AJ1048" s="174"/>
      <c r="AK1048" s="174"/>
      <c r="AL1048" s="174"/>
      <c r="AM1048" s="174"/>
      <c r="AN1048" s="174"/>
      <c r="AO1048" s="174"/>
      <c r="AP1048" s="174"/>
      <c r="AQ1048" s="174"/>
      <c r="AR1048" s="174"/>
      <c r="AS1048" s="174"/>
      <c r="AT1048" s="174"/>
      <c r="AU1048" s="174"/>
      <c r="AV1048" s="174"/>
      <c r="AW1048" s="174"/>
      <c r="AX1048" s="174"/>
      <c r="AY1048" s="174"/>
    </row>
    <row r="1049" spans="14:51">
      <c r="N1049" s="174"/>
      <c r="O1049" s="174"/>
      <c r="P1049" s="174"/>
      <c r="Q1049" s="174"/>
      <c r="R1049" s="174"/>
      <c r="S1049" s="174"/>
      <c r="T1049" s="174"/>
      <c r="U1049" s="174"/>
      <c r="V1049" s="174"/>
      <c r="W1049" s="174"/>
      <c r="X1049" s="174"/>
      <c r="Y1049" s="174"/>
      <c r="Z1049" s="174"/>
      <c r="AA1049" s="174"/>
      <c r="AB1049" s="174"/>
      <c r="AC1049" s="174"/>
      <c r="AD1049" s="174"/>
      <c r="AE1049" s="174"/>
      <c r="AF1049" s="174"/>
      <c r="AG1049" s="174"/>
      <c r="AH1049" s="174"/>
      <c r="AI1049" s="174"/>
      <c r="AJ1049" s="174"/>
      <c r="AK1049" s="174"/>
      <c r="AL1049" s="174"/>
      <c r="AM1049" s="174"/>
      <c r="AN1049" s="174"/>
      <c r="AO1049" s="174"/>
      <c r="AP1049" s="174"/>
      <c r="AQ1049" s="174"/>
      <c r="AR1049" s="174"/>
      <c r="AS1049" s="174"/>
      <c r="AT1049" s="174"/>
      <c r="AU1049" s="174"/>
      <c r="AV1049" s="174"/>
      <c r="AW1049" s="174"/>
      <c r="AX1049" s="174"/>
      <c r="AY1049" s="174"/>
    </row>
    <row r="1050" spans="14:51">
      <c r="N1050" s="174"/>
      <c r="O1050" s="174"/>
      <c r="P1050" s="174"/>
      <c r="Q1050" s="174"/>
      <c r="R1050" s="174"/>
      <c r="S1050" s="174"/>
      <c r="T1050" s="174"/>
      <c r="U1050" s="174"/>
      <c r="V1050" s="174"/>
      <c r="W1050" s="174"/>
      <c r="X1050" s="174"/>
      <c r="Y1050" s="174"/>
      <c r="Z1050" s="174"/>
      <c r="AA1050" s="174"/>
      <c r="AB1050" s="174"/>
      <c r="AC1050" s="174"/>
      <c r="AD1050" s="174"/>
      <c r="AE1050" s="174"/>
      <c r="AF1050" s="174"/>
      <c r="AG1050" s="174"/>
      <c r="AH1050" s="174"/>
      <c r="AI1050" s="174"/>
      <c r="AJ1050" s="174"/>
      <c r="AK1050" s="174"/>
      <c r="AL1050" s="174"/>
      <c r="AM1050" s="174"/>
      <c r="AN1050" s="174"/>
      <c r="AO1050" s="174"/>
      <c r="AP1050" s="174"/>
      <c r="AQ1050" s="174"/>
      <c r="AR1050" s="174"/>
      <c r="AS1050" s="174"/>
      <c r="AT1050" s="174"/>
      <c r="AU1050" s="174"/>
      <c r="AV1050" s="174"/>
      <c r="AW1050" s="174"/>
      <c r="AX1050" s="174"/>
      <c r="AY1050" s="174"/>
    </row>
    <row r="1051" spans="14:51">
      <c r="N1051" s="174"/>
      <c r="O1051" s="174"/>
      <c r="P1051" s="174"/>
      <c r="Q1051" s="174"/>
      <c r="R1051" s="174"/>
      <c r="S1051" s="174"/>
      <c r="T1051" s="174"/>
      <c r="U1051" s="174"/>
      <c r="V1051" s="174"/>
      <c r="W1051" s="174"/>
      <c r="X1051" s="174"/>
      <c r="Y1051" s="174"/>
      <c r="Z1051" s="174"/>
      <c r="AA1051" s="174"/>
      <c r="AB1051" s="174"/>
      <c r="AC1051" s="174"/>
      <c r="AD1051" s="174"/>
      <c r="AE1051" s="174"/>
      <c r="AF1051" s="174"/>
      <c r="AG1051" s="174"/>
      <c r="AH1051" s="174"/>
      <c r="AI1051" s="174"/>
      <c r="AJ1051" s="174"/>
      <c r="AK1051" s="174"/>
      <c r="AL1051" s="174"/>
      <c r="AM1051" s="174"/>
      <c r="AN1051" s="174"/>
      <c r="AO1051" s="174"/>
      <c r="AP1051" s="174"/>
      <c r="AQ1051" s="174"/>
      <c r="AR1051" s="174"/>
      <c r="AS1051" s="174"/>
      <c r="AT1051" s="174"/>
      <c r="AU1051" s="174"/>
      <c r="AV1051" s="174"/>
      <c r="AW1051" s="174"/>
      <c r="AX1051" s="174"/>
      <c r="AY1051" s="174"/>
    </row>
    <row r="1052" spans="14:51">
      <c r="N1052" s="174"/>
      <c r="O1052" s="174"/>
      <c r="P1052" s="174"/>
      <c r="Q1052" s="174"/>
      <c r="R1052" s="174"/>
      <c r="S1052" s="174"/>
      <c r="T1052" s="174"/>
      <c r="U1052" s="174"/>
      <c r="V1052" s="174"/>
      <c r="W1052" s="174"/>
      <c r="X1052" s="174"/>
      <c r="Y1052" s="174"/>
      <c r="Z1052" s="174"/>
      <c r="AA1052" s="174"/>
      <c r="AB1052" s="174"/>
      <c r="AC1052" s="174"/>
      <c r="AD1052" s="174"/>
      <c r="AE1052" s="174"/>
      <c r="AF1052" s="174"/>
      <c r="AG1052" s="174"/>
      <c r="AH1052" s="174"/>
      <c r="AI1052" s="174"/>
      <c r="AJ1052" s="174"/>
      <c r="AK1052" s="174"/>
      <c r="AL1052" s="174"/>
      <c r="AM1052" s="174"/>
      <c r="AN1052" s="174"/>
      <c r="AO1052" s="174"/>
      <c r="AP1052" s="174"/>
      <c r="AQ1052" s="174"/>
      <c r="AR1052" s="174"/>
      <c r="AS1052" s="174"/>
      <c r="AT1052" s="174"/>
      <c r="AU1052" s="174"/>
      <c r="AV1052" s="174"/>
      <c r="AW1052" s="174"/>
      <c r="AX1052" s="174"/>
      <c r="AY1052" s="174"/>
    </row>
    <row r="1053" spans="14:51">
      <c r="N1053" s="174"/>
      <c r="O1053" s="174"/>
      <c r="P1053" s="174"/>
      <c r="Q1053" s="174"/>
      <c r="R1053" s="174"/>
      <c r="S1053" s="174"/>
      <c r="T1053" s="174"/>
      <c r="U1053" s="174"/>
      <c r="V1053" s="174"/>
      <c r="W1053" s="174"/>
      <c r="X1053" s="174"/>
      <c r="Y1053" s="174"/>
      <c r="Z1053" s="174"/>
      <c r="AA1053" s="174"/>
      <c r="AB1053" s="174"/>
      <c r="AC1053" s="174"/>
      <c r="AD1053" s="174"/>
      <c r="AE1053" s="174"/>
      <c r="AF1053" s="174"/>
      <c r="AG1053" s="174"/>
      <c r="AH1053" s="174"/>
      <c r="AI1053" s="174"/>
      <c r="AJ1053" s="174"/>
      <c r="AK1053" s="174"/>
      <c r="AL1053" s="174"/>
      <c r="AM1053" s="174"/>
      <c r="AN1053" s="174"/>
      <c r="AO1053" s="174"/>
      <c r="AP1053" s="174"/>
      <c r="AQ1053" s="174"/>
      <c r="AR1053" s="174"/>
      <c r="AS1053" s="174"/>
      <c r="AT1053" s="174"/>
      <c r="AU1053" s="174"/>
      <c r="AV1053" s="174"/>
      <c r="AW1053" s="174"/>
      <c r="AX1053" s="174"/>
      <c r="AY1053" s="174"/>
    </row>
    <row r="1054" spans="14:51">
      <c r="N1054" s="174"/>
      <c r="O1054" s="174"/>
      <c r="P1054" s="174"/>
      <c r="Q1054" s="174"/>
      <c r="R1054" s="174"/>
      <c r="S1054" s="174"/>
      <c r="T1054" s="174"/>
      <c r="U1054" s="174"/>
      <c r="V1054" s="174"/>
      <c r="W1054" s="174"/>
      <c r="X1054" s="174"/>
      <c r="Y1054" s="174"/>
      <c r="Z1054" s="174"/>
      <c r="AA1054" s="174"/>
      <c r="AB1054" s="174"/>
      <c r="AC1054" s="174"/>
      <c r="AD1054" s="174"/>
      <c r="AE1054" s="174"/>
      <c r="AF1054" s="174"/>
      <c r="AG1054" s="174"/>
      <c r="AH1054" s="174"/>
      <c r="AI1054" s="174"/>
      <c r="AJ1054" s="174"/>
      <c r="AK1054" s="174"/>
      <c r="AL1054" s="174"/>
      <c r="AM1054" s="174"/>
      <c r="AN1054" s="174"/>
      <c r="AO1054" s="174"/>
      <c r="AP1054" s="174"/>
      <c r="AQ1054" s="174"/>
      <c r="AR1054" s="174"/>
      <c r="AS1054" s="174"/>
      <c r="AT1054" s="174"/>
      <c r="AU1054" s="174"/>
      <c r="AV1054" s="174"/>
      <c r="AW1054" s="174"/>
      <c r="AX1054" s="174"/>
      <c r="AY1054" s="174"/>
    </row>
    <row r="1055" spans="14:51">
      <c r="N1055" s="174"/>
      <c r="O1055" s="174"/>
      <c r="P1055" s="174"/>
      <c r="Q1055" s="174"/>
      <c r="R1055" s="174"/>
      <c r="S1055" s="174"/>
      <c r="T1055" s="174"/>
      <c r="U1055" s="174"/>
      <c r="V1055" s="174"/>
      <c r="W1055" s="174"/>
      <c r="X1055" s="174"/>
      <c r="Y1055" s="174"/>
      <c r="Z1055" s="174"/>
      <c r="AA1055" s="174"/>
      <c r="AB1055" s="174"/>
      <c r="AC1055" s="174"/>
      <c r="AD1055" s="174"/>
      <c r="AE1055" s="174"/>
      <c r="AF1055" s="174"/>
      <c r="AG1055" s="174"/>
      <c r="AH1055" s="174"/>
      <c r="AI1055" s="174"/>
      <c r="AJ1055" s="174"/>
      <c r="AK1055" s="174"/>
      <c r="AL1055" s="174"/>
      <c r="AM1055" s="174"/>
      <c r="AN1055" s="174"/>
      <c r="AO1055" s="174"/>
      <c r="AP1055" s="174"/>
      <c r="AQ1055" s="174"/>
      <c r="AR1055" s="174"/>
      <c r="AS1055" s="174"/>
      <c r="AT1055" s="174"/>
      <c r="AU1055" s="174"/>
      <c r="AV1055" s="174"/>
      <c r="AW1055" s="174"/>
      <c r="AX1055" s="174"/>
      <c r="AY1055" s="174"/>
    </row>
    <row r="1056" spans="14:51">
      <c r="N1056" s="174"/>
      <c r="O1056" s="174"/>
      <c r="P1056" s="174"/>
      <c r="Q1056" s="174"/>
      <c r="R1056" s="174"/>
      <c r="S1056" s="174"/>
      <c r="T1056" s="174"/>
      <c r="U1056" s="174"/>
      <c r="V1056" s="174"/>
      <c r="W1056" s="174"/>
      <c r="X1056" s="174"/>
      <c r="Y1056" s="174"/>
      <c r="Z1056" s="174"/>
      <c r="AA1056" s="174"/>
      <c r="AB1056" s="174"/>
      <c r="AC1056" s="174"/>
      <c r="AD1056" s="174"/>
      <c r="AE1056" s="174"/>
      <c r="AF1056" s="174"/>
      <c r="AG1056" s="174"/>
      <c r="AH1056" s="174"/>
      <c r="AI1056" s="174"/>
      <c r="AJ1056" s="174"/>
      <c r="AK1056" s="174"/>
      <c r="AL1056" s="174"/>
      <c r="AM1056" s="174"/>
      <c r="AN1056" s="174"/>
      <c r="AO1056" s="174"/>
      <c r="AP1056" s="174"/>
      <c r="AQ1056" s="174"/>
      <c r="AR1056" s="174"/>
      <c r="AS1056" s="174"/>
      <c r="AT1056" s="174"/>
      <c r="AU1056" s="174"/>
      <c r="AV1056" s="174"/>
      <c r="AW1056" s="174"/>
      <c r="AX1056" s="174"/>
      <c r="AY1056" s="174"/>
    </row>
    <row r="1057" spans="14:51">
      <c r="N1057" s="174"/>
      <c r="O1057" s="174"/>
      <c r="P1057" s="174"/>
      <c r="Q1057" s="174"/>
      <c r="R1057" s="174"/>
      <c r="S1057" s="174"/>
      <c r="T1057" s="174"/>
      <c r="U1057" s="174"/>
      <c r="V1057" s="174"/>
      <c r="W1057" s="174"/>
      <c r="X1057" s="174"/>
      <c r="Y1057" s="174"/>
      <c r="Z1057" s="174"/>
      <c r="AA1057" s="174"/>
      <c r="AB1057" s="174"/>
      <c r="AC1057" s="174"/>
      <c r="AD1057" s="174"/>
      <c r="AE1057" s="174"/>
      <c r="AF1057" s="174"/>
      <c r="AG1057" s="174"/>
      <c r="AH1057" s="174"/>
      <c r="AI1057" s="174"/>
      <c r="AJ1057" s="174"/>
      <c r="AK1057" s="174"/>
      <c r="AL1057" s="174"/>
      <c r="AM1057" s="174"/>
      <c r="AN1057" s="174"/>
      <c r="AO1057" s="174"/>
      <c r="AP1057" s="174"/>
      <c r="AQ1057" s="174"/>
      <c r="AR1057" s="174"/>
      <c r="AS1057" s="174"/>
      <c r="AT1057" s="174"/>
      <c r="AU1057" s="174"/>
      <c r="AV1057" s="174"/>
      <c r="AW1057" s="174"/>
      <c r="AX1057" s="174"/>
      <c r="AY1057" s="174"/>
    </row>
    <row r="1058" spans="14:51">
      <c r="N1058" s="174"/>
      <c r="O1058" s="174"/>
      <c r="P1058" s="174"/>
      <c r="Q1058" s="174"/>
      <c r="R1058" s="174"/>
      <c r="S1058" s="174"/>
      <c r="T1058" s="174"/>
      <c r="U1058" s="174"/>
      <c r="V1058" s="174"/>
      <c r="W1058" s="174"/>
      <c r="X1058" s="174"/>
      <c r="Y1058" s="174"/>
      <c r="Z1058" s="174"/>
      <c r="AA1058" s="174"/>
      <c r="AB1058" s="174"/>
      <c r="AC1058" s="174"/>
      <c r="AD1058" s="174"/>
      <c r="AE1058" s="174"/>
      <c r="AF1058" s="174"/>
      <c r="AG1058" s="174"/>
      <c r="AH1058" s="174"/>
      <c r="AI1058" s="174"/>
      <c r="AJ1058" s="174"/>
      <c r="AK1058" s="174"/>
      <c r="AL1058" s="174"/>
      <c r="AM1058" s="174"/>
      <c r="AN1058" s="174"/>
      <c r="AO1058" s="174"/>
      <c r="AP1058" s="174"/>
      <c r="AQ1058" s="174"/>
      <c r="AR1058" s="174"/>
      <c r="AS1058" s="174"/>
      <c r="AT1058" s="174"/>
      <c r="AU1058" s="174"/>
      <c r="AV1058" s="174"/>
      <c r="AW1058" s="174"/>
      <c r="AX1058" s="174"/>
      <c r="AY1058" s="174"/>
    </row>
    <row r="1059" spans="14:51">
      <c r="N1059" s="174"/>
      <c r="O1059" s="174"/>
      <c r="P1059" s="174"/>
      <c r="Q1059" s="174"/>
      <c r="R1059" s="174"/>
      <c r="S1059" s="174"/>
      <c r="T1059" s="174"/>
      <c r="U1059" s="174"/>
      <c r="V1059" s="174"/>
      <c r="W1059" s="174"/>
      <c r="X1059" s="174"/>
      <c r="Y1059" s="174"/>
      <c r="Z1059" s="174"/>
      <c r="AA1059" s="174"/>
      <c r="AB1059" s="174"/>
      <c r="AC1059" s="174"/>
      <c r="AD1059" s="174"/>
      <c r="AE1059" s="174"/>
      <c r="AF1059" s="174"/>
      <c r="AG1059" s="174"/>
      <c r="AH1059" s="174"/>
      <c r="AI1059" s="174"/>
      <c r="AJ1059" s="174"/>
      <c r="AK1059" s="174"/>
      <c r="AL1059" s="174"/>
      <c r="AM1059" s="174"/>
      <c r="AN1059" s="174"/>
      <c r="AO1059" s="174"/>
      <c r="AP1059" s="174"/>
      <c r="AQ1059" s="174"/>
      <c r="AR1059" s="174"/>
      <c r="AS1059" s="174"/>
      <c r="AT1059" s="174"/>
      <c r="AU1059" s="174"/>
      <c r="AV1059" s="174"/>
      <c r="AW1059" s="174"/>
      <c r="AX1059" s="174"/>
      <c r="AY1059" s="174"/>
    </row>
    <row r="1060" spans="14:51">
      <c r="N1060" s="174"/>
      <c r="O1060" s="174"/>
      <c r="P1060" s="174"/>
      <c r="Q1060" s="174"/>
      <c r="R1060" s="174"/>
      <c r="S1060" s="174"/>
      <c r="T1060" s="174"/>
      <c r="U1060" s="174"/>
      <c r="V1060" s="174"/>
      <c r="W1060" s="174"/>
      <c r="X1060" s="174"/>
      <c r="Y1060" s="174"/>
      <c r="Z1060" s="174"/>
      <c r="AA1060" s="174"/>
      <c r="AB1060" s="174"/>
      <c r="AC1060" s="174"/>
      <c r="AD1060" s="174"/>
      <c r="AE1060" s="174"/>
      <c r="AF1060" s="174"/>
      <c r="AG1060" s="174"/>
      <c r="AH1060" s="174"/>
      <c r="AI1060" s="174"/>
      <c r="AJ1060" s="174"/>
      <c r="AK1060" s="174"/>
      <c r="AL1060" s="174"/>
      <c r="AM1060" s="174"/>
      <c r="AN1060" s="174"/>
      <c r="AO1060" s="174"/>
      <c r="AP1060" s="174"/>
      <c r="AQ1060" s="174"/>
      <c r="AR1060" s="174"/>
      <c r="AS1060" s="174"/>
      <c r="AT1060" s="174"/>
      <c r="AU1060" s="174"/>
      <c r="AV1060" s="174"/>
      <c r="AW1060" s="174"/>
      <c r="AX1060" s="174"/>
      <c r="AY1060" s="174"/>
    </row>
    <row r="1061" spans="14:51">
      <c r="N1061" s="174"/>
      <c r="O1061" s="174"/>
      <c r="P1061" s="174"/>
      <c r="Q1061" s="174"/>
      <c r="R1061" s="174"/>
      <c r="S1061" s="174"/>
      <c r="T1061" s="174"/>
      <c r="U1061" s="174"/>
      <c r="V1061" s="174"/>
      <c r="W1061" s="174"/>
      <c r="X1061" s="174"/>
      <c r="Y1061" s="174"/>
      <c r="Z1061" s="174"/>
      <c r="AA1061" s="174"/>
      <c r="AB1061" s="174"/>
      <c r="AC1061" s="174"/>
      <c r="AD1061" s="174"/>
      <c r="AE1061" s="174"/>
      <c r="AF1061" s="174"/>
      <c r="AG1061" s="174"/>
      <c r="AH1061" s="174"/>
      <c r="AI1061" s="174"/>
      <c r="AJ1061" s="174"/>
      <c r="AK1061" s="174"/>
      <c r="AL1061" s="174"/>
      <c r="AM1061" s="174"/>
      <c r="AN1061" s="174"/>
      <c r="AO1061" s="174"/>
      <c r="AP1061" s="174"/>
      <c r="AQ1061" s="174"/>
      <c r="AR1061" s="174"/>
      <c r="AS1061" s="174"/>
      <c r="AT1061" s="174"/>
      <c r="AU1061" s="174"/>
      <c r="AV1061" s="174"/>
      <c r="AW1061" s="174"/>
      <c r="AX1061" s="174"/>
      <c r="AY1061" s="174"/>
    </row>
    <row r="1062" spans="14:51">
      <c r="N1062" s="174"/>
      <c r="O1062" s="174"/>
      <c r="P1062" s="174"/>
      <c r="Q1062" s="174"/>
      <c r="R1062" s="174"/>
      <c r="S1062" s="174"/>
      <c r="T1062" s="174"/>
      <c r="U1062" s="174"/>
      <c r="V1062" s="174"/>
      <c r="W1062" s="174"/>
      <c r="X1062" s="174"/>
      <c r="Y1062" s="174"/>
      <c r="Z1062" s="174"/>
      <c r="AA1062" s="174"/>
      <c r="AB1062" s="174"/>
      <c r="AC1062" s="174"/>
      <c r="AD1062" s="174"/>
      <c r="AE1062" s="174"/>
      <c r="AF1062" s="174"/>
      <c r="AG1062" s="174"/>
      <c r="AH1062" s="174"/>
      <c r="AI1062" s="174"/>
      <c r="AJ1062" s="174"/>
      <c r="AK1062" s="174"/>
      <c r="AL1062" s="174"/>
      <c r="AM1062" s="174"/>
      <c r="AN1062" s="174"/>
      <c r="AO1062" s="174"/>
      <c r="AP1062" s="174"/>
      <c r="AQ1062" s="174"/>
      <c r="AR1062" s="174"/>
      <c r="AS1062" s="174"/>
      <c r="AT1062" s="174"/>
      <c r="AU1062" s="174"/>
      <c r="AV1062" s="174"/>
      <c r="AW1062" s="174"/>
      <c r="AX1062" s="174"/>
      <c r="AY1062" s="174"/>
    </row>
    <row r="1063" spans="14:51">
      <c r="N1063" s="174"/>
      <c r="O1063" s="174"/>
      <c r="P1063" s="174"/>
      <c r="Q1063" s="174"/>
      <c r="R1063" s="174"/>
      <c r="S1063" s="174"/>
      <c r="T1063" s="174"/>
      <c r="U1063" s="174"/>
      <c r="V1063" s="174"/>
      <c r="W1063" s="174"/>
      <c r="X1063" s="174"/>
      <c r="Y1063" s="174"/>
      <c r="Z1063" s="174"/>
      <c r="AA1063" s="174"/>
      <c r="AB1063" s="174"/>
      <c r="AC1063" s="174"/>
      <c r="AD1063" s="174"/>
      <c r="AE1063" s="174"/>
      <c r="AF1063" s="174"/>
      <c r="AG1063" s="174"/>
      <c r="AH1063" s="174"/>
      <c r="AI1063" s="174"/>
      <c r="AJ1063" s="174"/>
      <c r="AK1063" s="174"/>
      <c r="AL1063" s="174"/>
      <c r="AM1063" s="174"/>
      <c r="AN1063" s="174"/>
      <c r="AO1063" s="174"/>
      <c r="AP1063" s="174"/>
      <c r="AQ1063" s="174"/>
      <c r="AR1063" s="174"/>
      <c r="AS1063" s="174"/>
      <c r="AT1063" s="174"/>
      <c r="AU1063" s="174"/>
      <c r="AV1063" s="174"/>
      <c r="AW1063" s="174"/>
      <c r="AX1063" s="174"/>
      <c r="AY1063" s="174"/>
    </row>
    <row r="1064" spans="14:51">
      <c r="N1064" s="174"/>
      <c r="O1064" s="174"/>
      <c r="P1064" s="174"/>
      <c r="Q1064" s="174"/>
      <c r="R1064" s="174"/>
      <c r="S1064" s="174"/>
      <c r="T1064" s="174"/>
      <c r="U1064" s="174"/>
      <c r="V1064" s="174"/>
      <c r="W1064" s="174"/>
      <c r="X1064" s="174"/>
      <c r="Y1064" s="174"/>
      <c r="Z1064" s="174"/>
      <c r="AA1064" s="174"/>
      <c r="AB1064" s="174"/>
      <c r="AC1064" s="174"/>
      <c r="AD1064" s="174"/>
      <c r="AE1064" s="174"/>
      <c r="AF1064" s="174"/>
      <c r="AG1064" s="174"/>
      <c r="AH1064" s="174"/>
      <c r="AI1064" s="174"/>
      <c r="AJ1064" s="174"/>
      <c r="AK1064" s="174"/>
      <c r="AL1064" s="174"/>
      <c r="AM1064" s="174"/>
      <c r="AN1064" s="174"/>
      <c r="AO1064" s="174"/>
      <c r="AP1064" s="174"/>
      <c r="AQ1064" s="174"/>
      <c r="AR1064" s="174"/>
      <c r="AS1064" s="174"/>
      <c r="AT1064" s="174"/>
      <c r="AU1064" s="174"/>
      <c r="AV1064" s="174"/>
      <c r="AW1064" s="174"/>
      <c r="AX1064" s="174"/>
      <c r="AY1064" s="174"/>
    </row>
    <row r="1065" spans="14:51">
      <c r="N1065" s="174"/>
      <c r="O1065" s="174"/>
      <c r="P1065" s="174"/>
      <c r="Q1065" s="174"/>
      <c r="R1065" s="174"/>
      <c r="S1065" s="174"/>
      <c r="T1065" s="174"/>
      <c r="U1065" s="174"/>
      <c r="V1065" s="174"/>
      <c r="W1065" s="174"/>
      <c r="X1065" s="174"/>
      <c r="Y1065" s="174"/>
      <c r="Z1065" s="174"/>
      <c r="AA1065" s="174"/>
      <c r="AB1065" s="174"/>
      <c r="AC1065" s="174"/>
      <c r="AD1065" s="174"/>
      <c r="AE1065" s="174"/>
      <c r="AF1065" s="174"/>
      <c r="AG1065" s="174"/>
      <c r="AH1065" s="174"/>
      <c r="AI1065" s="174"/>
      <c r="AJ1065" s="174"/>
      <c r="AK1065" s="174"/>
      <c r="AL1065" s="174"/>
      <c r="AM1065" s="174"/>
      <c r="AN1065" s="174"/>
      <c r="AO1065" s="174"/>
      <c r="AP1065" s="174"/>
      <c r="AQ1065" s="174"/>
      <c r="AR1065" s="174"/>
      <c r="AS1065" s="174"/>
      <c r="AT1065" s="174"/>
      <c r="AU1065" s="174"/>
      <c r="AV1065" s="174"/>
      <c r="AW1065" s="174"/>
      <c r="AX1065" s="174"/>
      <c r="AY1065" s="174"/>
    </row>
    <row r="1066" spans="14:51">
      <c r="N1066" s="174"/>
      <c r="O1066" s="174"/>
      <c r="P1066" s="174"/>
      <c r="Q1066" s="174"/>
      <c r="R1066" s="174"/>
      <c r="S1066" s="174"/>
      <c r="T1066" s="174"/>
      <c r="U1066" s="174"/>
      <c r="V1066" s="174"/>
      <c r="W1066" s="174"/>
      <c r="X1066" s="174"/>
      <c r="Y1066" s="174"/>
      <c r="Z1066" s="174"/>
      <c r="AA1066" s="174"/>
      <c r="AB1066" s="174"/>
      <c r="AC1066" s="174"/>
      <c r="AD1066" s="174"/>
      <c r="AE1066" s="174"/>
      <c r="AF1066" s="174"/>
      <c r="AG1066" s="174"/>
      <c r="AH1066" s="174"/>
      <c r="AI1066" s="174"/>
      <c r="AJ1066" s="174"/>
      <c r="AK1066" s="174"/>
      <c r="AL1066" s="174"/>
      <c r="AM1066" s="174"/>
      <c r="AN1066" s="174"/>
      <c r="AO1066" s="174"/>
      <c r="AP1066" s="174"/>
      <c r="AQ1066" s="174"/>
      <c r="AR1066" s="174"/>
      <c r="AS1066" s="174"/>
      <c r="AT1066" s="174"/>
      <c r="AU1066" s="174"/>
      <c r="AV1066" s="174"/>
      <c r="AW1066" s="174"/>
      <c r="AX1066" s="174"/>
      <c r="AY1066" s="174"/>
    </row>
    <row r="1067" spans="14:51">
      <c r="N1067" s="174"/>
      <c r="O1067" s="174"/>
      <c r="P1067" s="174"/>
      <c r="Q1067" s="174"/>
      <c r="R1067" s="174"/>
      <c r="S1067" s="174"/>
      <c r="T1067" s="174"/>
      <c r="U1067" s="174"/>
      <c r="V1067" s="174"/>
      <c r="W1067" s="174"/>
      <c r="X1067" s="174"/>
      <c r="Y1067" s="174"/>
      <c r="Z1067" s="174"/>
      <c r="AA1067" s="174"/>
      <c r="AB1067" s="174"/>
      <c r="AC1067" s="174"/>
      <c r="AD1067" s="174"/>
      <c r="AE1067" s="174"/>
      <c r="AF1067" s="174"/>
      <c r="AG1067" s="174"/>
      <c r="AH1067" s="174"/>
      <c r="AI1067" s="174"/>
      <c r="AJ1067" s="174"/>
      <c r="AK1067" s="174"/>
      <c r="AL1067" s="174"/>
      <c r="AM1067" s="174"/>
      <c r="AN1067" s="174"/>
      <c r="AO1067" s="174"/>
      <c r="AP1067" s="174"/>
      <c r="AQ1067" s="174"/>
      <c r="AR1067" s="174"/>
      <c r="AS1067" s="174"/>
      <c r="AT1067" s="174"/>
      <c r="AU1067" s="174"/>
      <c r="AV1067" s="174"/>
      <c r="AW1067" s="174"/>
      <c r="AX1067" s="174"/>
      <c r="AY1067" s="174"/>
    </row>
    <row r="1068" spans="14:51">
      <c r="N1068" s="174"/>
      <c r="O1068" s="174"/>
      <c r="P1068" s="174"/>
      <c r="Q1068" s="174"/>
      <c r="R1068" s="174"/>
      <c r="S1068" s="174"/>
      <c r="T1068" s="174"/>
      <c r="U1068" s="174"/>
      <c r="V1068" s="174"/>
      <c r="W1068" s="174"/>
      <c r="X1068" s="174"/>
      <c r="Y1068" s="174"/>
      <c r="Z1068" s="174"/>
      <c r="AA1068" s="174"/>
      <c r="AB1068" s="174"/>
      <c r="AC1068" s="174"/>
      <c r="AD1068" s="174"/>
      <c r="AE1068" s="174"/>
      <c r="AF1068" s="174"/>
      <c r="AG1068" s="174"/>
      <c r="AH1068" s="174"/>
      <c r="AI1068" s="174"/>
      <c r="AJ1068" s="174"/>
      <c r="AK1068" s="174"/>
      <c r="AL1068" s="174"/>
      <c r="AM1068" s="174"/>
      <c r="AN1068" s="174"/>
      <c r="AO1068" s="174"/>
      <c r="AP1068" s="174"/>
      <c r="AQ1068" s="174"/>
      <c r="AR1068" s="174"/>
      <c r="AS1068" s="174"/>
      <c r="AT1068" s="174"/>
      <c r="AU1068" s="174"/>
      <c r="AV1068" s="174"/>
      <c r="AW1068" s="174"/>
      <c r="AX1068" s="174"/>
      <c r="AY1068" s="174"/>
    </row>
    <row r="1069" spans="14:51">
      <c r="N1069" s="174"/>
      <c r="O1069" s="174"/>
      <c r="P1069" s="174"/>
      <c r="Q1069" s="174"/>
      <c r="R1069" s="174"/>
      <c r="S1069" s="174"/>
      <c r="T1069" s="174"/>
      <c r="U1069" s="174"/>
      <c r="V1069" s="174"/>
      <c r="W1069" s="174"/>
      <c r="X1069" s="174"/>
      <c r="Y1069" s="174"/>
      <c r="Z1069" s="174"/>
      <c r="AA1069" s="174"/>
      <c r="AB1069" s="174"/>
      <c r="AC1069" s="174"/>
      <c r="AD1069" s="174"/>
      <c r="AE1069" s="174"/>
      <c r="AF1069" s="174"/>
      <c r="AG1069" s="174"/>
      <c r="AH1069" s="174"/>
      <c r="AI1069" s="174"/>
      <c r="AJ1069" s="174"/>
      <c r="AK1069" s="174"/>
      <c r="AL1069" s="174"/>
      <c r="AM1069" s="174"/>
      <c r="AN1069" s="174"/>
      <c r="AO1069" s="174"/>
      <c r="AP1069" s="174"/>
      <c r="AQ1069" s="174"/>
      <c r="AR1069" s="174"/>
      <c r="AS1069" s="174"/>
      <c r="AT1069" s="174"/>
      <c r="AU1069" s="174"/>
      <c r="AV1069" s="174"/>
      <c r="AW1069" s="174"/>
      <c r="AX1069" s="174"/>
      <c r="AY1069" s="174"/>
    </row>
    <row r="1070" spans="14:51">
      <c r="N1070" s="174"/>
      <c r="O1070" s="174"/>
      <c r="P1070" s="174"/>
      <c r="Q1070" s="174"/>
      <c r="R1070" s="174"/>
      <c r="S1070" s="174"/>
      <c r="T1070" s="174"/>
      <c r="U1070" s="174"/>
      <c r="V1070" s="174"/>
      <c r="W1070" s="174"/>
      <c r="X1070" s="174"/>
      <c r="Y1070" s="174"/>
      <c r="Z1070" s="174"/>
      <c r="AA1070" s="174"/>
      <c r="AB1070" s="174"/>
      <c r="AC1070" s="174"/>
      <c r="AD1070" s="174"/>
      <c r="AE1070" s="174"/>
      <c r="AF1070" s="174"/>
      <c r="AG1070" s="174"/>
      <c r="AH1070" s="174"/>
      <c r="AI1070" s="174"/>
      <c r="AJ1070" s="174"/>
      <c r="AK1070" s="174"/>
      <c r="AL1070" s="174"/>
      <c r="AM1070" s="174"/>
      <c r="AN1070" s="174"/>
      <c r="AO1070" s="174"/>
      <c r="AP1070" s="174"/>
      <c r="AQ1070" s="174"/>
      <c r="AR1070" s="174"/>
      <c r="AS1070" s="174"/>
      <c r="AT1070" s="174"/>
      <c r="AU1070" s="174"/>
      <c r="AV1070" s="174"/>
      <c r="AW1070" s="174"/>
      <c r="AX1070" s="174"/>
      <c r="AY1070" s="174"/>
    </row>
    <row r="1071" spans="14:51">
      <c r="N1071" s="174"/>
      <c r="O1071" s="174"/>
      <c r="P1071" s="174"/>
      <c r="Q1071" s="174"/>
      <c r="R1071" s="174"/>
      <c r="S1071" s="174"/>
      <c r="T1071" s="174"/>
      <c r="U1071" s="174"/>
      <c r="V1071" s="174"/>
      <c r="W1071" s="174"/>
      <c r="X1071" s="174"/>
      <c r="Y1071" s="174"/>
      <c r="Z1071" s="174"/>
      <c r="AA1071" s="174"/>
      <c r="AB1071" s="174"/>
      <c r="AC1071" s="174"/>
      <c r="AD1071" s="174"/>
      <c r="AE1071" s="174"/>
      <c r="AF1071" s="174"/>
      <c r="AG1071" s="174"/>
      <c r="AH1071" s="174"/>
      <c r="AI1071" s="174"/>
      <c r="AJ1071" s="174"/>
      <c r="AK1071" s="174"/>
      <c r="AL1071" s="174"/>
      <c r="AM1071" s="174"/>
      <c r="AN1071" s="174"/>
      <c r="AO1071" s="174"/>
      <c r="AP1071" s="174"/>
      <c r="AQ1071" s="174"/>
      <c r="AR1071" s="174"/>
      <c r="AS1071" s="174"/>
      <c r="AT1071" s="174"/>
      <c r="AU1071" s="174"/>
      <c r="AV1071" s="174"/>
      <c r="AW1071" s="174"/>
      <c r="AX1071" s="174"/>
      <c r="AY1071" s="174"/>
    </row>
    <row r="1072" spans="14:51">
      <c r="N1072" s="174"/>
      <c r="O1072" s="174"/>
      <c r="P1072" s="174"/>
      <c r="Q1072" s="174"/>
      <c r="R1072" s="174"/>
      <c r="S1072" s="174"/>
      <c r="T1072" s="174"/>
      <c r="U1072" s="174"/>
      <c r="V1072" s="174"/>
      <c r="W1072" s="174"/>
      <c r="X1072" s="174"/>
      <c r="Y1072" s="174"/>
      <c r="Z1072" s="174"/>
      <c r="AA1072" s="174"/>
      <c r="AB1072" s="174"/>
      <c r="AC1072" s="174"/>
      <c r="AD1072" s="174"/>
      <c r="AE1072" s="174"/>
      <c r="AF1072" s="174"/>
      <c r="AG1072" s="174"/>
      <c r="AH1072" s="174"/>
      <c r="AI1072" s="174"/>
      <c r="AJ1072" s="174"/>
      <c r="AK1072" s="174"/>
      <c r="AL1072" s="174"/>
      <c r="AM1072" s="174"/>
      <c r="AN1072" s="174"/>
      <c r="AO1072" s="174"/>
      <c r="AP1072" s="174"/>
      <c r="AQ1072" s="174"/>
      <c r="AR1072" s="174"/>
      <c r="AS1072" s="174"/>
      <c r="AT1072" s="174"/>
      <c r="AU1072" s="174"/>
      <c r="AV1072" s="174"/>
      <c r="AW1072" s="174"/>
      <c r="AX1072" s="174"/>
      <c r="AY1072" s="174"/>
    </row>
    <row r="1073" spans="14:51">
      <c r="N1073" s="174"/>
      <c r="O1073" s="174"/>
      <c r="P1073" s="174"/>
      <c r="Q1073" s="174"/>
      <c r="R1073" s="174"/>
      <c r="S1073" s="174"/>
      <c r="T1073" s="174"/>
      <c r="U1073" s="174"/>
      <c r="V1073" s="174"/>
      <c r="W1073" s="174"/>
      <c r="X1073" s="174"/>
      <c r="Y1073" s="174"/>
      <c r="Z1073" s="174"/>
      <c r="AA1073" s="174"/>
      <c r="AB1073" s="174"/>
      <c r="AC1073" s="174"/>
      <c r="AD1073" s="174"/>
      <c r="AE1073" s="174"/>
      <c r="AF1073" s="174"/>
      <c r="AG1073" s="174"/>
      <c r="AH1073" s="174"/>
      <c r="AI1073" s="174"/>
      <c r="AJ1073" s="174"/>
      <c r="AK1073" s="174"/>
      <c r="AL1073" s="174"/>
      <c r="AM1073" s="174"/>
      <c r="AN1073" s="174"/>
      <c r="AO1073" s="174"/>
      <c r="AP1073" s="174"/>
      <c r="AQ1073" s="174"/>
      <c r="AR1073" s="174"/>
      <c r="AS1073" s="174"/>
      <c r="AT1073" s="174"/>
      <c r="AU1073" s="174"/>
      <c r="AV1073" s="174"/>
      <c r="AW1073" s="174"/>
      <c r="AX1073" s="174"/>
      <c r="AY1073" s="174"/>
    </row>
    <row r="1074" spans="14:51">
      <c r="N1074" s="174"/>
      <c r="O1074" s="174"/>
      <c r="P1074" s="174"/>
      <c r="Q1074" s="174"/>
      <c r="R1074" s="174"/>
      <c r="S1074" s="174"/>
      <c r="T1074" s="174"/>
      <c r="U1074" s="174"/>
      <c r="V1074" s="174"/>
      <c r="W1074" s="174"/>
      <c r="X1074" s="174"/>
      <c r="Y1074" s="174"/>
      <c r="Z1074" s="174"/>
      <c r="AA1074" s="174"/>
      <c r="AB1074" s="174"/>
      <c r="AC1074" s="174"/>
      <c r="AD1074" s="174"/>
      <c r="AE1074" s="174"/>
      <c r="AF1074" s="174"/>
      <c r="AG1074" s="174"/>
      <c r="AH1074" s="174"/>
      <c r="AI1074" s="174"/>
      <c r="AJ1074" s="174"/>
      <c r="AK1074" s="174"/>
      <c r="AL1074" s="174"/>
      <c r="AM1074" s="174"/>
      <c r="AN1074" s="174"/>
      <c r="AO1074" s="174"/>
      <c r="AP1074" s="174"/>
      <c r="AQ1074" s="174"/>
      <c r="AR1074" s="174"/>
      <c r="AS1074" s="174"/>
      <c r="AT1074" s="174"/>
      <c r="AU1074" s="174"/>
      <c r="AV1074" s="174"/>
      <c r="AW1074" s="174"/>
      <c r="AX1074" s="174"/>
      <c r="AY1074" s="174"/>
    </row>
    <row r="1075" spans="14:51">
      <c r="N1075" s="174"/>
      <c r="O1075" s="174"/>
      <c r="P1075" s="174"/>
      <c r="Q1075" s="174"/>
      <c r="R1075" s="174"/>
      <c r="S1075" s="174"/>
      <c r="T1075" s="174"/>
      <c r="U1075" s="174"/>
      <c r="V1075" s="174"/>
      <c r="W1075" s="174"/>
      <c r="X1075" s="174"/>
      <c r="Y1075" s="174"/>
      <c r="Z1075" s="174"/>
      <c r="AA1075" s="174"/>
      <c r="AB1075" s="174"/>
      <c r="AC1075" s="174"/>
      <c r="AD1075" s="174"/>
      <c r="AE1075" s="174"/>
      <c r="AF1075" s="174"/>
      <c r="AG1075" s="174"/>
      <c r="AH1075" s="174"/>
      <c r="AI1075" s="174"/>
      <c r="AJ1075" s="174"/>
      <c r="AK1075" s="174"/>
      <c r="AL1075" s="174"/>
      <c r="AM1075" s="174"/>
      <c r="AN1075" s="174"/>
      <c r="AO1075" s="174"/>
      <c r="AP1075" s="174"/>
      <c r="AQ1075" s="174"/>
      <c r="AR1075" s="174"/>
      <c r="AS1075" s="174"/>
      <c r="AT1075" s="174"/>
      <c r="AU1075" s="174"/>
      <c r="AV1075" s="174"/>
      <c r="AW1075" s="174"/>
      <c r="AX1075" s="174"/>
      <c r="AY1075" s="174"/>
    </row>
    <row r="1076" spans="14:51">
      <c r="N1076" s="174"/>
      <c r="O1076" s="174"/>
      <c r="P1076" s="174"/>
      <c r="Q1076" s="174"/>
      <c r="R1076" s="174"/>
      <c r="S1076" s="174"/>
      <c r="T1076" s="174"/>
      <c r="U1076" s="174"/>
      <c r="V1076" s="174"/>
      <c r="W1076" s="174"/>
      <c r="X1076" s="174"/>
      <c r="Y1076" s="174"/>
      <c r="Z1076" s="174"/>
      <c r="AA1076" s="174"/>
      <c r="AB1076" s="174"/>
      <c r="AC1076" s="174"/>
      <c r="AD1076" s="174"/>
      <c r="AE1076" s="174"/>
      <c r="AF1076" s="174"/>
      <c r="AG1076" s="174"/>
      <c r="AH1076" s="174"/>
      <c r="AI1076" s="174"/>
      <c r="AJ1076" s="174"/>
      <c r="AK1076" s="174"/>
      <c r="AL1076" s="174"/>
      <c r="AM1076" s="174"/>
      <c r="AN1076" s="174"/>
      <c r="AO1076" s="174"/>
      <c r="AP1076" s="174"/>
      <c r="AQ1076" s="174"/>
      <c r="AR1076" s="174"/>
      <c r="AS1076" s="174"/>
      <c r="AT1076" s="174"/>
      <c r="AU1076" s="174"/>
      <c r="AV1076" s="174"/>
      <c r="AW1076" s="174"/>
      <c r="AX1076" s="174"/>
      <c r="AY1076" s="174"/>
    </row>
    <row r="1077" spans="14:51">
      <c r="N1077" s="174"/>
      <c r="O1077" s="174"/>
      <c r="P1077" s="174"/>
      <c r="Q1077" s="174"/>
      <c r="R1077" s="174"/>
      <c r="S1077" s="174"/>
      <c r="T1077" s="174"/>
      <c r="U1077" s="174"/>
      <c r="V1077" s="174"/>
      <c r="W1077" s="174"/>
      <c r="X1077" s="174"/>
      <c r="Y1077" s="174"/>
      <c r="Z1077" s="174"/>
      <c r="AA1077" s="174"/>
      <c r="AB1077" s="174"/>
      <c r="AC1077" s="174"/>
      <c r="AD1077" s="174"/>
      <c r="AE1077" s="174"/>
      <c r="AF1077" s="174"/>
      <c r="AG1077" s="174"/>
      <c r="AH1077" s="174"/>
      <c r="AI1077" s="174"/>
      <c r="AJ1077" s="174"/>
      <c r="AK1077" s="174"/>
      <c r="AL1077" s="174"/>
      <c r="AM1077" s="174"/>
      <c r="AN1077" s="174"/>
      <c r="AO1077" s="174"/>
      <c r="AP1077" s="174"/>
      <c r="AQ1077" s="174"/>
      <c r="AR1077" s="174"/>
      <c r="AS1077" s="174"/>
      <c r="AT1077" s="174"/>
      <c r="AU1077" s="174"/>
      <c r="AV1077" s="174"/>
      <c r="AW1077" s="174"/>
      <c r="AX1077" s="174"/>
      <c r="AY1077" s="174"/>
    </row>
    <row r="1078" spans="14:51">
      <c r="N1078" s="174"/>
      <c r="O1078" s="174"/>
      <c r="P1078" s="174"/>
      <c r="Q1078" s="174"/>
      <c r="R1078" s="174"/>
      <c r="S1078" s="174"/>
      <c r="T1078" s="174"/>
      <c r="U1078" s="174"/>
      <c r="V1078" s="174"/>
      <c r="W1078" s="174"/>
      <c r="X1078" s="174"/>
      <c r="Y1078" s="174"/>
      <c r="Z1078" s="174"/>
      <c r="AA1078" s="174"/>
      <c r="AB1078" s="174"/>
      <c r="AC1078" s="174"/>
      <c r="AD1078" s="174"/>
      <c r="AE1078" s="174"/>
      <c r="AF1078" s="174"/>
      <c r="AG1078" s="174"/>
      <c r="AH1078" s="174"/>
      <c r="AI1078" s="174"/>
      <c r="AJ1078" s="174"/>
      <c r="AK1078" s="174"/>
      <c r="AL1078" s="174"/>
      <c r="AM1078" s="174"/>
      <c r="AN1078" s="174"/>
      <c r="AO1078" s="174"/>
      <c r="AP1078" s="174"/>
      <c r="AQ1078" s="174"/>
      <c r="AR1078" s="174"/>
      <c r="AS1078" s="174"/>
      <c r="AT1078" s="174"/>
      <c r="AU1078" s="174"/>
      <c r="AV1078" s="174"/>
      <c r="AW1078" s="174"/>
      <c r="AX1078" s="174"/>
      <c r="AY1078" s="174"/>
    </row>
    <row r="1079" spans="14:51">
      <c r="N1079" s="174"/>
      <c r="O1079" s="174"/>
      <c r="P1079" s="174"/>
      <c r="Q1079" s="174"/>
      <c r="R1079" s="174"/>
      <c r="S1079" s="174"/>
      <c r="T1079" s="174"/>
      <c r="U1079" s="174"/>
      <c r="V1079" s="174"/>
      <c r="W1079" s="174"/>
      <c r="X1079" s="174"/>
      <c r="Y1079" s="174"/>
      <c r="Z1079" s="174"/>
      <c r="AA1079" s="174"/>
      <c r="AB1079" s="174"/>
      <c r="AC1079" s="174"/>
      <c r="AD1079" s="174"/>
      <c r="AE1079" s="174"/>
      <c r="AF1079" s="174"/>
      <c r="AG1079" s="174"/>
      <c r="AH1079" s="174"/>
      <c r="AI1079" s="174"/>
      <c r="AJ1079" s="174"/>
      <c r="AK1079" s="174"/>
      <c r="AL1079" s="174"/>
      <c r="AM1079" s="174"/>
      <c r="AN1079" s="174"/>
      <c r="AO1079" s="174"/>
      <c r="AP1079" s="174"/>
      <c r="AQ1079" s="174"/>
      <c r="AR1079" s="174"/>
      <c r="AS1079" s="174"/>
      <c r="AT1079" s="174"/>
      <c r="AU1079" s="174"/>
      <c r="AV1079" s="174"/>
      <c r="AW1079" s="174"/>
      <c r="AX1079" s="174"/>
      <c r="AY1079" s="174"/>
    </row>
    <row r="1080" spans="14:51">
      <c r="N1080" s="174"/>
      <c r="O1080" s="174"/>
      <c r="P1080" s="174"/>
      <c r="Q1080" s="174"/>
      <c r="R1080" s="174"/>
      <c r="S1080" s="174"/>
      <c r="T1080" s="174"/>
      <c r="U1080" s="174"/>
      <c r="V1080" s="174"/>
      <c r="W1080" s="174"/>
      <c r="X1080" s="174"/>
      <c r="Y1080" s="174"/>
      <c r="Z1080" s="174"/>
      <c r="AA1080" s="174"/>
      <c r="AB1080" s="174"/>
      <c r="AC1080" s="174"/>
      <c r="AD1080" s="174"/>
      <c r="AE1080" s="174"/>
      <c r="AF1080" s="174"/>
      <c r="AG1080" s="174"/>
      <c r="AH1080" s="174"/>
      <c r="AI1080" s="174"/>
      <c r="AJ1080" s="174"/>
      <c r="AK1080" s="174"/>
      <c r="AL1080" s="174"/>
      <c r="AM1080" s="174"/>
      <c r="AN1080" s="174"/>
      <c r="AO1080" s="174"/>
      <c r="AP1080" s="174"/>
      <c r="AQ1080" s="174"/>
      <c r="AR1080" s="174"/>
      <c r="AS1080" s="174"/>
      <c r="AT1080" s="174"/>
      <c r="AU1080" s="174"/>
      <c r="AV1080" s="174"/>
      <c r="AW1080" s="174"/>
      <c r="AX1080" s="174"/>
      <c r="AY1080" s="174"/>
    </row>
    <row r="1081" spans="14:51">
      <c r="N1081" s="174"/>
      <c r="O1081" s="174"/>
      <c r="P1081" s="174"/>
      <c r="Q1081" s="174"/>
      <c r="R1081" s="174"/>
      <c r="S1081" s="174"/>
      <c r="T1081" s="174"/>
      <c r="U1081" s="174"/>
      <c r="V1081" s="174"/>
      <c r="W1081" s="174"/>
      <c r="X1081" s="174"/>
      <c r="Y1081" s="174"/>
      <c r="Z1081" s="174"/>
      <c r="AA1081" s="174"/>
      <c r="AB1081" s="174"/>
      <c r="AC1081" s="174"/>
      <c r="AD1081" s="174"/>
      <c r="AE1081" s="174"/>
      <c r="AF1081" s="174"/>
      <c r="AG1081" s="174"/>
      <c r="AH1081" s="174"/>
      <c r="AI1081" s="174"/>
      <c r="AJ1081" s="174"/>
      <c r="AK1081" s="174"/>
      <c r="AL1081" s="174"/>
      <c r="AM1081" s="174"/>
      <c r="AN1081" s="174"/>
      <c r="AO1081" s="174"/>
      <c r="AP1081" s="174"/>
      <c r="AQ1081" s="174"/>
      <c r="AR1081" s="174"/>
      <c r="AS1081" s="174"/>
      <c r="AT1081" s="174"/>
      <c r="AU1081" s="174"/>
      <c r="AV1081" s="174"/>
      <c r="AW1081" s="174"/>
      <c r="AX1081" s="174"/>
      <c r="AY1081" s="174"/>
    </row>
    <row r="1082" spans="14:51">
      <c r="N1082" s="174"/>
      <c r="O1082" s="174"/>
      <c r="P1082" s="174"/>
      <c r="Q1082" s="174"/>
      <c r="R1082" s="174"/>
      <c r="S1082" s="174"/>
      <c r="T1082" s="174"/>
      <c r="U1082" s="174"/>
      <c r="V1082" s="174"/>
      <c r="W1082" s="174"/>
      <c r="X1082" s="174"/>
      <c r="Y1082" s="174"/>
      <c r="Z1082" s="174"/>
      <c r="AA1082" s="174"/>
      <c r="AB1082" s="174"/>
      <c r="AC1082" s="174"/>
      <c r="AD1082" s="174"/>
      <c r="AE1082" s="174"/>
      <c r="AF1082" s="174"/>
      <c r="AG1082" s="174"/>
      <c r="AH1082" s="174"/>
      <c r="AI1082" s="174"/>
      <c r="AJ1082" s="174"/>
      <c r="AK1082" s="174"/>
      <c r="AL1082" s="174"/>
      <c r="AM1082" s="174"/>
      <c r="AN1082" s="174"/>
      <c r="AO1082" s="174"/>
      <c r="AP1082" s="174"/>
      <c r="AQ1082" s="174"/>
      <c r="AR1082" s="174"/>
      <c r="AS1082" s="174"/>
      <c r="AT1082" s="174"/>
      <c r="AU1082" s="174"/>
      <c r="AV1082" s="174"/>
      <c r="AW1082" s="174"/>
      <c r="AX1082" s="174"/>
      <c r="AY1082" s="174"/>
    </row>
    <row r="1083" spans="14:51">
      <c r="N1083" s="174"/>
      <c r="O1083" s="174"/>
      <c r="P1083" s="174"/>
      <c r="Q1083" s="174"/>
      <c r="R1083" s="174"/>
      <c r="S1083" s="174"/>
      <c r="T1083" s="174"/>
      <c r="U1083" s="174"/>
      <c r="V1083" s="174"/>
      <c r="W1083" s="174"/>
      <c r="X1083" s="174"/>
      <c r="Y1083" s="174"/>
      <c r="Z1083" s="174"/>
      <c r="AA1083" s="174"/>
      <c r="AB1083" s="174"/>
      <c r="AC1083" s="174"/>
      <c r="AD1083" s="174"/>
      <c r="AE1083" s="174"/>
      <c r="AF1083" s="174"/>
      <c r="AG1083" s="174"/>
      <c r="AH1083" s="174"/>
      <c r="AI1083" s="174"/>
      <c r="AJ1083" s="174"/>
      <c r="AK1083" s="174"/>
      <c r="AL1083" s="174"/>
      <c r="AM1083" s="174"/>
      <c r="AN1083" s="174"/>
      <c r="AO1083" s="174"/>
      <c r="AP1083" s="174"/>
      <c r="AQ1083" s="174"/>
      <c r="AR1083" s="174"/>
      <c r="AS1083" s="174"/>
      <c r="AT1083" s="174"/>
      <c r="AU1083" s="174"/>
      <c r="AV1083" s="174"/>
      <c r="AW1083" s="174"/>
      <c r="AX1083" s="174"/>
      <c r="AY1083" s="174"/>
    </row>
    <row r="1084" spans="14:51">
      <c r="N1084" s="174"/>
      <c r="O1084" s="174"/>
      <c r="P1084" s="174"/>
      <c r="Q1084" s="174"/>
      <c r="R1084" s="174"/>
      <c r="S1084" s="174"/>
      <c r="T1084" s="174"/>
      <c r="U1084" s="174"/>
      <c r="V1084" s="174"/>
      <c r="W1084" s="174"/>
      <c r="X1084" s="174"/>
      <c r="Y1084" s="174"/>
      <c r="Z1084" s="174"/>
      <c r="AA1084" s="174"/>
      <c r="AB1084" s="174"/>
      <c r="AC1084" s="174"/>
      <c r="AD1084" s="174"/>
      <c r="AE1084" s="174"/>
      <c r="AF1084" s="174"/>
      <c r="AG1084" s="174"/>
      <c r="AH1084" s="174"/>
      <c r="AI1084" s="174"/>
      <c r="AJ1084" s="174"/>
      <c r="AK1084" s="174"/>
      <c r="AL1084" s="174"/>
      <c r="AM1084" s="174"/>
      <c r="AN1084" s="174"/>
      <c r="AO1084" s="174"/>
      <c r="AP1084" s="174"/>
      <c r="AQ1084" s="174"/>
      <c r="AR1084" s="174"/>
      <c r="AS1084" s="174"/>
      <c r="AT1084" s="174"/>
      <c r="AU1084" s="174"/>
      <c r="AV1084" s="174"/>
      <c r="AW1084" s="174"/>
      <c r="AX1084" s="174"/>
      <c r="AY1084" s="174"/>
    </row>
    <row r="1085" spans="14:51">
      <c r="N1085" s="174"/>
      <c r="O1085" s="174"/>
      <c r="P1085" s="174"/>
      <c r="Q1085" s="174"/>
      <c r="R1085" s="174"/>
      <c r="S1085" s="174"/>
      <c r="T1085" s="174"/>
      <c r="U1085" s="174"/>
      <c r="V1085" s="174"/>
      <c r="W1085" s="174"/>
      <c r="X1085" s="174"/>
      <c r="Y1085" s="174"/>
      <c r="Z1085" s="174"/>
      <c r="AA1085" s="174"/>
      <c r="AB1085" s="174"/>
      <c r="AC1085" s="174"/>
      <c r="AD1085" s="174"/>
      <c r="AE1085" s="174"/>
      <c r="AF1085" s="174"/>
      <c r="AG1085" s="174"/>
      <c r="AH1085" s="174"/>
      <c r="AI1085" s="174"/>
      <c r="AJ1085" s="174"/>
      <c r="AK1085" s="174"/>
      <c r="AL1085" s="174"/>
      <c r="AM1085" s="174"/>
      <c r="AN1085" s="174"/>
      <c r="AO1085" s="174"/>
      <c r="AP1085" s="174"/>
      <c r="AQ1085" s="174"/>
      <c r="AR1085" s="174"/>
      <c r="AS1085" s="174"/>
      <c r="AT1085" s="174"/>
      <c r="AU1085" s="174"/>
      <c r="AV1085" s="174"/>
      <c r="AW1085" s="174"/>
      <c r="AX1085" s="174"/>
      <c r="AY1085" s="174"/>
    </row>
    <row r="1086" spans="14:51">
      <c r="N1086" s="174"/>
      <c r="O1086" s="174"/>
      <c r="P1086" s="174"/>
      <c r="Q1086" s="174"/>
      <c r="R1086" s="174"/>
      <c r="S1086" s="174"/>
      <c r="T1086" s="174"/>
      <c r="U1086" s="174"/>
      <c r="V1086" s="174"/>
      <c r="W1086" s="174"/>
      <c r="X1086" s="174"/>
      <c r="Y1086" s="174"/>
      <c r="Z1086" s="174"/>
      <c r="AA1086" s="174"/>
      <c r="AB1086" s="174"/>
      <c r="AC1086" s="174"/>
      <c r="AD1086" s="174"/>
      <c r="AE1086" s="174"/>
      <c r="AF1086" s="174"/>
      <c r="AG1086" s="174"/>
      <c r="AH1086" s="174"/>
      <c r="AI1086" s="174"/>
      <c r="AJ1086" s="174"/>
      <c r="AK1086" s="174"/>
      <c r="AL1086" s="174"/>
      <c r="AM1086" s="174"/>
      <c r="AN1086" s="174"/>
      <c r="AO1086" s="174"/>
      <c r="AP1086" s="174"/>
      <c r="AQ1086" s="174"/>
      <c r="AR1086" s="174"/>
      <c r="AS1086" s="174"/>
      <c r="AT1086" s="174"/>
      <c r="AU1086" s="174"/>
      <c r="AV1086" s="174"/>
      <c r="AW1086" s="174"/>
      <c r="AX1086" s="174"/>
      <c r="AY1086" s="174"/>
    </row>
    <row r="1087" spans="14:51">
      <c r="N1087" s="174"/>
      <c r="O1087" s="174"/>
      <c r="P1087" s="174"/>
      <c r="Q1087" s="174"/>
      <c r="R1087" s="174"/>
      <c r="S1087" s="174"/>
      <c r="T1087" s="174"/>
      <c r="U1087" s="174"/>
      <c r="V1087" s="174"/>
      <c r="W1087" s="174"/>
      <c r="X1087" s="174"/>
      <c r="Y1087" s="174"/>
      <c r="Z1087" s="174"/>
      <c r="AA1087" s="174"/>
      <c r="AB1087" s="174"/>
      <c r="AC1087" s="174"/>
      <c r="AD1087" s="174"/>
      <c r="AE1087" s="174"/>
      <c r="AF1087" s="174"/>
      <c r="AG1087" s="174"/>
      <c r="AH1087" s="174"/>
      <c r="AI1087" s="174"/>
      <c r="AJ1087" s="174"/>
      <c r="AK1087" s="174"/>
      <c r="AL1087" s="174"/>
      <c r="AM1087" s="174"/>
      <c r="AN1087" s="174"/>
      <c r="AO1087" s="174"/>
      <c r="AP1087" s="174"/>
      <c r="AQ1087" s="174"/>
      <c r="AR1087" s="174"/>
      <c r="AS1087" s="174"/>
      <c r="AT1087" s="174"/>
      <c r="AU1087" s="174"/>
      <c r="AV1087" s="174"/>
      <c r="AW1087" s="174"/>
      <c r="AX1087" s="174"/>
      <c r="AY1087" s="174"/>
    </row>
    <row r="1088" spans="14:51">
      <c r="N1088" s="174"/>
      <c r="O1088" s="174"/>
      <c r="P1088" s="174"/>
      <c r="Q1088" s="174"/>
      <c r="R1088" s="174"/>
      <c r="S1088" s="174"/>
      <c r="T1088" s="174"/>
      <c r="U1088" s="174"/>
      <c r="V1088" s="174"/>
      <c r="W1088" s="174"/>
      <c r="X1088" s="174"/>
      <c r="Y1088" s="174"/>
      <c r="Z1088" s="174"/>
      <c r="AA1088" s="174"/>
      <c r="AB1088" s="174"/>
      <c r="AC1088" s="174"/>
      <c r="AD1088" s="174"/>
      <c r="AE1088" s="174"/>
      <c r="AF1088" s="174"/>
      <c r="AG1088" s="174"/>
      <c r="AH1088" s="174"/>
      <c r="AI1088" s="174"/>
      <c r="AJ1088" s="174"/>
      <c r="AK1088" s="174"/>
      <c r="AL1088" s="174"/>
      <c r="AM1088" s="174"/>
      <c r="AN1088" s="174"/>
      <c r="AO1088" s="174"/>
      <c r="AP1088" s="174"/>
      <c r="AQ1088" s="174"/>
      <c r="AR1088" s="174"/>
      <c r="AS1088" s="174"/>
      <c r="AT1088" s="174"/>
      <c r="AU1088" s="174"/>
      <c r="AV1088" s="174"/>
      <c r="AW1088" s="174"/>
      <c r="AX1088" s="174"/>
      <c r="AY1088" s="174"/>
    </row>
    <row r="1089" spans="14:51">
      <c r="N1089" s="174"/>
      <c r="O1089" s="174"/>
      <c r="P1089" s="174"/>
      <c r="Q1089" s="174"/>
      <c r="R1089" s="174"/>
      <c r="S1089" s="174"/>
      <c r="T1089" s="174"/>
      <c r="U1089" s="174"/>
      <c r="V1089" s="174"/>
      <c r="W1089" s="174"/>
      <c r="X1089" s="174"/>
      <c r="Y1089" s="174"/>
      <c r="Z1089" s="174"/>
      <c r="AA1089" s="174"/>
      <c r="AB1089" s="174"/>
      <c r="AC1089" s="174"/>
      <c r="AD1089" s="174"/>
      <c r="AE1089" s="174"/>
      <c r="AF1089" s="174"/>
      <c r="AG1089" s="174"/>
      <c r="AH1089" s="174"/>
      <c r="AI1089" s="174"/>
      <c r="AJ1089" s="174"/>
      <c r="AK1089" s="174"/>
      <c r="AL1089" s="174"/>
      <c r="AM1089" s="174"/>
      <c r="AN1089" s="174"/>
      <c r="AO1089" s="174"/>
      <c r="AP1089" s="174"/>
      <c r="AQ1089" s="174"/>
      <c r="AR1089" s="174"/>
      <c r="AS1089" s="174"/>
      <c r="AT1089" s="174"/>
      <c r="AU1089" s="174"/>
      <c r="AV1089" s="174"/>
      <c r="AW1089" s="174"/>
      <c r="AX1089" s="174"/>
      <c r="AY1089" s="174"/>
    </row>
    <row r="1090" spans="14:51">
      <c r="N1090" s="174"/>
      <c r="O1090" s="174"/>
      <c r="P1090" s="174"/>
      <c r="Q1090" s="174"/>
      <c r="R1090" s="174"/>
      <c r="S1090" s="174"/>
      <c r="T1090" s="174"/>
      <c r="U1090" s="174"/>
      <c r="V1090" s="174"/>
      <c r="W1090" s="174"/>
      <c r="X1090" s="174"/>
      <c r="Y1090" s="174"/>
      <c r="Z1090" s="174"/>
      <c r="AA1090" s="174"/>
      <c r="AB1090" s="174"/>
      <c r="AC1090" s="174"/>
      <c r="AD1090" s="174"/>
      <c r="AE1090" s="174"/>
      <c r="AF1090" s="174"/>
      <c r="AG1090" s="174"/>
      <c r="AH1090" s="174"/>
      <c r="AI1090" s="174"/>
      <c r="AJ1090" s="174"/>
      <c r="AK1090" s="174"/>
      <c r="AL1090" s="174"/>
      <c r="AM1090" s="174"/>
      <c r="AN1090" s="174"/>
      <c r="AO1090" s="174"/>
      <c r="AP1090" s="174"/>
      <c r="AQ1090" s="174"/>
      <c r="AR1090" s="174"/>
      <c r="AS1090" s="174"/>
      <c r="AT1090" s="174"/>
      <c r="AU1090" s="174"/>
      <c r="AV1090" s="174"/>
      <c r="AW1090" s="174"/>
      <c r="AX1090" s="174"/>
      <c r="AY1090" s="174"/>
    </row>
    <row r="1091" spans="14:51">
      <c r="N1091" s="174"/>
      <c r="O1091" s="174"/>
      <c r="P1091" s="174"/>
      <c r="Q1091" s="174"/>
      <c r="R1091" s="174"/>
      <c r="S1091" s="174"/>
      <c r="T1091" s="174"/>
      <c r="U1091" s="174"/>
      <c r="V1091" s="174"/>
      <c r="W1091" s="174"/>
      <c r="X1091" s="174"/>
      <c r="Y1091" s="174"/>
      <c r="Z1091" s="174"/>
      <c r="AA1091" s="174"/>
      <c r="AB1091" s="174"/>
      <c r="AC1091" s="174"/>
      <c r="AD1091" s="174"/>
      <c r="AE1091" s="174"/>
      <c r="AF1091" s="174"/>
      <c r="AG1091" s="174"/>
      <c r="AH1091" s="174"/>
      <c r="AI1091" s="174"/>
      <c r="AJ1091" s="174"/>
      <c r="AK1091" s="174"/>
      <c r="AL1091" s="174"/>
      <c r="AM1091" s="174"/>
      <c r="AN1091" s="174"/>
      <c r="AO1091" s="174"/>
      <c r="AP1091" s="174"/>
      <c r="AQ1091" s="174"/>
      <c r="AR1091" s="174"/>
      <c r="AS1091" s="174"/>
      <c r="AT1091" s="174"/>
      <c r="AU1091" s="174"/>
      <c r="AV1091" s="174"/>
      <c r="AW1091" s="174"/>
      <c r="AX1091" s="174"/>
      <c r="AY1091" s="174"/>
    </row>
    <row r="1092" spans="14:51">
      <c r="N1092" s="174"/>
      <c r="O1092" s="174"/>
      <c r="P1092" s="174"/>
      <c r="Q1092" s="174"/>
      <c r="R1092" s="174"/>
      <c r="S1092" s="174"/>
      <c r="T1092" s="174"/>
      <c r="U1092" s="174"/>
      <c r="V1092" s="174"/>
      <c r="W1092" s="174"/>
      <c r="X1092" s="174"/>
      <c r="Y1092" s="174"/>
      <c r="Z1092" s="174"/>
      <c r="AA1092" s="174"/>
      <c r="AB1092" s="174"/>
      <c r="AC1092" s="174"/>
      <c r="AD1092" s="174"/>
      <c r="AE1092" s="174"/>
      <c r="AF1092" s="174"/>
      <c r="AG1092" s="174"/>
      <c r="AH1092" s="174"/>
      <c r="AI1092" s="174"/>
      <c r="AJ1092" s="174"/>
      <c r="AK1092" s="174"/>
      <c r="AL1092" s="174"/>
      <c r="AM1092" s="174"/>
      <c r="AN1092" s="174"/>
      <c r="AO1092" s="174"/>
      <c r="AP1092" s="174"/>
      <c r="AQ1092" s="174"/>
      <c r="AR1092" s="174"/>
      <c r="AS1092" s="174"/>
      <c r="AT1092" s="174"/>
      <c r="AU1092" s="174"/>
      <c r="AV1092" s="174"/>
      <c r="AW1092" s="174"/>
      <c r="AX1092" s="174"/>
      <c r="AY1092" s="174"/>
    </row>
    <row r="1093" spans="14:51">
      <c r="N1093" s="174"/>
      <c r="O1093" s="174"/>
      <c r="P1093" s="174"/>
      <c r="Q1093" s="174"/>
      <c r="R1093" s="174"/>
      <c r="S1093" s="174"/>
      <c r="T1093" s="174"/>
      <c r="U1093" s="174"/>
      <c r="V1093" s="174"/>
      <c r="W1093" s="174"/>
      <c r="X1093" s="174"/>
      <c r="Y1093" s="174"/>
      <c r="Z1093" s="174"/>
      <c r="AA1093" s="174"/>
      <c r="AB1093" s="174"/>
      <c r="AC1093" s="174"/>
      <c r="AD1093" s="174"/>
      <c r="AE1093" s="174"/>
      <c r="AF1093" s="174"/>
      <c r="AG1093" s="174"/>
      <c r="AH1093" s="174"/>
      <c r="AI1093" s="174"/>
      <c r="AJ1093" s="174"/>
      <c r="AK1093" s="174"/>
      <c r="AL1093" s="174"/>
      <c r="AM1093" s="174"/>
      <c r="AN1093" s="174"/>
      <c r="AO1093" s="174"/>
      <c r="AP1093" s="174"/>
      <c r="AQ1093" s="174"/>
      <c r="AR1093" s="174"/>
      <c r="AS1093" s="174"/>
      <c r="AT1093" s="174"/>
      <c r="AU1093" s="174"/>
      <c r="AV1093" s="174"/>
      <c r="AW1093" s="174"/>
      <c r="AX1093" s="174"/>
      <c r="AY1093" s="174"/>
    </row>
    <row r="1094" spans="14:51">
      <c r="N1094" s="174"/>
      <c r="O1094" s="174"/>
      <c r="P1094" s="174"/>
      <c r="Q1094" s="174"/>
      <c r="R1094" s="174"/>
      <c r="S1094" s="174"/>
      <c r="T1094" s="174"/>
      <c r="U1094" s="174"/>
      <c r="V1094" s="174"/>
      <c r="W1094" s="174"/>
      <c r="X1094" s="174"/>
      <c r="Y1094" s="174"/>
      <c r="Z1094" s="174"/>
      <c r="AA1094" s="174"/>
      <c r="AB1094" s="174"/>
      <c r="AC1094" s="174"/>
      <c r="AD1094" s="174"/>
      <c r="AE1094" s="174"/>
      <c r="AF1094" s="174"/>
      <c r="AG1094" s="174"/>
      <c r="AH1094" s="174"/>
      <c r="AI1094" s="174"/>
      <c r="AJ1094" s="174"/>
      <c r="AK1094" s="174"/>
      <c r="AL1094" s="174"/>
      <c r="AM1094" s="174"/>
      <c r="AN1094" s="174"/>
      <c r="AO1094" s="174"/>
      <c r="AP1094" s="174"/>
      <c r="AQ1094" s="174"/>
      <c r="AR1094" s="174"/>
      <c r="AS1094" s="174"/>
      <c r="AT1094" s="174"/>
      <c r="AU1094" s="174"/>
      <c r="AV1094" s="174"/>
      <c r="AW1094" s="174"/>
      <c r="AX1094" s="174"/>
      <c r="AY1094" s="174"/>
    </row>
    <row r="1095" spans="14:51">
      <c r="N1095" s="174"/>
      <c r="O1095" s="174"/>
      <c r="P1095" s="174"/>
      <c r="Q1095" s="174"/>
      <c r="R1095" s="174"/>
      <c r="S1095" s="174"/>
      <c r="T1095" s="174"/>
      <c r="U1095" s="174"/>
      <c r="V1095" s="174"/>
      <c r="W1095" s="174"/>
      <c r="X1095" s="174"/>
      <c r="Y1095" s="174"/>
      <c r="Z1095" s="174"/>
      <c r="AA1095" s="174"/>
      <c r="AB1095" s="174"/>
      <c r="AC1095" s="174"/>
      <c r="AD1095" s="174"/>
      <c r="AE1095" s="174"/>
      <c r="AF1095" s="174"/>
      <c r="AG1095" s="174"/>
      <c r="AH1095" s="174"/>
      <c r="AI1095" s="174"/>
      <c r="AJ1095" s="174"/>
      <c r="AK1095" s="174"/>
      <c r="AL1095" s="174"/>
      <c r="AM1095" s="174"/>
      <c r="AN1095" s="174"/>
      <c r="AO1095" s="174"/>
      <c r="AP1095" s="174"/>
      <c r="AQ1095" s="174"/>
      <c r="AR1095" s="174"/>
      <c r="AS1095" s="174"/>
      <c r="AT1095" s="174"/>
      <c r="AU1095" s="174"/>
      <c r="AV1095" s="174"/>
      <c r="AW1095" s="174"/>
      <c r="AX1095" s="174"/>
      <c r="AY1095" s="174"/>
    </row>
    <row r="1096" spans="14:51">
      <c r="N1096" s="174"/>
      <c r="O1096" s="174"/>
      <c r="P1096" s="174"/>
      <c r="Q1096" s="174"/>
      <c r="R1096" s="174"/>
      <c r="S1096" s="174"/>
      <c r="T1096" s="174"/>
      <c r="U1096" s="174"/>
      <c r="V1096" s="174"/>
      <c r="W1096" s="174"/>
      <c r="X1096" s="174"/>
      <c r="Y1096" s="174"/>
      <c r="Z1096" s="174"/>
      <c r="AA1096" s="174"/>
      <c r="AB1096" s="174"/>
      <c r="AC1096" s="174"/>
      <c r="AD1096" s="174"/>
      <c r="AE1096" s="174"/>
      <c r="AF1096" s="174"/>
      <c r="AG1096" s="174"/>
      <c r="AH1096" s="174"/>
      <c r="AI1096" s="174"/>
      <c r="AJ1096" s="174"/>
      <c r="AK1096" s="174"/>
      <c r="AL1096" s="174"/>
      <c r="AM1096" s="174"/>
      <c r="AN1096" s="174"/>
      <c r="AO1096" s="174"/>
      <c r="AP1096" s="174"/>
      <c r="AQ1096" s="174"/>
      <c r="AR1096" s="174"/>
      <c r="AS1096" s="174"/>
      <c r="AT1096" s="174"/>
      <c r="AU1096" s="174"/>
      <c r="AV1096" s="174"/>
      <c r="AW1096" s="174"/>
      <c r="AX1096" s="174"/>
      <c r="AY1096" s="174"/>
    </row>
    <row r="1097" spans="14:51">
      <c r="N1097" s="174"/>
      <c r="O1097" s="174"/>
      <c r="P1097" s="174"/>
      <c r="Q1097" s="174"/>
      <c r="R1097" s="174"/>
      <c r="S1097" s="174"/>
      <c r="T1097" s="174"/>
      <c r="U1097" s="174"/>
      <c r="V1097" s="174"/>
      <c r="W1097" s="174"/>
      <c r="X1097" s="174"/>
      <c r="Y1097" s="174"/>
      <c r="Z1097" s="174"/>
      <c r="AA1097" s="174"/>
      <c r="AB1097" s="174"/>
      <c r="AC1097" s="174"/>
      <c r="AD1097" s="174"/>
      <c r="AE1097" s="174"/>
      <c r="AF1097" s="174"/>
      <c r="AG1097" s="174"/>
      <c r="AH1097" s="174"/>
      <c r="AI1097" s="174"/>
      <c r="AJ1097" s="174"/>
      <c r="AK1097" s="174"/>
      <c r="AL1097" s="174"/>
      <c r="AM1097" s="174"/>
      <c r="AN1097" s="174"/>
      <c r="AO1097" s="174"/>
      <c r="AP1097" s="174"/>
      <c r="AQ1097" s="174"/>
      <c r="AR1097" s="174"/>
      <c r="AS1097" s="174"/>
      <c r="AT1097" s="174"/>
      <c r="AU1097" s="174"/>
      <c r="AV1097" s="174"/>
      <c r="AW1097" s="174"/>
      <c r="AX1097" s="174"/>
      <c r="AY1097" s="174"/>
    </row>
    <row r="1098" spans="14:51">
      <c r="N1098" s="174"/>
      <c r="O1098" s="174"/>
      <c r="P1098" s="174"/>
      <c r="Q1098" s="174"/>
      <c r="R1098" s="174"/>
      <c r="S1098" s="174"/>
      <c r="T1098" s="174"/>
      <c r="U1098" s="174"/>
      <c r="V1098" s="174"/>
      <c r="W1098" s="174"/>
      <c r="X1098" s="174"/>
      <c r="Y1098" s="174"/>
      <c r="Z1098" s="174"/>
      <c r="AA1098" s="174"/>
      <c r="AB1098" s="174"/>
      <c r="AC1098" s="174"/>
      <c r="AD1098" s="174"/>
      <c r="AE1098" s="174"/>
      <c r="AF1098" s="174"/>
      <c r="AG1098" s="174"/>
      <c r="AH1098" s="174"/>
      <c r="AI1098" s="174"/>
      <c r="AJ1098" s="174"/>
      <c r="AK1098" s="174"/>
      <c r="AL1098" s="174"/>
      <c r="AM1098" s="174"/>
      <c r="AN1098" s="174"/>
      <c r="AO1098" s="174"/>
      <c r="AP1098" s="174"/>
      <c r="AQ1098" s="174"/>
      <c r="AR1098" s="174"/>
      <c r="AS1098" s="174"/>
      <c r="AT1098" s="174"/>
      <c r="AU1098" s="174"/>
      <c r="AV1098" s="174"/>
      <c r="AW1098" s="174"/>
      <c r="AX1098" s="174"/>
      <c r="AY1098" s="174"/>
    </row>
    <row r="1099" spans="14:51">
      <c r="N1099" s="174"/>
      <c r="O1099" s="174"/>
      <c r="P1099" s="174"/>
      <c r="Q1099" s="174"/>
      <c r="R1099" s="174"/>
      <c r="S1099" s="174"/>
      <c r="T1099" s="174"/>
      <c r="U1099" s="174"/>
      <c r="V1099" s="174"/>
      <c r="W1099" s="174"/>
      <c r="X1099" s="174"/>
      <c r="Y1099" s="174"/>
      <c r="Z1099" s="174"/>
      <c r="AA1099" s="174"/>
      <c r="AB1099" s="174"/>
      <c r="AC1099" s="174"/>
      <c r="AD1099" s="174"/>
      <c r="AE1099" s="174"/>
      <c r="AF1099" s="174"/>
      <c r="AG1099" s="174"/>
      <c r="AH1099" s="174"/>
      <c r="AI1099" s="174"/>
      <c r="AJ1099" s="174"/>
      <c r="AK1099" s="174"/>
      <c r="AL1099" s="174"/>
      <c r="AM1099" s="174"/>
      <c r="AN1099" s="174"/>
      <c r="AO1099" s="174"/>
      <c r="AP1099" s="174"/>
      <c r="AQ1099" s="174"/>
      <c r="AR1099" s="174"/>
      <c r="AS1099" s="174"/>
      <c r="AT1099" s="174"/>
      <c r="AU1099" s="174"/>
      <c r="AV1099" s="174"/>
      <c r="AW1099" s="174"/>
      <c r="AX1099" s="174"/>
      <c r="AY1099" s="174"/>
    </row>
    <row r="1100" spans="14:51">
      <c r="N1100" s="174"/>
      <c r="O1100" s="174"/>
      <c r="P1100" s="174"/>
      <c r="Q1100" s="174"/>
      <c r="R1100" s="174"/>
      <c r="S1100" s="174"/>
      <c r="T1100" s="174"/>
      <c r="U1100" s="174"/>
      <c r="V1100" s="174"/>
      <c r="W1100" s="174"/>
      <c r="X1100" s="174"/>
      <c r="Y1100" s="174"/>
      <c r="Z1100" s="174"/>
      <c r="AA1100" s="174"/>
      <c r="AB1100" s="174"/>
      <c r="AC1100" s="174"/>
      <c r="AD1100" s="174"/>
      <c r="AE1100" s="174"/>
      <c r="AF1100" s="174"/>
      <c r="AG1100" s="174"/>
      <c r="AH1100" s="174"/>
      <c r="AI1100" s="174"/>
      <c r="AJ1100" s="174"/>
      <c r="AK1100" s="174"/>
      <c r="AL1100" s="174"/>
      <c r="AM1100" s="174"/>
      <c r="AN1100" s="174"/>
      <c r="AO1100" s="174"/>
      <c r="AP1100" s="174"/>
      <c r="AQ1100" s="174"/>
      <c r="AR1100" s="174"/>
      <c r="AS1100" s="174"/>
      <c r="AT1100" s="174"/>
      <c r="AU1100" s="174"/>
      <c r="AV1100" s="174"/>
      <c r="AW1100" s="174"/>
      <c r="AX1100" s="174"/>
      <c r="AY1100" s="174"/>
    </row>
    <row r="1101" spans="14:51">
      <c r="N1101" s="174"/>
      <c r="O1101" s="174"/>
      <c r="P1101" s="174"/>
      <c r="Q1101" s="174"/>
      <c r="R1101" s="174"/>
      <c r="S1101" s="174"/>
      <c r="T1101" s="174"/>
      <c r="U1101" s="174"/>
      <c r="V1101" s="174"/>
      <c r="W1101" s="174"/>
      <c r="X1101" s="174"/>
      <c r="Y1101" s="174"/>
      <c r="Z1101" s="174"/>
      <c r="AA1101" s="174"/>
      <c r="AB1101" s="174"/>
      <c r="AC1101" s="174"/>
      <c r="AD1101" s="174"/>
      <c r="AE1101" s="174"/>
      <c r="AF1101" s="174"/>
      <c r="AG1101" s="174"/>
      <c r="AH1101" s="174"/>
      <c r="AI1101" s="174"/>
      <c r="AJ1101" s="174"/>
      <c r="AK1101" s="174"/>
      <c r="AL1101" s="174"/>
      <c r="AM1101" s="174"/>
      <c r="AN1101" s="174"/>
      <c r="AO1101" s="174"/>
      <c r="AP1101" s="174"/>
      <c r="AQ1101" s="174"/>
      <c r="AR1101" s="174"/>
      <c r="AS1101" s="174"/>
      <c r="AT1101" s="174"/>
      <c r="AU1101" s="174"/>
      <c r="AV1101" s="174"/>
      <c r="AW1101" s="174"/>
      <c r="AX1101" s="174"/>
      <c r="AY1101" s="174"/>
    </row>
    <row r="1102" spans="14:51">
      <c r="N1102" s="174"/>
      <c r="O1102" s="174"/>
      <c r="P1102" s="174"/>
      <c r="Q1102" s="174"/>
      <c r="R1102" s="174"/>
      <c r="S1102" s="174"/>
      <c r="T1102" s="174"/>
      <c r="U1102" s="174"/>
      <c r="V1102" s="174"/>
      <c r="W1102" s="174"/>
      <c r="X1102" s="174"/>
      <c r="Y1102" s="174"/>
      <c r="Z1102" s="174"/>
      <c r="AA1102" s="174"/>
      <c r="AB1102" s="174"/>
      <c r="AC1102" s="174"/>
      <c r="AD1102" s="174"/>
      <c r="AE1102" s="174"/>
      <c r="AF1102" s="174"/>
      <c r="AG1102" s="174"/>
      <c r="AH1102" s="174"/>
      <c r="AI1102" s="174"/>
      <c r="AJ1102" s="174"/>
      <c r="AK1102" s="174"/>
      <c r="AL1102" s="174"/>
      <c r="AM1102" s="174"/>
      <c r="AN1102" s="174"/>
      <c r="AO1102" s="174"/>
      <c r="AP1102" s="174"/>
      <c r="AQ1102" s="174"/>
      <c r="AR1102" s="174"/>
      <c r="AS1102" s="174"/>
      <c r="AT1102" s="174"/>
      <c r="AU1102" s="174"/>
      <c r="AV1102" s="174"/>
      <c r="AW1102" s="174"/>
      <c r="AX1102" s="174"/>
      <c r="AY1102" s="174"/>
    </row>
    <row r="1103" spans="14:51">
      <c r="N1103" s="174"/>
      <c r="O1103" s="174"/>
      <c r="P1103" s="174"/>
      <c r="Q1103" s="174"/>
      <c r="R1103" s="174"/>
      <c r="S1103" s="174"/>
      <c r="T1103" s="174"/>
      <c r="U1103" s="174"/>
      <c r="V1103" s="174"/>
      <c r="W1103" s="174"/>
      <c r="X1103" s="174"/>
      <c r="Y1103" s="174"/>
      <c r="Z1103" s="174"/>
      <c r="AA1103" s="174"/>
      <c r="AB1103" s="174"/>
      <c r="AC1103" s="174"/>
      <c r="AD1103" s="174"/>
      <c r="AE1103" s="174"/>
      <c r="AF1103" s="174"/>
      <c r="AG1103" s="174"/>
      <c r="AH1103" s="174"/>
      <c r="AI1103" s="174"/>
      <c r="AJ1103" s="174"/>
      <c r="AK1103" s="174"/>
      <c r="AL1103" s="174"/>
      <c r="AM1103" s="174"/>
      <c r="AN1103" s="174"/>
      <c r="AO1103" s="174"/>
      <c r="AP1103" s="174"/>
      <c r="AQ1103" s="174"/>
      <c r="AR1103" s="174"/>
      <c r="AS1103" s="174"/>
      <c r="AT1103" s="174"/>
      <c r="AU1103" s="174"/>
      <c r="AV1103" s="174"/>
      <c r="AW1103" s="174"/>
      <c r="AX1103" s="174"/>
      <c r="AY1103" s="174"/>
    </row>
    <row r="1104" spans="14:51">
      <c r="N1104" s="174"/>
      <c r="O1104" s="174"/>
      <c r="P1104" s="174"/>
      <c r="Q1104" s="174"/>
      <c r="R1104" s="174"/>
      <c r="S1104" s="174"/>
      <c r="T1104" s="174"/>
      <c r="U1104" s="174"/>
      <c r="V1104" s="174"/>
      <c r="W1104" s="174"/>
      <c r="X1104" s="174"/>
      <c r="Y1104" s="174"/>
      <c r="Z1104" s="174"/>
      <c r="AA1104" s="174"/>
      <c r="AB1104" s="174"/>
      <c r="AC1104" s="174"/>
      <c r="AD1104" s="174"/>
      <c r="AE1104" s="174"/>
      <c r="AF1104" s="174"/>
      <c r="AG1104" s="174"/>
      <c r="AH1104" s="174"/>
      <c r="AI1104" s="174"/>
      <c r="AJ1104" s="174"/>
      <c r="AK1104" s="174"/>
      <c r="AL1104" s="174"/>
      <c r="AM1104" s="174"/>
      <c r="AN1104" s="174"/>
      <c r="AO1104" s="174"/>
      <c r="AP1104" s="174"/>
      <c r="AQ1104" s="174"/>
      <c r="AR1104" s="174"/>
      <c r="AS1104" s="174"/>
      <c r="AT1104" s="174"/>
      <c r="AU1104" s="174"/>
      <c r="AV1104" s="174"/>
      <c r="AW1104" s="174"/>
      <c r="AX1104" s="174"/>
      <c r="AY1104" s="174"/>
    </row>
    <row r="1105" spans="14:51">
      <c r="N1105" s="174"/>
      <c r="O1105" s="174"/>
      <c r="P1105" s="174"/>
      <c r="Q1105" s="174"/>
      <c r="R1105" s="174"/>
      <c r="S1105" s="174"/>
      <c r="T1105" s="174"/>
      <c r="U1105" s="174"/>
      <c r="V1105" s="174"/>
      <c r="W1105" s="174"/>
      <c r="X1105" s="174"/>
      <c r="Y1105" s="174"/>
      <c r="Z1105" s="174"/>
      <c r="AA1105" s="174"/>
      <c r="AB1105" s="174"/>
      <c r="AC1105" s="174"/>
      <c r="AD1105" s="174"/>
      <c r="AE1105" s="174"/>
      <c r="AF1105" s="174"/>
      <c r="AG1105" s="174"/>
      <c r="AH1105" s="174"/>
      <c r="AI1105" s="174"/>
      <c r="AJ1105" s="174"/>
      <c r="AK1105" s="174"/>
      <c r="AL1105" s="174"/>
      <c r="AM1105" s="174"/>
      <c r="AN1105" s="174"/>
      <c r="AO1105" s="174"/>
      <c r="AP1105" s="174"/>
      <c r="AQ1105" s="174"/>
      <c r="AR1105" s="174"/>
      <c r="AS1105" s="174"/>
      <c r="AT1105" s="174"/>
      <c r="AU1105" s="174"/>
      <c r="AV1105" s="174"/>
      <c r="AW1105" s="174"/>
      <c r="AX1105" s="174"/>
      <c r="AY1105" s="174"/>
    </row>
    <row r="1106" spans="14:51">
      <c r="N1106" s="174"/>
      <c r="O1106" s="174"/>
      <c r="P1106" s="174"/>
      <c r="Q1106" s="174"/>
      <c r="R1106" s="174"/>
      <c r="S1106" s="174"/>
      <c r="T1106" s="174"/>
      <c r="U1106" s="174"/>
      <c r="V1106" s="174"/>
      <c r="W1106" s="174"/>
      <c r="X1106" s="174"/>
      <c r="Y1106" s="174"/>
      <c r="Z1106" s="174"/>
      <c r="AA1106" s="174"/>
      <c r="AB1106" s="174"/>
      <c r="AC1106" s="174"/>
      <c r="AD1106" s="174"/>
      <c r="AE1106" s="174"/>
      <c r="AF1106" s="174"/>
      <c r="AG1106" s="174"/>
      <c r="AH1106" s="174"/>
      <c r="AI1106" s="174"/>
      <c r="AJ1106" s="174"/>
      <c r="AK1106" s="174"/>
      <c r="AL1106" s="174"/>
      <c r="AM1106" s="174"/>
      <c r="AN1106" s="174"/>
      <c r="AO1106" s="174"/>
      <c r="AP1106" s="174"/>
      <c r="AQ1106" s="174"/>
      <c r="AR1106" s="174"/>
      <c r="AS1106" s="174"/>
      <c r="AT1106" s="174"/>
      <c r="AU1106" s="174"/>
      <c r="AV1106" s="174"/>
      <c r="AW1106" s="174"/>
      <c r="AX1106" s="174"/>
      <c r="AY1106" s="174"/>
    </row>
    <row r="1107" spans="14:51">
      <c r="N1107" s="174"/>
      <c r="O1107" s="174"/>
      <c r="P1107" s="174"/>
      <c r="Q1107" s="174"/>
      <c r="R1107" s="174"/>
      <c r="S1107" s="174"/>
      <c r="T1107" s="174"/>
      <c r="U1107" s="174"/>
      <c r="V1107" s="174"/>
      <c r="W1107" s="174"/>
      <c r="X1107" s="174"/>
      <c r="Y1107" s="174"/>
      <c r="Z1107" s="174"/>
      <c r="AA1107" s="174"/>
      <c r="AB1107" s="174"/>
      <c r="AC1107" s="174"/>
      <c r="AD1107" s="174"/>
      <c r="AE1107" s="174"/>
      <c r="AF1107" s="174"/>
      <c r="AG1107" s="174"/>
      <c r="AH1107" s="174"/>
      <c r="AI1107" s="174"/>
      <c r="AJ1107" s="174"/>
      <c r="AK1107" s="174"/>
      <c r="AL1107" s="174"/>
      <c r="AM1107" s="174"/>
      <c r="AN1107" s="174"/>
      <c r="AO1107" s="174"/>
      <c r="AP1107" s="174"/>
      <c r="AQ1107" s="174"/>
      <c r="AR1107" s="174"/>
      <c r="AS1107" s="174"/>
      <c r="AT1107" s="174"/>
      <c r="AU1107" s="174"/>
      <c r="AV1107" s="174"/>
      <c r="AW1107" s="174"/>
      <c r="AX1107" s="174"/>
      <c r="AY1107" s="174"/>
    </row>
    <row r="1108" spans="14:51">
      <c r="N1108" s="174"/>
      <c r="O1108" s="174"/>
      <c r="P1108" s="174"/>
      <c r="Q1108" s="174"/>
      <c r="R1108" s="174"/>
      <c r="S1108" s="174"/>
      <c r="T1108" s="174"/>
      <c r="U1108" s="174"/>
      <c r="V1108" s="174"/>
      <c r="W1108" s="174"/>
      <c r="X1108" s="174"/>
      <c r="Y1108" s="174"/>
      <c r="Z1108" s="174"/>
      <c r="AA1108" s="174"/>
      <c r="AB1108" s="174"/>
      <c r="AC1108" s="174"/>
      <c r="AD1108" s="174"/>
      <c r="AE1108" s="174"/>
      <c r="AF1108" s="174"/>
      <c r="AG1108" s="174"/>
      <c r="AH1108" s="174"/>
      <c r="AI1108" s="174"/>
      <c r="AJ1108" s="174"/>
      <c r="AK1108" s="174"/>
      <c r="AL1108" s="174"/>
      <c r="AM1108" s="174"/>
      <c r="AN1108" s="174"/>
      <c r="AO1108" s="174"/>
      <c r="AP1108" s="174"/>
      <c r="AQ1108" s="174"/>
      <c r="AR1108" s="174"/>
      <c r="AS1108" s="174"/>
      <c r="AT1108" s="174"/>
      <c r="AU1108" s="174"/>
      <c r="AV1108" s="174"/>
      <c r="AW1108" s="174"/>
      <c r="AX1108" s="174"/>
      <c r="AY1108" s="174"/>
    </row>
    <row r="1109" spans="14:51">
      <c r="N1109" s="174"/>
      <c r="O1109" s="174"/>
      <c r="P1109" s="174"/>
      <c r="Q1109" s="174"/>
      <c r="R1109" s="174"/>
      <c r="S1109" s="174"/>
      <c r="T1109" s="174"/>
      <c r="U1109" s="174"/>
      <c r="V1109" s="174"/>
      <c r="W1109" s="174"/>
      <c r="X1109" s="174"/>
      <c r="Y1109" s="174"/>
      <c r="Z1109" s="174"/>
      <c r="AA1109" s="174"/>
      <c r="AB1109" s="174"/>
      <c r="AC1109" s="174"/>
      <c r="AD1109" s="174"/>
      <c r="AE1109" s="174"/>
      <c r="AF1109" s="174"/>
      <c r="AG1109" s="174"/>
      <c r="AH1109" s="174"/>
      <c r="AI1109" s="174"/>
      <c r="AJ1109" s="174"/>
      <c r="AK1109" s="174"/>
      <c r="AL1109" s="174"/>
      <c r="AM1109" s="174"/>
      <c r="AN1109" s="174"/>
      <c r="AO1109" s="174"/>
      <c r="AP1109" s="174"/>
      <c r="AQ1109" s="174"/>
      <c r="AR1109" s="174"/>
      <c r="AS1109" s="174"/>
      <c r="AT1109" s="174"/>
      <c r="AU1109" s="174"/>
      <c r="AV1109" s="174"/>
      <c r="AW1109" s="174"/>
      <c r="AX1109" s="174"/>
      <c r="AY1109" s="174"/>
    </row>
    <row r="1110" spans="14:51">
      <c r="N1110" s="174"/>
      <c r="O1110" s="174"/>
      <c r="P1110" s="174"/>
      <c r="Q1110" s="174"/>
      <c r="R1110" s="174"/>
      <c r="S1110" s="174"/>
      <c r="T1110" s="174"/>
      <c r="U1110" s="174"/>
      <c r="V1110" s="174"/>
      <c r="W1110" s="174"/>
      <c r="X1110" s="174"/>
      <c r="Y1110" s="174"/>
      <c r="Z1110" s="174"/>
      <c r="AA1110" s="174"/>
      <c r="AB1110" s="174"/>
      <c r="AC1110" s="174"/>
      <c r="AD1110" s="174"/>
      <c r="AE1110" s="174"/>
      <c r="AF1110" s="174"/>
      <c r="AG1110" s="174"/>
      <c r="AH1110" s="174"/>
      <c r="AI1110" s="174"/>
      <c r="AJ1110" s="174"/>
      <c r="AK1110" s="174"/>
      <c r="AL1110" s="174"/>
      <c r="AM1110" s="174"/>
      <c r="AN1110" s="174"/>
      <c r="AO1110" s="174"/>
      <c r="AP1110" s="174"/>
      <c r="AQ1110" s="174"/>
      <c r="AR1110" s="174"/>
      <c r="AS1110" s="174"/>
      <c r="AT1110" s="174"/>
      <c r="AU1110" s="174"/>
      <c r="AV1110" s="174"/>
      <c r="AW1110" s="174"/>
      <c r="AX1110" s="174"/>
      <c r="AY1110" s="174"/>
    </row>
    <row r="1111" spans="14:51">
      <c r="N1111" s="174"/>
      <c r="O1111" s="174"/>
      <c r="P1111" s="174"/>
      <c r="Q1111" s="174"/>
      <c r="R1111" s="174"/>
      <c r="S1111" s="174"/>
      <c r="T1111" s="174"/>
      <c r="U1111" s="174"/>
      <c r="V1111" s="174"/>
      <c r="W1111" s="174"/>
      <c r="X1111" s="174"/>
      <c r="Y1111" s="174"/>
      <c r="Z1111" s="174"/>
      <c r="AA1111" s="174"/>
      <c r="AB1111" s="174"/>
      <c r="AC1111" s="174"/>
      <c r="AD1111" s="174"/>
      <c r="AE1111" s="174"/>
      <c r="AF1111" s="174"/>
      <c r="AG1111" s="174"/>
      <c r="AH1111" s="174"/>
      <c r="AI1111" s="174"/>
      <c r="AJ1111" s="174"/>
      <c r="AK1111" s="174"/>
      <c r="AL1111" s="174"/>
      <c r="AM1111" s="174"/>
      <c r="AN1111" s="174"/>
      <c r="AO1111" s="174"/>
      <c r="AP1111" s="174"/>
      <c r="AQ1111" s="174"/>
      <c r="AR1111" s="174"/>
      <c r="AS1111" s="174"/>
      <c r="AT1111" s="174"/>
      <c r="AU1111" s="174"/>
      <c r="AV1111" s="174"/>
      <c r="AW1111" s="174"/>
      <c r="AX1111" s="174"/>
      <c r="AY1111" s="174"/>
    </row>
    <row r="1112" spans="14:51">
      <c r="N1112" s="174"/>
      <c r="O1112" s="174"/>
      <c r="P1112" s="174"/>
      <c r="Q1112" s="174"/>
      <c r="R1112" s="174"/>
      <c r="S1112" s="174"/>
      <c r="T1112" s="174"/>
      <c r="U1112" s="174"/>
      <c r="V1112" s="174"/>
      <c r="W1112" s="174"/>
      <c r="X1112" s="174"/>
      <c r="Y1112" s="174"/>
      <c r="Z1112" s="174"/>
      <c r="AA1112" s="174"/>
      <c r="AB1112" s="174"/>
      <c r="AC1112" s="174"/>
      <c r="AD1112" s="174"/>
      <c r="AE1112" s="174"/>
      <c r="AF1112" s="174"/>
      <c r="AG1112" s="174"/>
      <c r="AH1112" s="174"/>
      <c r="AI1112" s="174"/>
      <c r="AJ1112" s="174"/>
      <c r="AK1112" s="174"/>
      <c r="AL1112" s="174"/>
      <c r="AM1112" s="174"/>
      <c r="AN1112" s="174"/>
      <c r="AO1112" s="174"/>
      <c r="AP1112" s="174"/>
      <c r="AQ1112" s="174"/>
      <c r="AR1112" s="174"/>
      <c r="AS1112" s="174"/>
      <c r="AT1112" s="174"/>
      <c r="AU1112" s="174"/>
      <c r="AV1112" s="174"/>
      <c r="AW1112" s="174"/>
      <c r="AX1112" s="174"/>
      <c r="AY1112" s="174"/>
    </row>
    <row r="1113" spans="14:51">
      <c r="N1113" s="174"/>
      <c r="O1113" s="174"/>
      <c r="P1113" s="174"/>
      <c r="Q1113" s="174"/>
      <c r="R1113" s="174"/>
      <c r="S1113" s="174"/>
      <c r="T1113" s="174"/>
      <c r="U1113" s="174"/>
      <c r="V1113" s="174"/>
      <c r="W1113" s="174"/>
      <c r="X1113" s="174"/>
      <c r="Y1113" s="174"/>
      <c r="Z1113" s="174"/>
      <c r="AA1113" s="174"/>
      <c r="AB1113" s="174"/>
      <c r="AC1113" s="174"/>
      <c r="AD1113" s="174"/>
      <c r="AE1113" s="174"/>
      <c r="AF1113" s="174"/>
      <c r="AG1113" s="174"/>
      <c r="AH1113" s="174"/>
      <c r="AI1113" s="174"/>
      <c r="AJ1113" s="174"/>
      <c r="AK1113" s="174"/>
      <c r="AL1113" s="174"/>
      <c r="AM1113" s="174"/>
      <c r="AN1113" s="174"/>
      <c r="AO1113" s="174"/>
      <c r="AP1113" s="174"/>
      <c r="AQ1113" s="174"/>
      <c r="AR1113" s="174"/>
      <c r="AS1113" s="174"/>
      <c r="AT1113" s="174"/>
      <c r="AU1113" s="174"/>
      <c r="AV1113" s="174"/>
      <c r="AW1113" s="174"/>
      <c r="AX1113" s="174"/>
      <c r="AY1113" s="174"/>
    </row>
    <row r="1114" spans="14:51">
      <c r="N1114" s="174"/>
      <c r="O1114" s="174"/>
      <c r="P1114" s="174"/>
      <c r="Q1114" s="174"/>
      <c r="R1114" s="174"/>
      <c r="S1114" s="174"/>
      <c r="T1114" s="174"/>
      <c r="U1114" s="174"/>
      <c r="V1114" s="174"/>
      <c r="W1114" s="174"/>
      <c r="X1114" s="174"/>
      <c r="Y1114" s="174"/>
      <c r="Z1114" s="174"/>
      <c r="AA1114" s="174"/>
      <c r="AB1114" s="174"/>
      <c r="AC1114" s="174"/>
      <c r="AD1114" s="174"/>
      <c r="AE1114" s="174"/>
      <c r="AF1114" s="174"/>
      <c r="AG1114" s="174"/>
      <c r="AH1114" s="174"/>
      <c r="AI1114" s="174"/>
      <c r="AJ1114" s="174"/>
      <c r="AK1114" s="174"/>
      <c r="AL1114" s="174"/>
      <c r="AM1114" s="174"/>
      <c r="AN1114" s="174"/>
      <c r="AO1114" s="174"/>
      <c r="AP1114" s="174"/>
      <c r="AQ1114" s="174"/>
      <c r="AR1114" s="174"/>
      <c r="AS1114" s="174"/>
      <c r="AT1114" s="174"/>
      <c r="AU1114" s="174"/>
      <c r="AV1114" s="174"/>
      <c r="AW1114" s="174"/>
      <c r="AX1114" s="174"/>
      <c r="AY1114" s="174"/>
    </row>
    <row r="1115" spans="14:51">
      <c r="N1115" s="174"/>
      <c r="O1115" s="174"/>
      <c r="P1115" s="174"/>
      <c r="Q1115" s="174"/>
      <c r="R1115" s="174"/>
      <c r="S1115" s="174"/>
      <c r="T1115" s="174"/>
      <c r="U1115" s="174"/>
      <c r="V1115" s="174"/>
      <c r="W1115" s="174"/>
      <c r="X1115" s="174"/>
      <c r="Y1115" s="174"/>
      <c r="Z1115" s="174"/>
      <c r="AA1115" s="174"/>
      <c r="AB1115" s="174"/>
      <c r="AC1115" s="174"/>
      <c r="AD1115" s="174"/>
      <c r="AE1115" s="174"/>
      <c r="AF1115" s="174"/>
      <c r="AG1115" s="174"/>
      <c r="AH1115" s="174"/>
      <c r="AI1115" s="174"/>
      <c r="AJ1115" s="174"/>
      <c r="AK1115" s="174"/>
      <c r="AL1115" s="174"/>
      <c r="AM1115" s="174"/>
      <c r="AN1115" s="174"/>
      <c r="AO1115" s="174"/>
      <c r="AP1115" s="174"/>
      <c r="AQ1115" s="174"/>
      <c r="AR1115" s="174"/>
      <c r="AS1115" s="174"/>
      <c r="AT1115" s="174"/>
      <c r="AU1115" s="174"/>
      <c r="AV1115" s="174"/>
      <c r="AW1115" s="174"/>
      <c r="AX1115" s="174"/>
      <c r="AY1115" s="174"/>
    </row>
    <row r="1116" spans="14:51">
      <c r="N1116" s="174"/>
      <c r="O1116" s="174"/>
      <c r="P1116" s="174"/>
      <c r="Q1116" s="174"/>
      <c r="R1116" s="174"/>
      <c r="S1116" s="174"/>
      <c r="T1116" s="174"/>
      <c r="U1116" s="174"/>
      <c r="V1116" s="174"/>
      <c r="W1116" s="174"/>
      <c r="X1116" s="174"/>
      <c r="Y1116" s="174"/>
      <c r="Z1116" s="174"/>
      <c r="AA1116" s="174"/>
      <c r="AB1116" s="174"/>
      <c r="AC1116" s="174"/>
      <c r="AD1116" s="174"/>
      <c r="AE1116" s="174"/>
      <c r="AF1116" s="174"/>
      <c r="AG1116" s="174"/>
      <c r="AH1116" s="174"/>
      <c r="AI1116" s="174"/>
      <c r="AJ1116" s="174"/>
      <c r="AK1116" s="174"/>
      <c r="AL1116" s="174"/>
      <c r="AM1116" s="174"/>
      <c r="AN1116" s="174"/>
      <c r="AO1116" s="174"/>
      <c r="AP1116" s="174"/>
      <c r="AQ1116" s="174"/>
      <c r="AR1116" s="174"/>
      <c r="AS1116" s="174"/>
      <c r="AT1116" s="174"/>
      <c r="AU1116" s="174"/>
      <c r="AV1116" s="174"/>
      <c r="AW1116" s="174"/>
      <c r="AX1116" s="174"/>
      <c r="AY1116" s="174"/>
    </row>
    <row r="1117" spans="14:51">
      <c r="N1117" s="174"/>
      <c r="O1117" s="174"/>
      <c r="P1117" s="174"/>
      <c r="Q1117" s="174"/>
      <c r="R1117" s="174"/>
      <c r="S1117" s="174"/>
      <c r="T1117" s="174"/>
      <c r="U1117" s="174"/>
      <c r="V1117" s="174"/>
      <c r="W1117" s="174"/>
      <c r="X1117" s="174"/>
      <c r="Y1117" s="174"/>
      <c r="Z1117" s="174"/>
      <c r="AA1117" s="174"/>
      <c r="AB1117" s="174"/>
      <c r="AC1117" s="174"/>
      <c r="AD1117" s="174"/>
      <c r="AE1117" s="174"/>
      <c r="AF1117" s="174"/>
      <c r="AG1117" s="174"/>
      <c r="AH1117" s="174"/>
      <c r="AI1117" s="174"/>
      <c r="AJ1117" s="174"/>
      <c r="AK1117" s="174"/>
      <c r="AL1117" s="174"/>
      <c r="AM1117" s="174"/>
      <c r="AN1117" s="174"/>
      <c r="AO1117" s="174"/>
      <c r="AP1117" s="174"/>
      <c r="AQ1117" s="174"/>
      <c r="AR1117" s="174"/>
      <c r="AS1117" s="174"/>
      <c r="AT1117" s="174"/>
      <c r="AU1117" s="174"/>
      <c r="AV1117" s="174"/>
      <c r="AW1117" s="174"/>
      <c r="AX1117" s="174"/>
      <c r="AY1117" s="174"/>
    </row>
    <row r="1118" spans="14:51">
      <c r="N1118" s="174"/>
      <c r="O1118" s="174"/>
      <c r="P1118" s="174"/>
      <c r="Q1118" s="174"/>
      <c r="R1118" s="174"/>
      <c r="S1118" s="174"/>
      <c r="T1118" s="174"/>
      <c r="U1118" s="174"/>
      <c r="V1118" s="174"/>
      <c r="W1118" s="174"/>
      <c r="X1118" s="174"/>
      <c r="Y1118" s="174"/>
      <c r="Z1118" s="174"/>
      <c r="AA1118" s="174"/>
      <c r="AB1118" s="174"/>
      <c r="AC1118" s="174"/>
      <c r="AD1118" s="174"/>
      <c r="AE1118" s="174"/>
      <c r="AF1118" s="174"/>
      <c r="AG1118" s="174"/>
      <c r="AH1118" s="174"/>
      <c r="AI1118" s="174"/>
      <c r="AJ1118" s="174"/>
      <c r="AK1118" s="174"/>
      <c r="AL1118" s="174"/>
      <c r="AM1118" s="174"/>
      <c r="AN1118" s="174"/>
      <c r="AO1118" s="174"/>
      <c r="AP1118" s="174"/>
      <c r="AQ1118" s="174"/>
      <c r="AR1118" s="174"/>
      <c r="AS1118" s="174"/>
      <c r="AT1118" s="174"/>
      <c r="AU1118" s="174"/>
      <c r="AV1118" s="174"/>
      <c r="AW1118" s="174"/>
      <c r="AX1118" s="174"/>
      <c r="AY1118" s="174"/>
    </row>
    <row r="1119" spans="14:51">
      <c r="N1119" s="174"/>
      <c r="O1119" s="174"/>
      <c r="P1119" s="174"/>
      <c r="Q1119" s="174"/>
      <c r="R1119" s="174"/>
      <c r="S1119" s="174"/>
      <c r="T1119" s="174"/>
      <c r="U1119" s="174"/>
      <c r="V1119" s="174"/>
      <c r="W1119" s="174"/>
      <c r="X1119" s="174"/>
      <c r="Y1119" s="174"/>
      <c r="Z1119" s="174"/>
      <c r="AA1119" s="174"/>
      <c r="AB1119" s="174"/>
      <c r="AC1119" s="174"/>
      <c r="AD1119" s="174"/>
      <c r="AE1119" s="174"/>
      <c r="AF1119" s="174"/>
      <c r="AG1119" s="174"/>
      <c r="AH1119" s="174"/>
      <c r="AI1119" s="174"/>
      <c r="AJ1119" s="174"/>
      <c r="AK1119" s="174"/>
      <c r="AL1119" s="174"/>
      <c r="AM1119" s="174"/>
      <c r="AN1119" s="174"/>
      <c r="AO1119" s="174"/>
      <c r="AP1119" s="174"/>
      <c r="AQ1119" s="174"/>
      <c r="AR1119" s="174"/>
      <c r="AS1119" s="174"/>
      <c r="AT1119" s="174"/>
      <c r="AU1119" s="174"/>
      <c r="AV1119" s="174"/>
      <c r="AW1119" s="174"/>
      <c r="AX1119" s="174"/>
      <c r="AY1119" s="174"/>
    </row>
    <row r="1120" spans="14:51">
      <c r="N1120" s="174"/>
      <c r="O1120" s="174"/>
      <c r="P1120" s="174"/>
      <c r="Q1120" s="174"/>
      <c r="R1120" s="174"/>
      <c r="S1120" s="174"/>
      <c r="T1120" s="174"/>
      <c r="U1120" s="174"/>
      <c r="V1120" s="174"/>
      <c r="W1120" s="174"/>
      <c r="X1120" s="174"/>
      <c r="Y1120" s="174"/>
      <c r="Z1120" s="174"/>
      <c r="AA1120" s="174"/>
      <c r="AB1120" s="174"/>
      <c r="AC1120" s="174"/>
      <c r="AD1120" s="174"/>
      <c r="AE1120" s="174"/>
      <c r="AF1120" s="174"/>
      <c r="AG1120" s="174"/>
      <c r="AH1120" s="174"/>
      <c r="AI1120" s="174"/>
      <c r="AJ1120" s="174"/>
      <c r="AK1120" s="174"/>
      <c r="AL1120" s="174"/>
      <c r="AM1120" s="174"/>
      <c r="AN1120" s="174"/>
      <c r="AO1120" s="174"/>
      <c r="AP1120" s="174"/>
      <c r="AQ1120" s="174"/>
      <c r="AR1120" s="174"/>
      <c r="AS1120" s="174"/>
      <c r="AT1120" s="174"/>
      <c r="AU1120" s="174"/>
      <c r="AV1120" s="174"/>
      <c r="AW1120" s="174"/>
      <c r="AX1120" s="174"/>
      <c r="AY1120" s="174"/>
    </row>
    <row r="1121" spans="14:51">
      <c r="N1121" s="174"/>
      <c r="O1121" s="174"/>
      <c r="P1121" s="174"/>
      <c r="Q1121" s="174"/>
      <c r="R1121" s="174"/>
      <c r="S1121" s="174"/>
      <c r="T1121" s="174"/>
      <c r="U1121" s="174"/>
      <c r="V1121" s="174"/>
      <c r="W1121" s="174"/>
      <c r="X1121" s="174"/>
      <c r="Y1121" s="174"/>
      <c r="Z1121" s="174"/>
      <c r="AA1121" s="174"/>
      <c r="AB1121" s="174"/>
      <c r="AC1121" s="174"/>
      <c r="AD1121" s="174"/>
      <c r="AE1121" s="174"/>
      <c r="AF1121" s="174"/>
      <c r="AG1121" s="174"/>
      <c r="AH1121" s="174"/>
      <c r="AI1121" s="174"/>
      <c r="AJ1121" s="174"/>
      <c r="AK1121" s="174"/>
      <c r="AL1121" s="174"/>
      <c r="AM1121" s="174"/>
      <c r="AN1121" s="174"/>
      <c r="AO1121" s="174"/>
      <c r="AP1121" s="174"/>
      <c r="AQ1121" s="174"/>
      <c r="AR1121" s="174"/>
      <c r="AS1121" s="174"/>
      <c r="AT1121" s="174"/>
      <c r="AU1121" s="174"/>
      <c r="AV1121" s="174"/>
      <c r="AW1121" s="174"/>
      <c r="AX1121" s="174"/>
      <c r="AY1121" s="174"/>
    </row>
    <row r="1122" spans="14:51">
      <c r="N1122" s="174"/>
      <c r="O1122" s="174"/>
      <c r="P1122" s="174"/>
      <c r="Q1122" s="174"/>
      <c r="R1122" s="174"/>
      <c r="S1122" s="174"/>
      <c r="T1122" s="174"/>
      <c r="U1122" s="174"/>
      <c r="V1122" s="174"/>
      <c r="W1122" s="174"/>
      <c r="X1122" s="174"/>
      <c r="Y1122" s="174"/>
      <c r="Z1122" s="174"/>
      <c r="AA1122" s="174"/>
      <c r="AB1122" s="174"/>
      <c r="AC1122" s="174"/>
      <c r="AD1122" s="174"/>
      <c r="AE1122" s="174"/>
      <c r="AF1122" s="174"/>
      <c r="AG1122" s="174"/>
      <c r="AH1122" s="174"/>
      <c r="AI1122" s="174"/>
      <c r="AJ1122" s="174"/>
      <c r="AK1122" s="174"/>
      <c r="AL1122" s="174"/>
      <c r="AM1122" s="174"/>
      <c r="AN1122" s="174"/>
      <c r="AO1122" s="174"/>
      <c r="AP1122" s="174"/>
      <c r="AQ1122" s="174"/>
      <c r="AR1122" s="174"/>
      <c r="AS1122" s="174"/>
      <c r="AT1122" s="174"/>
      <c r="AU1122" s="174"/>
      <c r="AV1122" s="174"/>
      <c r="AW1122" s="174"/>
      <c r="AX1122" s="174"/>
      <c r="AY1122" s="174"/>
    </row>
    <row r="1123" spans="14:51">
      <c r="N1123" s="174"/>
      <c r="O1123" s="174"/>
      <c r="P1123" s="174"/>
      <c r="Q1123" s="174"/>
      <c r="R1123" s="174"/>
      <c r="S1123" s="174"/>
      <c r="T1123" s="174"/>
      <c r="U1123" s="174"/>
      <c r="V1123" s="174"/>
      <c r="W1123" s="174"/>
      <c r="X1123" s="174"/>
      <c r="Y1123" s="174"/>
      <c r="Z1123" s="174"/>
      <c r="AA1123" s="174"/>
      <c r="AB1123" s="174"/>
      <c r="AC1123" s="174"/>
      <c r="AD1123" s="174"/>
      <c r="AE1123" s="174"/>
      <c r="AF1123" s="174"/>
      <c r="AG1123" s="174"/>
      <c r="AH1123" s="174"/>
      <c r="AI1123" s="174"/>
      <c r="AJ1123" s="174"/>
      <c r="AK1123" s="174"/>
      <c r="AL1123" s="174"/>
      <c r="AM1123" s="174"/>
      <c r="AN1123" s="174"/>
      <c r="AO1123" s="174"/>
      <c r="AP1123" s="174"/>
      <c r="AQ1123" s="174"/>
      <c r="AR1123" s="174"/>
      <c r="AS1123" s="174"/>
      <c r="AT1123" s="174"/>
      <c r="AU1123" s="174"/>
      <c r="AV1123" s="174"/>
      <c r="AW1123" s="174"/>
      <c r="AX1123" s="174"/>
      <c r="AY1123" s="174"/>
    </row>
    <row r="1124" spans="14:51">
      <c r="N1124" s="174"/>
      <c r="O1124" s="174"/>
      <c r="P1124" s="174"/>
      <c r="Q1124" s="174"/>
      <c r="R1124" s="174"/>
      <c r="S1124" s="174"/>
      <c r="T1124" s="174"/>
      <c r="U1124" s="174"/>
      <c r="V1124" s="174"/>
      <c r="W1124" s="174"/>
      <c r="X1124" s="174"/>
      <c r="Y1124" s="174"/>
      <c r="Z1124" s="174"/>
      <c r="AA1124" s="174"/>
      <c r="AB1124" s="174"/>
      <c r="AC1124" s="174"/>
      <c r="AD1124" s="174"/>
      <c r="AE1124" s="174"/>
      <c r="AF1124" s="174"/>
      <c r="AG1124" s="174"/>
      <c r="AH1124" s="174"/>
      <c r="AI1124" s="174"/>
      <c r="AJ1124" s="174"/>
      <c r="AK1124" s="174"/>
      <c r="AL1124" s="174"/>
      <c r="AM1124" s="174"/>
      <c r="AN1124" s="174"/>
      <c r="AO1124" s="174"/>
      <c r="AP1124" s="174"/>
      <c r="AQ1124" s="174"/>
      <c r="AR1124" s="174"/>
      <c r="AS1124" s="174"/>
      <c r="AT1124" s="174"/>
      <c r="AU1124" s="174"/>
      <c r="AV1124" s="174"/>
      <c r="AW1124" s="174"/>
      <c r="AX1124" s="174"/>
      <c r="AY1124" s="174"/>
    </row>
    <row r="1125" spans="14:51">
      <c r="N1125" s="174"/>
      <c r="O1125" s="174"/>
      <c r="P1125" s="174"/>
      <c r="Q1125" s="174"/>
      <c r="R1125" s="174"/>
      <c r="S1125" s="174"/>
      <c r="T1125" s="174"/>
      <c r="U1125" s="174"/>
      <c r="V1125" s="174"/>
      <c r="W1125" s="174"/>
      <c r="X1125" s="174"/>
      <c r="Y1125" s="174"/>
      <c r="Z1125" s="174"/>
      <c r="AA1125" s="174"/>
      <c r="AB1125" s="174"/>
      <c r="AC1125" s="174"/>
      <c r="AD1125" s="174"/>
      <c r="AE1125" s="174"/>
      <c r="AF1125" s="174"/>
      <c r="AG1125" s="174"/>
      <c r="AH1125" s="174"/>
      <c r="AI1125" s="174"/>
      <c r="AJ1125" s="174"/>
      <c r="AK1125" s="174"/>
      <c r="AL1125" s="174"/>
      <c r="AM1125" s="174"/>
      <c r="AN1125" s="174"/>
      <c r="AO1125" s="174"/>
      <c r="AP1125" s="174"/>
      <c r="AQ1125" s="174"/>
      <c r="AR1125" s="174"/>
      <c r="AS1125" s="174"/>
      <c r="AT1125" s="174"/>
      <c r="AU1125" s="174"/>
      <c r="AV1125" s="174"/>
      <c r="AW1125" s="174"/>
      <c r="AX1125" s="174"/>
      <c r="AY1125" s="174"/>
    </row>
    <row r="1126" spans="14:51">
      <c r="N1126" s="174"/>
      <c r="O1126" s="174"/>
      <c r="P1126" s="174"/>
      <c r="Q1126" s="174"/>
      <c r="R1126" s="174"/>
      <c r="S1126" s="174"/>
      <c r="T1126" s="174"/>
      <c r="U1126" s="174"/>
      <c r="V1126" s="174"/>
      <c r="W1126" s="174"/>
      <c r="X1126" s="174"/>
      <c r="Y1126" s="174"/>
      <c r="Z1126" s="174"/>
      <c r="AA1126" s="174"/>
      <c r="AB1126" s="174"/>
      <c r="AC1126" s="174"/>
      <c r="AD1126" s="174"/>
      <c r="AE1126" s="174"/>
      <c r="AF1126" s="174"/>
      <c r="AG1126" s="174"/>
      <c r="AH1126" s="174"/>
      <c r="AI1126" s="174"/>
      <c r="AJ1126" s="174"/>
      <c r="AK1126" s="174"/>
      <c r="AL1126" s="174"/>
      <c r="AM1126" s="174"/>
      <c r="AN1126" s="174"/>
      <c r="AO1126" s="174"/>
      <c r="AP1126" s="174"/>
      <c r="AQ1126" s="174"/>
      <c r="AR1126" s="174"/>
      <c r="AS1126" s="174"/>
      <c r="AT1126" s="174"/>
      <c r="AU1126" s="174"/>
      <c r="AV1126" s="174"/>
      <c r="AW1126" s="174"/>
      <c r="AX1126" s="174"/>
      <c r="AY1126" s="174"/>
    </row>
    <row r="1127" spans="14:51">
      <c r="N1127" s="174"/>
      <c r="O1127" s="174"/>
      <c r="P1127" s="174"/>
      <c r="Q1127" s="174"/>
      <c r="R1127" s="174"/>
      <c r="S1127" s="174"/>
      <c r="T1127" s="174"/>
      <c r="U1127" s="174"/>
      <c r="V1127" s="174"/>
      <c r="W1127" s="174"/>
      <c r="X1127" s="174"/>
      <c r="Y1127" s="174"/>
      <c r="Z1127" s="174"/>
      <c r="AA1127" s="174"/>
      <c r="AB1127" s="174"/>
      <c r="AC1127" s="174"/>
      <c r="AD1127" s="174"/>
      <c r="AE1127" s="174"/>
      <c r="AF1127" s="174"/>
      <c r="AG1127" s="174"/>
      <c r="AH1127" s="174"/>
      <c r="AI1127" s="174"/>
      <c r="AJ1127" s="174"/>
      <c r="AK1127" s="174"/>
      <c r="AL1127" s="174"/>
      <c r="AM1127" s="174"/>
      <c r="AN1127" s="174"/>
      <c r="AO1127" s="174"/>
      <c r="AP1127" s="174"/>
      <c r="AQ1127" s="174"/>
      <c r="AR1127" s="174"/>
      <c r="AS1127" s="174"/>
      <c r="AT1127" s="174"/>
      <c r="AU1127" s="174"/>
      <c r="AV1127" s="174"/>
      <c r="AW1127" s="174"/>
      <c r="AX1127" s="174"/>
      <c r="AY1127" s="174"/>
    </row>
    <row r="1128" spans="14:51">
      <c r="N1128" s="174"/>
      <c r="O1128" s="174"/>
      <c r="P1128" s="174"/>
      <c r="Q1128" s="174"/>
      <c r="R1128" s="174"/>
      <c r="S1128" s="174"/>
      <c r="T1128" s="174"/>
      <c r="U1128" s="174"/>
      <c r="V1128" s="174"/>
      <c r="W1128" s="174"/>
      <c r="X1128" s="174"/>
      <c r="Y1128" s="174"/>
      <c r="Z1128" s="174"/>
      <c r="AA1128" s="174"/>
      <c r="AB1128" s="174"/>
      <c r="AC1128" s="174"/>
      <c r="AD1128" s="174"/>
      <c r="AE1128" s="174"/>
      <c r="AF1128" s="174"/>
      <c r="AG1128" s="174"/>
      <c r="AH1128" s="174"/>
      <c r="AI1128" s="174"/>
      <c r="AJ1128" s="174"/>
      <c r="AK1128" s="174"/>
      <c r="AL1128" s="174"/>
      <c r="AM1128" s="174"/>
      <c r="AN1128" s="174"/>
      <c r="AO1128" s="174"/>
      <c r="AP1128" s="174"/>
      <c r="AQ1128" s="174"/>
      <c r="AR1128" s="174"/>
      <c r="AS1128" s="174"/>
      <c r="AT1128" s="174"/>
      <c r="AU1128" s="174"/>
      <c r="AV1128" s="174"/>
      <c r="AW1128" s="174"/>
      <c r="AX1128" s="174"/>
      <c r="AY1128" s="174"/>
    </row>
    <row r="1129" spans="14:51">
      <c r="N1129" s="174"/>
      <c r="O1129" s="174"/>
      <c r="P1129" s="174"/>
      <c r="Q1129" s="174"/>
      <c r="R1129" s="174"/>
      <c r="S1129" s="174"/>
      <c r="T1129" s="174"/>
      <c r="U1129" s="174"/>
      <c r="V1129" s="174"/>
      <c r="W1129" s="174"/>
      <c r="X1129" s="174"/>
      <c r="Y1129" s="174"/>
      <c r="Z1129" s="174"/>
      <c r="AA1129" s="174"/>
      <c r="AB1129" s="174"/>
      <c r="AC1129" s="174"/>
      <c r="AD1129" s="174"/>
      <c r="AE1129" s="174"/>
      <c r="AF1129" s="174"/>
      <c r="AG1129" s="174"/>
      <c r="AH1129" s="174"/>
      <c r="AI1129" s="174"/>
      <c r="AJ1129" s="174"/>
      <c r="AK1129" s="174"/>
      <c r="AL1129" s="174"/>
      <c r="AM1129" s="174"/>
      <c r="AN1129" s="174"/>
      <c r="AO1129" s="174"/>
      <c r="AP1129" s="174"/>
      <c r="AQ1129" s="174"/>
      <c r="AR1129" s="174"/>
      <c r="AS1129" s="174"/>
      <c r="AT1129" s="174"/>
      <c r="AU1129" s="174"/>
      <c r="AV1129" s="174"/>
      <c r="AW1129" s="174"/>
      <c r="AX1129" s="174"/>
      <c r="AY1129" s="174"/>
    </row>
    <row r="1130" spans="14:51">
      <c r="N1130" s="174"/>
      <c r="O1130" s="174"/>
      <c r="P1130" s="174"/>
      <c r="Q1130" s="174"/>
      <c r="R1130" s="174"/>
      <c r="S1130" s="174"/>
      <c r="T1130" s="174"/>
      <c r="U1130" s="174"/>
      <c r="V1130" s="174"/>
      <c r="W1130" s="174"/>
      <c r="X1130" s="174"/>
      <c r="Y1130" s="174"/>
      <c r="Z1130" s="174"/>
      <c r="AA1130" s="174"/>
      <c r="AB1130" s="174"/>
      <c r="AC1130" s="174"/>
      <c r="AD1130" s="174"/>
      <c r="AE1130" s="174"/>
      <c r="AF1130" s="174"/>
      <c r="AG1130" s="174"/>
      <c r="AH1130" s="174"/>
      <c r="AI1130" s="174"/>
      <c r="AJ1130" s="174"/>
      <c r="AK1130" s="174"/>
      <c r="AL1130" s="174"/>
      <c r="AM1130" s="174"/>
      <c r="AN1130" s="174"/>
      <c r="AO1130" s="174"/>
      <c r="AP1130" s="174"/>
      <c r="AQ1130" s="174"/>
      <c r="AR1130" s="174"/>
      <c r="AS1130" s="174"/>
      <c r="AT1130" s="174"/>
      <c r="AU1130" s="174"/>
      <c r="AV1130" s="174"/>
      <c r="AW1130" s="174"/>
      <c r="AX1130" s="174"/>
      <c r="AY1130" s="174"/>
    </row>
    <row r="1131" spans="14:51">
      <c r="N1131" s="174"/>
      <c r="O1131" s="174"/>
      <c r="P1131" s="174"/>
      <c r="Q1131" s="174"/>
      <c r="R1131" s="174"/>
      <c r="S1131" s="174"/>
      <c r="T1131" s="174"/>
      <c r="U1131" s="174"/>
      <c r="V1131" s="174"/>
      <c r="W1131" s="174"/>
      <c r="X1131" s="174"/>
      <c r="Y1131" s="174"/>
      <c r="Z1131" s="174"/>
      <c r="AA1131" s="174"/>
      <c r="AB1131" s="174"/>
      <c r="AC1131" s="174"/>
      <c r="AD1131" s="174"/>
      <c r="AE1131" s="174"/>
      <c r="AF1131" s="174"/>
      <c r="AG1131" s="174"/>
      <c r="AH1131" s="174"/>
      <c r="AI1131" s="174"/>
      <c r="AJ1131" s="174"/>
      <c r="AK1131" s="174"/>
      <c r="AL1131" s="174"/>
      <c r="AM1131" s="174"/>
      <c r="AN1131" s="174"/>
      <c r="AO1131" s="174"/>
      <c r="AP1131" s="174"/>
      <c r="AQ1131" s="174"/>
      <c r="AR1131" s="174"/>
      <c r="AS1131" s="174"/>
      <c r="AT1131" s="174"/>
      <c r="AU1131" s="174"/>
      <c r="AV1131" s="174"/>
      <c r="AW1131" s="174"/>
      <c r="AX1131" s="174"/>
      <c r="AY1131" s="174"/>
    </row>
    <row r="1132" spans="14:51">
      <c r="N1132" s="174"/>
      <c r="O1132" s="174"/>
      <c r="P1132" s="174"/>
      <c r="Q1132" s="174"/>
      <c r="R1132" s="174"/>
      <c r="S1132" s="174"/>
      <c r="T1132" s="174"/>
      <c r="U1132" s="174"/>
      <c r="V1132" s="174"/>
      <c r="W1132" s="174"/>
      <c r="X1132" s="174"/>
      <c r="Y1132" s="174"/>
      <c r="Z1132" s="174"/>
      <c r="AA1132" s="174"/>
      <c r="AB1132" s="174"/>
      <c r="AC1132" s="174"/>
      <c r="AD1132" s="174"/>
      <c r="AE1132" s="174"/>
      <c r="AF1132" s="174"/>
      <c r="AG1132" s="174"/>
      <c r="AH1132" s="174"/>
      <c r="AI1132" s="174"/>
      <c r="AJ1132" s="174"/>
      <c r="AK1132" s="174"/>
      <c r="AL1132" s="174"/>
      <c r="AM1132" s="174"/>
      <c r="AN1132" s="174"/>
      <c r="AO1132" s="174"/>
      <c r="AP1132" s="174"/>
      <c r="AQ1132" s="174"/>
      <c r="AR1132" s="174"/>
      <c r="AS1132" s="174"/>
      <c r="AT1132" s="174"/>
      <c r="AU1132" s="174"/>
      <c r="AV1132" s="174"/>
      <c r="AW1132" s="174"/>
      <c r="AX1132" s="174"/>
      <c r="AY1132" s="174"/>
    </row>
    <row r="1133" spans="14:51">
      <c r="N1133" s="174"/>
      <c r="O1133" s="174"/>
      <c r="P1133" s="174"/>
      <c r="Q1133" s="174"/>
      <c r="R1133" s="174"/>
      <c r="S1133" s="174"/>
      <c r="T1133" s="174"/>
      <c r="U1133" s="174"/>
      <c r="V1133" s="174"/>
      <c r="W1133" s="174"/>
      <c r="X1133" s="174"/>
      <c r="Y1133" s="174"/>
      <c r="Z1133" s="174"/>
      <c r="AA1133" s="174"/>
      <c r="AB1133" s="174"/>
      <c r="AC1133" s="174"/>
      <c r="AD1133" s="174"/>
      <c r="AE1133" s="174"/>
      <c r="AF1133" s="174"/>
      <c r="AG1133" s="174"/>
      <c r="AH1133" s="174"/>
      <c r="AI1133" s="174"/>
      <c r="AJ1133" s="174"/>
      <c r="AK1133" s="174"/>
      <c r="AL1133" s="174"/>
      <c r="AM1133" s="174"/>
      <c r="AN1133" s="174"/>
      <c r="AO1133" s="174"/>
      <c r="AP1133" s="174"/>
      <c r="AQ1133" s="174"/>
      <c r="AR1133" s="174"/>
      <c r="AS1133" s="174"/>
      <c r="AT1133" s="174"/>
      <c r="AU1133" s="174"/>
      <c r="AV1133" s="174"/>
      <c r="AW1133" s="174"/>
      <c r="AX1133" s="174"/>
      <c r="AY1133" s="174"/>
    </row>
    <row r="1134" spans="14:51">
      <c r="N1134" s="174"/>
      <c r="O1134" s="174"/>
      <c r="P1134" s="174"/>
      <c r="Q1134" s="174"/>
      <c r="R1134" s="174"/>
      <c r="S1134" s="174"/>
      <c r="T1134" s="174"/>
      <c r="U1134" s="174"/>
      <c r="V1134" s="174"/>
      <c r="W1134" s="174"/>
      <c r="X1134" s="174"/>
      <c r="Y1134" s="174"/>
      <c r="Z1134" s="174"/>
      <c r="AA1134" s="174"/>
      <c r="AB1134" s="174"/>
      <c r="AC1134" s="174"/>
      <c r="AD1134" s="174"/>
      <c r="AE1134" s="174"/>
      <c r="AF1134" s="174"/>
      <c r="AG1134" s="174"/>
      <c r="AH1134" s="174"/>
      <c r="AI1134" s="174"/>
      <c r="AJ1134" s="174"/>
      <c r="AK1134" s="174"/>
      <c r="AL1134" s="174"/>
      <c r="AM1134" s="174"/>
      <c r="AN1134" s="174"/>
      <c r="AO1134" s="174"/>
      <c r="AP1134" s="174"/>
      <c r="AQ1134" s="174"/>
      <c r="AR1134" s="174"/>
      <c r="AS1134" s="174"/>
      <c r="AT1134" s="174"/>
      <c r="AU1134" s="174"/>
      <c r="AV1134" s="174"/>
      <c r="AW1134" s="174"/>
      <c r="AX1134" s="174"/>
      <c r="AY1134" s="174"/>
    </row>
    <row r="1135" spans="14:51">
      <c r="N1135" s="174"/>
      <c r="O1135" s="174"/>
      <c r="P1135" s="174"/>
      <c r="Q1135" s="174"/>
      <c r="R1135" s="174"/>
      <c r="S1135" s="174"/>
      <c r="T1135" s="174"/>
      <c r="U1135" s="174"/>
      <c r="V1135" s="174"/>
      <c r="W1135" s="174"/>
      <c r="X1135" s="174"/>
      <c r="Y1135" s="174"/>
      <c r="Z1135" s="174"/>
      <c r="AA1135" s="174"/>
      <c r="AB1135" s="174"/>
      <c r="AC1135" s="174"/>
      <c r="AD1135" s="174"/>
      <c r="AE1135" s="174"/>
      <c r="AF1135" s="174"/>
      <c r="AG1135" s="174"/>
      <c r="AH1135" s="174"/>
      <c r="AI1135" s="174"/>
      <c r="AJ1135" s="174"/>
      <c r="AK1135" s="174"/>
      <c r="AL1135" s="174"/>
      <c r="AM1135" s="174"/>
      <c r="AN1135" s="174"/>
      <c r="AO1135" s="174"/>
      <c r="AP1135" s="174"/>
      <c r="AQ1135" s="174"/>
      <c r="AR1135" s="174"/>
      <c r="AS1135" s="174"/>
      <c r="AT1135" s="174"/>
      <c r="AU1135" s="174"/>
      <c r="AV1135" s="174"/>
      <c r="AW1135" s="174"/>
      <c r="AX1135" s="174"/>
      <c r="AY1135" s="174"/>
    </row>
    <row r="1136" spans="14:51">
      <c r="N1136" s="174"/>
      <c r="O1136" s="174"/>
      <c r="P1136" s="174"/>
      <c r="Q1136" s="174"/>
      <c r="R1136" s="174"/>
      <c r="S1136" s="174"/>
      <c r="T1136" s="174"/>
      <c r="U1136" s="174"/>
      <c r="V1136" s="174"/>
      <c r="W1136" s="174"/>
      <c r="X1136" s="174"/>
      <c r="Y1136" s="174"/>
      <c r="Z1136" s="174"/>
      <c r="AA1136" s="174"/>
      <c r="AB1136" s="174"/>
      <c r="AC1136" s="174"/>
      <c r="AD1136" s="174"/>
      <c r="AE1136" s="174"/>
      <c r="AF1136" s="174"/>
      <c r="AG1136" s="174"/>
      <c r="AH1136" s="174"/>
      <c r="AI1136" s="174"/>
      <c r="AJ1136" s="174"/>
      <c r="AK1136" s="174"/>
      <c r="AL1136" s="174"/>
      <c r="AM1136" s="174"/>
      <c r="AN1136" s="174"/>
      <c r="AO1136" s="174"/>
      <c r="AP1136" s="174"/>
      <c r="AQ1136" s="174"/>
      <c r="AR1136" s="174"/>
      <c r="AS1136" s="174"/>
      <c r="AT1136" s="174"/>
      <c r="AU1136" s="174"/>
      <c r="AV1136" s="174"/>
      <c r="AW1136" s="174"/>
      <c r="AX1136" s="174"/>
      <c r="AY1136" s="174"/>
    </row>
    <row r="1137" spans="14:51">
      <c r="N1137" s="174"/>
      <c r="O1137" s="174"/>
      <c r="P1137" s="174"/>
      <c r="Q1137" s="174"/>
      <c r="R1137" s="174"/>
      <c r="S1137" s="174"/>
      <c r="T1137" s="174"/>
      <c r="U1137" s="174"/>
      <c r="V1137" s="174"/>
      <c r="W1137" s="174"/>
      <c r="X1137" s="174"/>
      <c r="Y1137" s="174"/>
      <c r="Z1137" s="174"/>
      <c r="AA1137" s="174"/>
      <c r="AB1137" s="174"/>
      <c r="AC1137" s="174"/>
      <c r="AD1137" s="174"/>
      <c r="AE1137" s="174"/>
      <c r="AF1137" s="174"/>
      <c r="AG1137" s="174"/>
      <c r="AH1137" s="174"/>
      <c r="AI1137" s="174"/>
      <c r="AJ1137" s="174"/>
      <c r="AK1137" s="174"/>
      <c r="AL1137" s="174"/>
      <c r="AM1137" s="174"/>
      <c r="AN1137" s="174"/>
      <c r="AO1137" s="174"/>
      <c r="AP1137" s="174"/>
      <c r="AQ1137" s="174"/>
      <c r="AR1137" s="174"/>
      <c r="AS1137" s="174"/>
      <c r="AT1137" s="174"/>
      <c r="AU1137" s="174"/>
      <c r="AV1137" s="174"/>
      <c r="AW1137" s="174"/>
      <c r="AX1137" s="174"/>
      <c r="AY1137" s="174"/>
    </row>
    <row r="1138" spans="14:51">
      <c r="N1138" s="174"/>
      <c r="O1138" s="174"/>
      <c r="P1138" s="174"/>
      <c r="Q1138" s="174"/>
      <c r="R1138" s="174"/>
      <c r="S1138" s="174"/>
      <c r="T1138" s="174"/>
      <c r="U1138" s="174"/>
      <c r="V1138" s="174"/>
      <c r="W1138" s="174"/>
      <c r="X1138" s="174"/>
      <c r="Y1138" s="174"/>
      <c r="Z1138" s="174"/>
      <c r="AA1138" s="174"/>
      <c r="AB1138" s="174"/>
      <c r="AC1138" s="174"/>
      <c r="AD1138" s="174"/>
      <c r="AE1138" s="174"/>
      <c r="AF1138" s="174"/>
      <c r="AG1138" s="174"/>
      <c r="AH1138" s="174"/>
      <c r="AI1138" s="174"/>
      <c r="AJ1138" s="174"/>
      <c r="AK1138" s="174"/>
      <c r="AL1138" s="174"/>
      <c r="AM1138" s="174"/>
      <c r="AN1138" s="174"/>
      <c r="AO1138" s="174"/>
      <c r="AP1138" s="174"/>
      <c r="AQ1138" s="174"/>
      <c r="AR1138" s="174"/>
      <c r="AS1138" s="174"/>
      <c r="AT1138" s="174"/>
      <c r="AU1138" s="174"/>
      <c r="AV1138" s="174"/>
      <c r="AW1138" s="174"/>
      <c r="AX1138" s="174"/>
      <c r="AY1138" s="174"/>
    </row>
    <row r="1139" spans="14:51">
      <c r="N1139" s="174"/>
      <c r="O1139" s="174"/>
      <c r="P1139" s="174"/>
      <c r="Q1139" s="174"/>
      <c r="R1139" s="174"/>
      <c r="S1139" s="174"/>
      <c r="T1139" s="174"/>
      <c r="U1139" s="174"/>
      <c r="V1139" s="174"/>
      <c r="W1139" s="174"/>
      <c r="X1139" s="174"/>
      <c r="Y1139" s="174"/>
      <c r="Z1139" s="174"/>
      <c r="AA1139" s="174"/>
      <c r="AB1139" s="174"/>
      <c r="AC1139" s="174"/>
      <c r="AD1139" s="174"/>
      <c r="AE1139" s="174"/>
      <c r="AF1139" s="174"/>
      <c r="AG1139" s="174"/>
      <c r="AH1139" s="174"/>
      <c r="AI1139" s="174"/>
      <c r="AJ1139" s="174"/>
      <c r="AK1139" s="174"/>
      <c r="AL1139" s="174"/>
      <c r="AM1139" s="174"/>
      <c r="AN1139" s="174"/>
      <c r="AO1139" s="174"/>
      <c r="AP1139" s="174"/>
      <c r="AQ1139" s="174"/>
      <c r="AR1139" s="174"/>
      <c r="AS1139" s="174"/>
      <c r="AT1139" s="174"/>
      <c r="AU1139" s="174"/>
      <c r="AV1139" s="174"/>
      <c r="AW1139" s="174"/>
      <c r="AX1139" s="174"/>
      <c r="AY1139" s="174"/>
    </row>
    <row r="1140" spans="14:51">
      <c r="N1140" s="174"/>
      <c r="O1140" s="174"/>
      <c r="P1140" s="174"/>
      <c r="Q1140" s="174"/>
      <c r="R1140" s="174"/>
      <c r="S1140" s="174"/>
      <c r="T1140" s="174"/>
      <c r="U1140" s="174"/>
      <c r="V1140" s="174"/>
      <c r="W1140" s="174"/>
      <c r="X1140" s="174"/>
      <c r="Y1140" s="174"/>
      <c r="Z1140" s="174"/>
      <c r="AA1140" s="174"/>
      <c r="AB1140" s="174"/>
      <c r="AC1140" s="174"/>
      <c r="AD1140" s="174"/>
      <c r="AE1140" s="174"/>
      <c r="AF1140" s="174"/>
      <c r="AG1140" s="174"/>
      <c r="AH1140" s="174"/>
      <c r="AI1140" s="174"/>
      <c r="AJ1140" s="174"/>
      <c r="AK1140" s="174"/>
      <c r="AL1140" s="174"/>
      <c r="AM1140" s="174"/>
      <c r="AN1140" s="174"/>
      <c r="AO1140" s="174"/>
      <c r="AP1140" s="174"/>
      <c r="AQ1140" s="174"/>
      <c r="AR1140" s="174"/>
      <c r="AS1140" s="174"/>
      <c r="AT1140" s="174"/>
      <c r="AU1140" s="174"/>
      <c r="AV1140" s="174"/>
      <c r="AW1140" s="174"/>
      <c r="AX1140" s="174"/>
      <c r="AY1140" s="174"/>
    </row>
    <row r="1141" spans="14:51">
      <c r="N1141" s="174"/>
      <c r="O1141" s="174"/>
      <c r="P1141" s="174"/>
      <c r="Q1141" s="174"/>
      <c r="R1141" s="174"/>
      <c r="S1141" s="174"/>
      <c r="T1141" s="174"/>
      <c r="U1141" s="174"/>
      <c r="V1141" s="174"/>
      <c r="W1141" s="174"/>
      <c r="X1141" s="174"/>
      <c r="Y1141" s="174"/>
      <c r="Z1141" s="174"/>
      <c r="AA1141" s="174"/>
      <c r="AB1141" s="174"/>
      <c r="AC1141" s="174"/>
      <c r="AD1141" s="174"/>
      <c r="AE1141" s="174"/>
      <c r="AF1141" s="174"/>
      <c r="AG1141" s="174"/>
      <c r="AH1141" s="174"/>
      <c r="AI1141" s="174"/>
      <c r="AJ1141" s="174"/>
      <c r="AK1141" s="174"/>
      <c r="AL1141" s="174"/>
      <c r="AM1141" s="174"/>
      <c r="AN1141" s="174"/>
      <c r="AO1141" s="174"/>
      <c r="AP1141" s="174"/>
      <c r="AQ1141" s="174"/>
      <c r="AR1141" s="174"/>
      <c r="AS1141" s="174"/>
      <c r="AT1141" s="174"/>
      <c r="AU1141" s="174"/>
      <c r="AV1141" s="174"/>
      <c r="AW1141" s="174"/>
      <c r="AX1141" s="174"/>
      <c r="AY1141" s="174"/>
    </row>
    <row r="1142" spans="14:51">
      <c r="N1142" s="174"/>
      <c r="O1142" s="174"/>
      <c r="P1142" s="174"/>
      <c r="Q1142" s="174"/>
      <c r="R1142" s="174"/>
      <c r="S1142" s="174"/>
      <c r="T1142" s="174"/>
      <c r="U1142" s="174"/>
      <c r="V1142" s="174"/>
      <c r="W1142" s="174"/>
      <c r="X1142" s="174"/>
      <c r="Y1142" s="174"/>
      <c r="Z1142" s="174"/>
      <c r="AA1142" s="174"/>
      <c r="AB1142" s="174"/>
      <c r="AC1142" s="174"/>
      <c r="AD1142" s="174"/>
      <c r="AE1142" s="174"/>
      <c r="AF1142" s="174"/>
      <c r="AG1142" s="174"/>
      <c r="AH1142" s="174"/>
      <c r="AI1142" s="174"/>
      <c r="AJ1142" s="174"/>
      <c r="AK1142" s="174"/>
      <c r="AL1142" s="174"/>
      <c r="AM1142" s="174"/>
      <c r="AN1142" s="174"/>
      <c r="AO1142" s="174"/>
      <c r="AP1142" s="174"/>
      <c r="AQ1142" s="174"/>
      <c r="AR1142" s="174"/>
      <c r="AS1142" s="174"/>
      <c r="AT1142" s="174"/>
      <c r="AU1142" s="174"/>
      <c r="AV1142" s="174"/>
      <c r="AW1142" s="174"/>
      <c r="AX1142" s="174"/>
      <c r="AY1142" s="174"/>
    </row>
    <row r="1143" spans="14:51">
      <c r="N1143" s="174"/>
      <c r="O1143" s="174"/>
      <c r="P1143" s="174"/>
      <c r="Q1143" s="174"/>
      <c r="R1143" s="174"/>
      <c r="S1143" s="174"/>
      <c r="T1143" s="174"/>
      <c r="U1143" s="174"/>
      <c r="V1143" s="174"/>
      <c r="W1143" s="174"/>
      <c r="X1143" s="174"/>
      <c r="Y1143" s="174"/>
      <c r="Z1143" s="174"/>
      <c r="AA1143" s="174"/>
      <c r="AB1143" s="174"/>
      <c r="AC1143" s="174"/>
      <c r="AD1143" s="174"/>
      <c r="AE1143" s="174"/>
      <c r="AF1143" s="174"/>
      <c r="AG1143" s="174"/>
      <c r="AH1143" s="174"/>
      <c r="AI1143" s="174"/>
      <c r="AJ1143" s="174"/>
      <c r="AK1143" s="174"/>
      <c r="AL1143" s="174"/>
      <c r="AM1143" s="174"/>
      <c r="AN1143" s="174"/>
      <c r="AO1143" s="174"/>
      <c r="AP1143" s="174"/>
      <c r="AQ1143" s="174"/>
      <c r="AR1143" s="174"/>
      <c r="AS1143" s="174"/>
      <c r="AT1143" s="174"/>
      <c r="AU1143" s="174"/>
      <c r="AV1143" s="174"/>
      <c r="AW1143" s="174"/>
      <c r="AX1143" s="174"/>
      <c r="AY1143" s="174"/>
    </row>
    <row r="1144" spans="14:51">
      <c r="N1144" s="174"/>
      <c r="O1144" s="174"/>
      <c r="P1144" s="174"/>
      <c r="Q1144" s="174"/>
      <c r="R1144" s="174"/>
      <c r="S1144" s="174"/>
      <c r="T1144" s="174"/>
      <c r="U1144" s="174"/>
      <c r="V1144" s="174"/>
      <c r="W1144" s="174"/>
      <c r="X1144" s="174"/>
      <c r="Y1144" s="174"/>
      <c r="Z1144" s="174"/>
      <c r="AA1144" s="174"/>
      <c r="AB1144" s="174"/>
      <c r="AC1144" s="174"/>
      <c r="AD1144" s="174"/>
      <c r="AE1144" s="174"/>
      <c r="AF1144" s="174"/>
      <c r="AG1144" s="174"/>
      <c r="AH1144" s="174"/>
      <c r="AI1144" s="174"/>
      <c r="AJ1144" s="174"/>
      <c r="AK1144" s="174"/>
      <c r="AL1144" s="174"/>
      <c r="AM1144" s="174"/>
      <c r="AN1144" s="174"/>
      <c r="AO1144" s="174"/>
      <c r="AP1144" s="174"/>
      <c r="AQ1144" s="174"/>
      <c r="AR1144" s="174"/>
      <c r="AS1144" s="174"/>
      <c r="AT1144" s="174"/>
      <c r="AU1144" s="174"/>
      <c r="AV1144" s="174"/>
      <c r="AW1144" s="174"/>
      <c r="AX1144" s="174"/>
      <c r="AY1144" s="174"/>
    </row>
    <row r="1145" spans="14:51">
      <c r="N1145" s="174"/>
      <c r="O1145" s="174"/>
      <c r="P1145" s="174"/>
      <c r="Q1145" s="174"/>
      <c r="R1145" s="174"/>
      <c r="S1145" s="174"/>
      <c r="T1145" s="174"/>
      <c r="U1145" s="174"/>
      <c r="V1145" s="174"/>
      <c r="W1145" s="174"/>
      <c r="X1145" s="174"/>
      <c r="Y1145" s="174"/>
      <c r="Z1145" s="174"/>
      <c r="AA1145" s="174"/>
      <c r="AB1145" s="174"/>
      <c r="AC1145" s="174"/>
      <c r="AD1145" s="174"/>
      <c r="AE1145" s="174"/>
      <c r="AF1145" s="174"/>
      <c r="AG1145" s="174"/>
      <c r="AH1145" s="174"/>
      <c r="AI1145" s="174"/>
      <c r="AJ1145" s="174"/>
      <c r="AK1145" s="174"/>
      <c r="AL1145" s="174"/>
      <c r="AM1145" s="174"/>
      <c r="AN1145" s="174"/>
      <c r="AO1145" s="174"/>
      <c r="AP1145" s="174"/>
      <c r="AQ1145" s="174"/>
      <c r="AR1145" s="174"/>
      <c r="AS1145" s="174"/>
      <c r="AT1145" s="174"/>
      <c r="AU1145" s="174"/>
      <c r="AV1145" s="174"/>
      <c r="AW1145" s="174"/>
      <c r="AX1145" s="174"/>
      <c r="AY1145" s="174"/>
    </row>
    <row r="1146" spans="14:51">
      <c r="N1146" s="174"/>
      <c r="O1146" s="174"/>
      <c r="P1146" s="174"/>
      <c r="Q1146" s="174"/>
      <c r="R1146" s="174"/>
      <c r="S1146" s="174"/>
      <c r="T1146" s="174"/>
      <c r="U1146" s="174"/>
      <c r="V1146" s="174"/>
      <c r="W1146" s="174"/>
      <c r="X1146" s="174"/>
      <c r="Y1146" s="174"/>
      <c r="Z1146" s="174"/>
      <c r="AA1146" s="174"/>
      <c r="AB1146" s="174"/>
      <c r="AC1146" s="174"/>
      <c r="AD1146" s="174"/>
      <c r="AE1146" s="174"/>
      <c r="AF1146" s="174"/>
      <c r="AG1146" s="174"/>
      <c r="AH1146" s="174"/>
      <c r="AI1146" s="174"/>
      <c r="AJ1146" s="174"/>
      <c r="AK1146" s="174"/>
      <c r="AL1146" s="174"/>
      <c r="AM1146" s="174"/>
      <c r="AN1146" s="174"/>
      <c r="AO1146" s="174"/>
      <c r="AP1146" s="174"/>
      <c r="AQ1146" s="174"/>
      <c r="AR1146" s="174"/>
      <c r="AS1146" s="174"/>
      <c r="AT1146" s="174"/>
      <c r="AU1146" s="174"/>
      <c r="AV1146" s="174"/>
      <c r="AW1146" s="174"/>
      <c r="AX1146" s="174"/>
      <c r="AY1146" s="174"/>
    </row>
    <row r="1147" spans="14:51">
      <c r="N1147" s="174"/>
      <c r="O1147" s="174"/>
      <c r="P1147" s="174"/>
      <c r="Q1147" s="174"/>
      <c r="R1147" s="174"/>
      <c r="S1147" s="174"/>
      <c r="T1147" s="174"/>
      <c r="U1147" s="174"/>
      <c r="V1147" s="174"/>
      <c r="W1147" s="174"/>
      <c r="X1147" s="174"/>
      <c r="Y1147" s="174"/>
      <c r="Z1147" s="174"/>
      <c r="AA1147" s="174"/>
      <c r="AB1147" s="174"/>
      <c r="AC1147" s="174"/>
      <c r="AD1147" s="174"/>
      <c r="AE1147" s="174"/>
      <c r="AF1147" s="174"/>
      <c r="AG1147" s="174"/>
      <c r="AH1147" s="174"/>
      <c r="AI1147" s="174"/>
      <c r="AJ1147" s="174"/>
      <c r="AK1147" s="174"/>
      <c r="AL1147" s="174"/>
      <c r="AM1147" s="174"/>
      <c r="AN1147" s="174"/>
      <c r="AO1147" s="174"/>
      <c r="AP1147" s="174"/>
      <c r="AQ1147" s="174"/>
      <c r="AR1147" s="174"/>
      <c r="AS1147" s="174"/>
      <c r="AT1147" s="174"/>
      <c r="AU1147" s="174"/>
      <c r="AV1147" s="174"/>
      <c r="AW1147" s="174"/>
      <c r="AX1147" s="174"/>
      <c r="AY1147" s="174"/>
    </row>
    <row r="1148" spans="14:51">
      <c r="N1148" s="174"/>
      <c r="O1148" s="174"/>
      <c r="P1148" s="174"/>
      <c r="Q1148" s="174"/>
      <c r="R1148" s="174"/>
      <c r="S1148" s="174"/>
      <c r="T1148" s="174"/>
      <c r="U1148" s="174"/>
      <c r="V1148" s="174"/>
      <c r="W1148" s="174"/>
      <c r="X1148" s="174"/>
      <c r="Y1148" s="174"/>
      <c r="Z1148" s="174"/>
      <c r="AA1148" s="174"/>
      <c r="AB1148" s="174"/>
      <c r="AC1148" s="174"/>
      <c r="AD1148" s="174"/>
      <c r="AE1148" s="174"/>
      <c r="AF1148" s="174"/>
      <c r="AG1148" s="174"/>
      <c r="AH1148" s="174"/>
      <c r="AI1148" s="174"/>
      <c r="AJ1148" s="174"/>
      <c r="AK1148" s="174"/>
      <c r="AL1148" s="174"/>
      <c r="AM1148" s="174"/>
      <c r="AN1148" s="174"/>
      <c r="AO1148" s="174"/>
      <c r="AP1148" s="174"/>
      <c r="AQ1148" s="174"/>
      <c r="AR1148" s="174"/>
      <c r="AS1148" s="174"/>
      <c r="AT1148" s="174"/>
      <c r="AU1148" s="174"/>
      <c r="AV1148" s="174"/>
      <c r="AW1148" s="174"/>
      <c r="AX1148" s="174"/>
      <c r="AY1148" s="174"/>
    </row>
    <row r="1149" spans="14:51">
      <c r="N1149" s="174"/>
      <c r="O1149" s="174"/>
      <c r="P1149" s="174"/>
      <c r="Q1149" s="174"/>
      <c r="R1149" s="174"/>
      <c r="S1149" s="174"/>
      <c r="T1149" s="174"/>
      <c r="U1149" s="174"/>
      <c r="V1149" s="174"/>
      <c r="W1149" s="174"/>
      <c r="X1149" s="174"/>
      <c r="Y1149" s="174"/>
      <c r="Z1149" s="174"/>
      <c r="AA1149" s="174"/>
      <c r="AB1149" s="174"/>
      <c r="AC1149" s="174"/>
      <c r="AD1149" s="174"/>
      <c r="AE1149" s="174"/>
      <c r="AF1149" s="174"/>
      <c r="AG1149" s="174"/>
      <c r="AH1149" s="174"/>
      <c r="AI1149" s="174"/>
      <c r="AJ1149" s="174"/>
      <c r="AK1149" s="174"/>
      <c r="AL1149" s="174"/>
      <c r="AM1149" s="174"/>
      <c r="AN1149" s="174"/>
      <c r="AO1149" s="174"/>
      <c r="AP1149" s="174"/>
      <c r="AQ1149" s="174"/>
      <c r="AR1149" s="174"/>
      <c r="AS1149" s="174"/>
      <c r="AT1149" s="174"/>
      <c r="AU1149" s="174"/>
      <c r="AV1149" s="174"/>
      <c r="AW1149" s="174"/>
      <c r="AX1149" s="174"/>
      <c r="AY1149" s="174"/>
    </row>
    <row r="1150" spans="14:51">
      <c r="N1150" s="174"/>
      <c r="O1150" s="174"/>
      <c r="P1150" s="174"/>
      <c r="Q1150" s="174"/>
      <c r="R1150" s="174"/>
      <c r="S1150" s="174"/>
      <c r="T1150" s="174"/>
      <c r="U1150" s="174"/>
      <c r="V1150" s="174"/>
      <c r="W1150" s="174"/>
      <c r="X1150" s="174"/>
      <c r="Y1150" s="174"/>
      <c r="Z1150" s="174"/>
      <c r="AA1150" s="174"/>
      <c r="AB1150" s="174"/>
      <c r="AC1150" s="174"/>
      <c r="AD1150" s="174"/>
      <c r="AE1150" s="174"/>
      <c r="AF1150" s="174"/>
      <c r="AG1150" s="174"/>
      <c r="AH1150" s="174"/>
      <c r="AI1150" s="174"/>
      <c r="AJ1150" s="174"/>
      <c r="AK1150" s="174"/>
      <c r="AL1150" s="174"/>
      <c r="AM1150" s="174"/>
      <c r="AN1150" s="174"/>
      <c r="AO1150" s="174"/>
      <c r="AP1150" s="174"/>
      <c r="AQ1150" s="174"/>
      <c r="AR1150" s="174"/>
      <c r="AS1150" s="174"/>
      <c r="AT1150" s="174"/>
      <c r="AU1150" s="174"/>
      <c r="AV1150" s="174"/>
      <c r="AW1150" s="174"/>
      <c r="AX1150" s="174"/>
      <c r="AY1150" s="174"/>
    </row>
    <row r="1151" spans="14:51">
      <c r="N1151" s="174"/>
      <c r="O1151" s="174"/>
      <c r="P1151" s="174"/>
      <c r="Q1151" s="174"/>
      <c r="R1151" s="174"/>
      <c r="S1151" s="174"/>
      <c r="T1151" s="174"/>
      <c r="U1151" s="174"/>
      <c r="V1151" s="174"/>
      <c r="W1151" s="174"/>
      <c r="X1151" s="174"/>
      <c r="Y1151" s="174"/>
      <c r="Z1151" s="174"/>
      <c r="AA1151" s="174"/>
      <c r="AB1151" s="174"/>
      <c r="AC1151" s="174"/>
      <c r="AD1151" s="174"/>
      <c r="AE1151" s="174"/>
      <c r="AF1151" s="174"/>
      <c r="AG1151" s="174"/>
      <c r="AH1151" s="174"/>
      <c r="AI1151" s="174"/>
      <c r="AJ1151" s="174"/>
      <c r="AK1151" s="174"/>
      <c r="AL1151" s="174"/>
      <c r="AM1151" s="174"/>
      <c r="AN1151" s="174"/>
      <c r="AO1151" s="174"/>
      <c r="AP1151" s="174"/>
      <c r="AQ1151" s="174"/>
      <c r="AR1151" s="174"/>
      <c r="AS1151" s="174"/>
      <c r="AT1151" s="174"/>
      <c r="AU1151" s="174"/>
      <c r="AV1151" s="174"/>
      <c r="AW1151" s="174"/>
      <c r="AX1151" s="174"/>
      <c r="AY1151" s="174"/>
    </row>
    <row r="1152" spans="14:51">
      <c r="N1152" s="174"/>
      <c r="O1152" s="174"/>
      <c r="P1152" s="174"/>
      <c r="Q1152" s="174"/>
      <c r="R1152" s="174"/>
      <c r="S1152" s="174"/>
      <c r="T1152" s="174"/>
      <c r="U1152" s="174"/>
      <c r="V1152" s="174"/>
      <c r="W1152" s="174"/>
      <c r="X1152" s="174"/>
      <c r="Y1152" s="174"/>
      <c r="Z1152" s="174"/>
      <c r="AA1152" s="174"/>
      <c r="AB1152" s="174"/>
      <c r="AC1152" s="174"/>
      <c r="AD1152" s="174"/>
      <c r="AE1152" s="174"/>
      <c r="AF1152" s="174"/>
      <c r="AG1152" s="174"/>
      <c r="AH1152" s="174"/>
      <c r="AI1152" s="174"/>
      <c r="AJ1152" s="174"/>
      <c r="AK1152" s="174"/>
      <c r="AL1152" s="174"/>
      <c r="AM1152" s="174"/>
      <c r="AN1152" s="174"/>
      <c r="AO1152" s="174"/>
      <c r="AP1152" s="174"/>
      <c r="AQ1152" s="174"/>
      <c r="AR1152" s="174"/>
      <c r="AS1152" s="174"/>
      <c r="AT1152" s="174"/>
      <c r="AU1152" s="174"/>
      <c r="AV1152" s="174"/>
      <c r="AW1152" s="174"/>
      <c r="AX1152" s="174"/>
      <c r="AY1152" s="174"/>
    </row>
    <row r="1153" spans="14:51">
      <c r="N1153" s="174"/>
      <c r="O1153" s="174"/>
      <c r="P1153" s="174"/>
      <c r="Q1153" s="174"/>
      <c r="R1153" s="174"/>
      <c r="S1153" s="174"/>
      <c r="T1153" s="174"/>
      <c r="U1153" s="174"/>
      <c r="V1153" s="174"/>
      <c r="W1153" s="174"/>
      <c r="X1153" s="174"/>
      <c r="Y1153" s="174"/>
      <c r="Z1153" s="174"/>
      <c r="AA1153" s="174"/>
      <c r="AB1153" s="174"/>
      <c r="AC1153" s="174"/>
      <c r="AD1153" s="174"/>
      <c r="AE1153" s="174"/>
      <c r="AF1153" s="174"/>
      <c r="AG1153" s="174"/>
      <c r="AH1153" s="174"/>
      <c r="AI1153" s="174"/>
      <c r="AJ1153" s="174"/>
      <c r="AK1153" s="174"/>
      <c r="AL1153" s="174"/>
      <c r="AM1153" s="174"/>
      <c r="AN1153" s="174"/>
      <c r="AO1153" s="174"/>
      <c r="AP1153" s="174"/>
      <c r="AQ1153" s="174"/>
      <c r="AR1153" s="174"/>
      <c r="AS1153" s="174"/>
      <c r="AT1153" s="174"/>
      <c r="AU1153" s="174"/>
      <c r="AV1153" s="174"/>
      <c r="AW1153" s="174"/>
      <c r="AX1153" s="174"/>
      <c r="AY1153" s="174"/>
    </row>
    <row r="1154" spans="14:51">
      <c r="N1154" s="174"/>
      <c r="O1154" s="174"/>
      <c r="P1154" s="174"/>
      <c r="Q1154" s="174"/>
      <c r="R1154" s="174"/>
      <c r="S1154" s="174"/>
      <c r="T1154" s="174"/>
      <c r="U1154" s="174"/>
      <c r="V1154" s="174"/>
      <c r="W1154" s="174"/>
      <c r="X1154" s="174"/>
      <c r="Y1154" s="174"/>
      <c r="Z1154" s="174"/>
      <c r="AA1154" s="174"/>
      <c r="AB1154" s="174"/>
      <c r="AC1154" s="174"/>
      <c r="AD1154" s="174"/>
      <c r="AE1154" s="174"/>
      <c r="AF1154" s="174"/>
      <c r="AG1154" s="174"/>
      <c r="AH1154" s="174"/>
      <c r="AI1154" s="174"/>
      <c r="AJ1154" s="174"/>
      <c r="AK1154" s="174"/>
      <c r="AL1154" s="174"/>
      <c r="AM1154" s="174"/>
      <c r="AN1154" s="174"/>
      <c r="AO1154" s="174"/>
      <c r="AP1154" s="174"/>
      <c r="AQ1154" s="174"/>
      <c r="AR1154" s="174"/>
      <c r="AS1154" s="174"/>
      <c r="AT1154" s="174"/>
      <c r="AU1154" s="174"/>
      <c r="AV1154" s="174"/>
      <c r="AW1154" s="174"/>
      <c r="AX1154" s="174"/>
      <c r="AY1154" s="174"/>
    </row>
    <row r="1155" spans="14:51">
      <c r="N1155" s="174"/>
      <c r="O1155" s="174"/>
      <c r="P1155" s="174"/>
      <c r="Q1155" s="174"/>
      <c r="R1155" s="174"/>
      <c r="S1155" s="174"/>
      <c r="T1155" s="174"/>
      <c r="U1155" s="174"/>
      <c r="V1155" s="174"/>
      <c r="W1155" s="174"/>
      <c r="X1155" s="174"/>
      <c r="Y1155" s="174"/>
      <c r="Z1155" s="174"/>
      <c r="AA1155" s="174"/>
      <c r="AB1155" s="174"/>
      <c r="AC1155" s="174"/>
      <c r="AD1155" s="174"/>
      <c r="AE1155" s="174"/>
      <c r="AF1155" s="174"/>
      <c r="AG1155" s="174"/>
      <c r="AH1155" s="174"/>
      <c r="AI1155" s="174"/>
      <c r="AJ1155" s="174"/>
      <c r="AK1155" s="174"/>
      <c r="AL1155" s="174"/>
      <c r="AM1155" s="174"/>
      <c r="AN1155" s="174"/>
      <c r="AO1155" s="174"/>
      <c r="AP1155" s="174"/>
      <c r="AQ1155" s="174"/>
      <c r="AR1155" s="174"/>
      <c r="AS1155" s="174"/>
      <c r="AT1155" s="174"/>
      <c r="AU1155" s="174"/>
      <c r="AV1155" s="174"/>
      <c r="AW1155" s="174"/>
      <c r="AX1155" s="174"/>
      <c r="AY1155" s="174"/>
    </row>
    <row r="1156" spans="14:51">
      <c r="N1156" s="174"/>
      <c r="O1156" s="174"/>
      <c r="P1156" s="174"/>
      <c r="Q1156" s="174"/>
      <c r="R1156" s="174"/>
      <c r="S1156" s="174"/>
      <c r="T1156" s="174"/>
      <c r="U1156" s="174"/>
      <c r="V1156" s="174"/>
      <c r="W1156" s="174"/>
      <c r="X1156" s="174"/>
      <c r="Y1156" s="174"/>
      <c r="Z1156" s="174"/>
      <c r="AA1156" s="174"/>
      <c r="AB1156" s="174"/>
      <c r="AC1156" s="174"/>
      <c r="AD1156" s="174"/>
      <c r="AE1156" s="174"/>
      <c r="AF1156" s="174"/>
      <c r="AG1156" s="174"/>
      <c r="AH1156" s="174"/>
      <c r="AI1156" s="174"/>
      <c r="AJ1156" s="174"/>
      <c r="AK1156" s="174"/>
      <c r="AL1156" s="174"/>
      <c r="AM1156" s="174"/>
      <c r="AN1156" s="174"/>
      <c r="AO1156" s="174"/>
      <c r="AP1156" s="174"/>
      <c r="AQ1156" s="174"/>
      <c r="AR1156" s="174"/>
      <c r="AS1156" s="174"/>
      <c r="AT1156" s="174"/>
      <c r="AU1156" s="174"/>
      <c r="AV1156" s="174"/>
      <c r="AW1156" s="174"/>
      <c r="AX1156" s="174"/>
      <c r="AY1156" s="174"/>
    </row>
    <row r="1157" spans="14:51">
      <c r="N1157" s="174"/>
      <c r="O1157" s="174"/>
      <c r="P1157" s="174"/>
      <c r="Q1157" s="174"/>
      <c r="R1157" s="174"/>
      <c r="S1157" s="174"/>
      <c r="T1157" s="174"/>
      <c r="U1157" s="174"/>
      <c r="V1157" s="174"/>
      <c r="W1157" s="174"/>
      <c r="X1157" s="174"/>
      <c r="Y1157" s="174"/>
      <c r="Z1157" s="174"/>
      <c r="AA1157" s="174"/>
      <c r="AB1157" s="174"/>
      <c r="AC1157" s="174"/>
      <c r="AD1157" s="174"/>
      <c r="AE1157" s="174"/>
      <c r="AF1157" s="174"/>
      <c r="AG1157" s="174"/>
      <c r="AH1157" s="174"/>
      <c r="AI1157" s="174"/>
      <c r="AJ1157" s="174"/>
      <c r="AK1157" s="174"/>
      <c r="AL1157" s="174"/>
      <c r="AM1157" s="174"/>
      <c r="AN1157" s="174"/>
      <c r="AO1157" s="174"/>
      <c r="AP1157" s="174"/>
      <c r="AQ1157" s="174"/>
      <c r="AR1157" s="174"/>
      <c r="AS1157" s="174"/>
      <c r="AT1157" s="174"/>
      <c r="AU1157" s="174"/>
      <c r="AV1157" s="174"/>
      <c r="AW1157" s="174"/>
      <c r="AX1157" s="174"/>
      <c r="AY1157" s="174"/>
    </row>
    <row r="1158" spans="14:51">
      <c r="N1158" s="174"/>
      <c r="O1158" s="174"/>
      <c r="P1158" s="174"/>
      <c r="Q1158" s="174"/>
      <c r="R1158" s="174"/>
      <c r="S1158" s="174"/>
      <c r="T1158" s="174"/>
      <c r="U1158" s="174"/>
      <c r="V1158" s="174"/>
      <c r="W1158" s="174"/>
      <c r="X1158" s="174"/>
      <c r="Y1158" s="174"/>
      <c r="Z1158" s="174"/>
      <c r="AA1158" s="174"/>
      <c r="AB1158" s="174"/>
      <c r="AC1158" s="174"/>
      <c r="AD1158" s="174"/>
      <c r="AE1158" s="174"/>
      <c r="AF1158" s="174"/>
      <c r="AG1158" s="174"/>
      <c r="AH1158" s="174"/>
      <c r="AI1158" s="174"/>
      <c r="AJ1158" s="174"/>
      <c r="AK1158" s="174"/>
      <c r="AL1158" s="174"/>
      <c r="AM1158" s="174"/>
      <c r="AN1158" s="174"/>
      <c r="AO1158" s="174"/>
      <c r="AP1158" s="174"/>
      <c r="AQ1158" s="174"/>
      <c r="AR1158" s="174"/>
      <c r="AS1158" s="174"/>
      <c r="AT1158" s="174"/>
      <c r="AU1158" s="174"/>
      <c r="AV1158" s="174"/>
      <c r="AW1158" s="174"/>
      <c r="AX1158" s="174"/>
      <c r="AY1158" s="174"/>
    </row>
    <row r="1159" spans="14:51">
      <c r="N1159" s="174"/>
      <c r="O1159" s="174"/>
      <c r="P1159" s="174"/>
      <c r="Q1159" s="174"/>
      <c r="R1159" s="174"/>
      <c r="S1159" s="174"/>
      <c r="T1159" s="174"/>
      <c r="U1159" s="174"/>
      <c r="V1159" s="174"/>
      <c r="W1159" s="174"/>
      <c r="X1159" s="174"/>
      <c r="Y1159" s="174"/>
      <c r="Z1159" s="174"/>
      <c r="AA1159" s="174"/>
      <c r="AB1159" s="174"/>
      <c r="AC1159" s="174"/>
      <c r="AD1159" s="174"/>
      <c r="AE1159" s="174"/>
      <c r="AF1159" s="174"/>
      <c r="AG1159" s="174"/>
      <c r="AH1159" s="174"/>
      <c r="AI1159" s="174"/>
      <c r="AJ1159" s="174"/>
      <c r="AK1159" s="174"/>
      <c r="AL1159" s="174"/>
      <c r="AM1159" s="174"/>
      <c r="AN1159" s="174"/>
      <c r="AO1159" s="174"/>
      <c r="AP1159" s="174"/>
      <c r="AQ1159" s="174"/>
      <c r="AR1159" s="174"/>
      <c r="AS1159" s="174"/>
      <c r="AT1159" s="174"/>
      <c r="AU1159" s="174"/>
      <c r="AV1159" s="174"/>
      <c r="AW1159" s="174"/>
      <c r="AX1159" s="174"/>
      <c r="AY1159" s="174"/>
    </row>
    <row r="1160" spans="14:51">
      <c r="N1160" s="174"/>
      <c r="O1160" s="174"/>
      <c r="P1160" s="174"/>
      <c r="Q1160" s="174"/>
      <c r="R1160" s="174"/>
      <c r="S1160" s="174"/>
      <c r="T1160" s="174"/>
      <c r="U1160" s="174"/>
      <c r="V1160" s="174"/>
      <c r="W1160" s="174"/>
      <c r="X1160" s="174"/>
      <c r="Y1160" s="174"/>
      <c r="Z1160" s="174"/>
      <c r="AA1160" s="174"/>
      <c r="AB1160" s="174"/>
      <c r="AC1160" s="174"/>
      <c r="AD1160" s="174"/>
      <c r="AE1160" s="174"/>
      <c r="AF1160" s="174"/>
      <c r="AG1160" s="174"/>
      <c r="AH1160" s="174"/>
      <c r="AI1160" s="174"/>
      <c r="AJ1160" s="174"/>
      <c r="AK1160" s="174"/>
      <c r="AL1160" s="174"/>
      <c r="AM1160" s="174"/>
      <c r="AN1160" s="174"/>
      <c r="AO1160" s="174"/>
      <c r="AP1160" s="174"/>
      <c r="AQ1160" s="174"/>
      <c r="AR1160" s="174"/>
      <c r="AS1160" s="174"/>
      <c r="AT1160" s="174"/>
      <c r="AU1160" s="174"/>
      <c r="AV1160" s="174"/>
      <c r="AW1160" s="174"/>
      <c r="AX1160" s="174"/>
      <c r="AY1160" s="174"/>
    </row>
    <row r="1161" spans="14:51">
      <c r="N1161" s="174"/>
      <c r="O1161" s="174"/>
      <c r="P1161" s="174"/>
      <c r="Q1161" s="174"/>
      <c r="R1161" s="174"/>
      <c r="S1161" s="174"/>
      <c r="T1161" s="174"/>
      <c r="U1161" s="174"/>
      <c r="V1161" s="174"/>
      <c r="W1161" s="174"/>
      <c r="X1161" s="174"/>
      <c r="Y1161" s="174"/>
      <c r="Z1161" s="174"/>
      <c r="AA1161" s="174"/>
      <c r="AB1161" s="174"/>
      <c r="AC1161" s="174"/>
      <c r="AD1161" s="174"/>
      <c r="AE1161" s="174"/>
      <c r="AF1161" s="174"/>
      <c r="AG1161" s="174"/>
      <c r="AH1161" s="174"/>
      <c r="AI1161" s="174"/>
      <c r="AJ1161" s="174"/>
      <c r="AK1161" s="174"/>
      <c r="AL1161" s="174"/>
      <c r="AM1161" s="174"/>
      <c r="AN1161" s="174"/>
      <c r="AO1161" s="174"/>
      <c r="AP1161" s="174"/>
      <c r="AQ1161" s="174"/>
      <c r="AR1161" s="174"/>
      <c r="AS1161" s="174"/>
      <c r="AT1161" s="174"/>
      <c r="AU1161" s="174"/>
      <c r="AV1161" s="174"/>
      <c r="AW1161" s="174"/>
      <c r="AX1161" s="174"/>
      <c r="AY1161" s="174"/>
    </row>
    <row r="1162" spans="14:51">
      <c r="N1162" s="174"/>
      <c r="O1162" s="174"/>
      <c r="P1162" s="174"/>
      <c r="Q1162" s="174"/>
      <c r="R1162" s="174"/>
      <c r="S1162" s="174"/>
      <c r="T1162" s="174"/>
      <c r="U1162" s="174"/>
      <c r="V1162" s="174"/>
      <c r="W1162" s="174"/>
      <c r="X1162" s="174"/>
      <c r="Y1162" s="174"/>
      <c r="Z1162" s="174"/>
      <c r="AA1162" s="174"/>
      <c r="AB1162" s="174"/>
      <c r="AC1162" s="174"/>
      <c r="AD1162" s="174"/>
      <c r="AE1162" s="174"/>
      <c r="AF1162" s="174"/>
      <c r="AG1162" s="174"/>
      <c r="AH1162" s="174"/>
      <c r="AI1162" s="174"/>
      <c r="AJ1162" s="174"/>
      <c r="AK1162" s="174"/>
      <c r="AL1162" s="174"/>
      <c r="AM1162" s="174"/>
      <c r="AN1162" s="174"/>
      <c r="AO1162" s="174"/>
      <c r="AP1162" s="174"/>
      <c r="AQ1162" s="174"/>
      <c r="AR1162" s="174"/>
      <c r="AS1162" s="174"/>
      <c r="AT1162" s="174"/>
      <c r="AU1162" s="174"/>
      <c r="AV1162" s="174"/>
      <c r="AW1162" s="174"/>
      <c r="AX1162" s="174"/>
      <c r="AY1162" s="174"/>
    </row>
    <row r="1163" spans="14:51">
      <c r="N1163" s="174"/>
      <c r="O1163" s="174"/>
      <c r="P1163" s="174"/>
      <c r="Q1163" s="174"/>
      <c r="R1163" s="174"/>
      <c r="S1163" s="174"/>
      <c r="T1163" s="174"/>
      <c r="U1163" s="174"/>
      <c r="V1163" s="174"/>
      <c r="W1163" s="174"/>
      <c r="X1163" s="174"/>
      <c r="Y1163" s="174"/>
      <c r="Z1163" s="174"/>
      <c r="AA1163" s="174"/>
      <c r="AB1163" s="174"/>
      <c r="AC1163" s="174"/>
      <c r="AD1163" s="174"/>
      <c r="AE1163" s="174"/>
      <c r="AF1163" s="174"/>
      <c r="AG1163" s="174"/>
      <c r="AH1163" s="174"/>
      <c r="AI1163" s="174"/>
      <c r="AJ1163" s="174"/>
      <c r="AK1163" s="174"/>
      <c r="AL1163" s="174"/>
      <c r="AM1163" s="174"/>
      <c r="AN1163" s="174"/>
      <c r="AO1163" s="174"/>
      <c r="AP1163" s="174"/>
      <c r="AQ1163" s="174"/>
      <c r="AR1163" s="174"/>
      <c r="AS1163" s="174"/>
      <c r="AT1163" s="174"/>
      <c r="AU1163" s="174"/>
      <c r="AV1163" s="174"/>
      <c r="AW1163" s="174"/>
      <c r="AX1163" s="174"/>
      <c r="AY1163" s="174"/>
    </row>
    <row r="1164" spans="14:51">
      <c r="N1164" s="174"/>
      <c r="O1164" s="174"/>
      <c r="P1164" s="174"/>
      <c r="Q1164" s="174"/>
      <c r="R1164" s="174"/>
      <c r="S1164" s="174"/>
      <c r="T1164" s="174"/>
      <c r="U1164" s="174"/>
      <c r="V1164" s="174"/>
      <c r="W1164" s="174"/>
      <c r="X1164" s="174"/>
      <c r="Y1164" s="174"/>
      <c r="Z1164" s="174"/>
      <c r="AA1164" s="174"/>
      <c r="AB1164" s="174"/>
      <c r="AC1164" s="174"/>
      <c r="AD1164" s="174"/>
      <c r="AE1164" s="174"/>
      <c r="AF1164" s="174"/>
      <c r="AG1164" s="174"/>
      <c r="AH1164" s="174"/>
      <c r="AI1164" s="174"/>
      <c r="AJ1164" s="174"/>
      <c r="AK1164" s="174"/>
      <c r="AL1164" s="174"/>
      <c r="AM1164" s="174"/>
      <c r="AN1164" s="174"/>
      <c r="AO1164" s="174"/>
      <c r="AP1164" s="174"/>
      <c r="AQ1164" s="174"/>
      <c r="AR1164" s="174"/>
      <c r="AS1164" s="174"/>
      <c r="AT1164" s="174"/>
      <c r="AU1164" s="174"/>
      <c r="AV1164" s="174"/>
      <c r="AW1164" s="174"/>
      <c r="AX1164" s="174"/>
      <c r="AY1164" s="174"/>
    </row>
    <row r="1165" spans="14:51">
      <c r="N1165" s="174"/>
      <c r="O1165" s="174"/>
      <c r="P1165" s="174"/>
      <c r="Q1165" s="174"/>
      <c r="R1165" s="174"/>
      <c r="S1165" s="174"/>
      <c r="T1165" s="174"/>
      <c r="U1165" s="174"/>
      <c r="V1165" s="174"/>
      <c r="W1165" s="174"/>
      <c r="X1165" s="174"/>
      <c r="Y1165" s="174"/>
      <c r="Z1165" s="174"/>
      <c r="AA1165" s="174"/>
      <c r="AB1165" s="174"/>
      <c r="AC1165" s="174"/>
      <c r="AD1165" s="174"/>
      <c r="AE1165" s="174"/>
      <c r="AF1165" s="174"/>
      <c r="AG1165" s="174"/>
      <c r="AH1165" s="174"/>
      <c r="AI1165" s="174"/>
      <c r="AJ1165" s="174"/>
      <c r="AK1165" s="174"/>
      <c r="AL1165" s="174"/>
      <c r="AM1165" s="174"/>
      <c r="AN1165" s="174"/>
      <c r="AO1165" s="174"/>
      <c r="AP1165" s="174"/>
      <c r="AQ1165" s="174"/>
      <c r="AR1165" s="174"/>
      <c r="AS1165" s="174"/>
      <c r="AT1165" s="174"/>
      <c r="AU1165" s="174"/>
      <c r="AV1165" s="174"/>
      <c r="AW1165" s="174"/>
      <c r="AX1165" s="174"/>
      <c r="AY1165" s="174"/>
    </row>
    <row r="1166" spans="14:51">
      <c r="N1166" s="174"/>
      <c r="O1166" s="174"/>
      <c r="P1166" s="174"/>
      <c r="Q1166" s="174"/>
      <c r="R1166" s="174"/>
      <c r="S1166" s="174"/>
      <c r="T1166" s="174"/>
      <c r="U1166" s="174"/>
      <c r="V1166" s="174"/>
      <c r="W1166" s="174"/>
      <c r="X1166" s="174"/>
      <c r="Y1166" s="174"/>
      <c r="Z1166" s="174"/>
      <c r="AA1166" s="174"/>
      <c r="AB1166" s="174"/>
      <c r="AC1166" s="174"/>
      <c r="AD1166" s="174"/>
      <c r="AE1166" s="174"/>
      <c r="AF1166" s="174"/>
      <c r="AG1166" s="174"/>
      <c r="AH1166" s="174"/>
      <c r="AI1166" s="174"/>
      <c r="AJ1166" s="174"/>
      <c r="AK1166" s="174"/>
      <c r="AL1166" s="174"/>
      <c r="AM1166" s="174"/>
      <c r="AN1166" s="174"/>
      <c r="AO1166" s="174"/>
      <c r="AP1166" s="174"/>
      <c r="AQ1166" s="174"/>
      <c r="AR1166" s="174"/>
      <c r="AS1166" s="174"/>
      <c r="AT1166" s="174"/>
      <c r="AU1166" s="174"/>
      <c r="AV1166" s="174"/>
      <c r="AW1166" s="174"/>
      <c r="AX1166" s="174"/>
      <c r="AY1166" s="174"/>
    </row>
    <row r="1167" spans="14:51">
      <c r="N1167" s="174"/>
      <c r="O1167" s="174"/>
      <c r="P1167" s="174"/>
      <c r="Q1167" s="174"/>
      <c r="R1167" s="174"/>
      <c r="S1167" s="174"/>
      <c r="T1167" s="174"/>
      <c r="U1167" s="174"/>
      <c r="V1167" s="174"/>
      <c r="W1167" s="174"/>
      <c r="X1167" s="174"/>
      <c r="Y1167" s="174"/>
      <c r="Z1167" s="174"/>
      <c r="AA1167" s="174"/>
      <c r="AB1167" s="174"/>
      <c r="AC1167" s="174"/>
      <c r="AD1167" s="174"/>
      <c r="AE1167" s="174"/>
      <c r="AF1167" s="174"/>
      <c r="AG1167" s="174"/>
      <c r="AH1167" s="174"/>
      <c r="AI1167" s="174"/>
      <c r="AJ1167" s="174"/>
      <c r="AK1167" s="174"/>
      <c r="AL1167" s="174"/>
      <c r="AM1167" s="174"/>
      <c r="AN1167" s="174"/>
      <c r="AO1167" s="174"/>
      <c r="AP1167" s="174"/>
      <c r="AQ1167" s="174"/>
      <c r="AR1167" s="174"/>
      <c r="AS1167" s="174"/>
      <c r="AT1167" s="174"/>
      <c r="AU1167" s="174"/>
      <c r="AV1167" s="174"/>
      <c r="AW1167" s="174"/>
      <c r="AX1167" s="174"/>
      <c r="AY1167" s="174"/>
    </row>
    <row r="1168" spans="14:51">
      <c r="N1168" s="174"/>
      <c r="O1168" s="174"/>
      <c r="P1168" s="174"/>
      <c r="Q1168" s="174"/>
      <c r="R1168" s="174"/>
      <c r="S1168" s="174"/>
      <c r="T1168" s="174"/>
      <c r="U1168" s="174"/>
      <c r="V1168" s="174"/>
      <c r="W1168" s="174"/>
      <c r="X1168" s="174"/>
      <c r="Y1168" s="174"/>
      <c r="Z1168" s="174"/>
      <c r="AA1168" s="174"/>
      <c r="AB1168" s="174"/>
      <c r="AC1168" s="174"/>
      <c r="AD1168" s="174"/>
      <c r="AE1168" s="174"/>
      <c r="AF1168" s="174"/>
      <c r="AG1168" s="174"/>
      <c r="AH1168" s="174"/>
      <c r="AI1168" s="174"/>
      <c r="AJ1168" s="174"/>
      <c r="AK1168" s="174"/>
      <c r="AL1168" s="174"/>
      <c r="AM1168" s="174"/>
      <c r="AN1168" s="174"/>
      <c r="AO1168" s="174"/>
      <c r="AP1168" s="174"/>
      <c r="AQ1168" s="174"/>
      <c r="AR1168" s="174"/>
      <c r="AS1168" s="174"/>
      <c r="AT1168" s="174"/>
      <c r="AU1168" s="174"/>
      <c r="AV1168" s="174"/>
      <c r="AW1168" s="174"/>
      <c r="AX1168" s="174"/>
      <c r="AY1168" s="174"/>
    </row>
    <row r="1169" spans="14:51">
      <c r="N1169" s="174"/>
      <c r="O1169" s="174"/>
      <c r="P1169" s="174"/>
      <c r="Q1169" s="174"/>
      <c r="R1169" s="174"/>
      <c r="S1169" s="174"/>
      <c r="T1169" s="174"/>
      <c r="U1169" s="174"/>
      <c r="V1169" s="174"/>
      <c r="W1169" s="174"/>
      <c r="X1169" s="174"/>
      <c r="Y1169" s="174"/>
      <c r="Z1169" s="174"/>
      <c r="AA1169" s="174"/>
      <c r="AB1169" s="174"/>
      <c r="AC1169" s="174"/>
      <c r="AD1169" s="174"/>
      <c r="AE1169" s="174"/>
      <c r="AF1169" s="174"/>
      <c r="AG1169" s="174"/>
      <c r="AH1169" s="174"/>
      <c r="AI1169" s="174"/>
      <c r="AJ1169" s="174"/>
      <c r="AK1169" s="174"/>
      <c r="AL1169" s="174"/>
      <c r="AM1169" s="174"/>
      <c r="AN1169" s="174"/>
      <c r="AO1169" s="174"/>
      <c r="AP1169" s="174"/>
      <c r="AQ1169" s="174"/>
      <c r="AR1169" s="174"/>
      <c r="AS1169" s="174"/>
      <c r="AT1169" s="174"/>
      <c r="AU1169" s="174"/>
      <c r="AV1169" s="174"/>
      <c r="AW1169" s="174"/>
      <c r="AX1169" s="174"/>
      <c r="AY1169" s="174"/>
    </row>
    <row r="1170" spans="14:51">
      <c r="N1170" s="174"/>
      <c r="O1170" s="174"/>
      <c r="P1170" s="174"/>
      <c r="Q1170" s="174"/>
      <c r="R1170" s="174"/>
      <c r="S1170" s="174"/>
      <c r="T1170" s="174"/>
      <c r="U1170" s="174"/>
      <c r="V1170" s="174"/>
      <c r="W1170" s="174"/>
      <c r="X1170" s="174"/>
      <c r="Y1170" s="174"/>
      <c r="Z1170" s="174"/>
      <c r="AA1170" s="174"/>
      <c r="AB1170" s="174"/>
      <c r="AC1170" s="174"/>
      <c r="AD1170" s="174"/>
      <c r="AE1170" s="174"/>
      <c r="AF1170" s="174"/>
      <c r="AG1170" s="174"/>
      <c r="AH1170" s="174"/>
      <c r="AI1170" s="174"/>
      <c r="AJ1170" s="174"/>
      <c r="AK1170" s="174"/>
      <c r="AL1170" s="174"/>
      <c r="AM1170" s="174"/>
      <c r="AN1170" s="174"/>
      <c r="AO1170" s="174"/>
      <c r="AP1170" s="174"/>
      <c r="AQ1170" s="174"/>
      <c r="AR1170" s="174"/>
      <c r="AS1170" s="174"/>
      <c r="AT1170" s="174"/>
      <c r="AU1170" s="174"/>
      <c r="AV1170" s="174"/>
      <c r="AW1170" s="174"/>
      <c r="AX1170" s="174"/>
      <c r="AY1170" s="174"/>
    </row>
    <row r="1171" spans="14:51">
      <c r="N1171" s="174"/>
      <c r="O1171" s="174"/>
      <c r="P1171" s="174"/>
      <c r="Q1171" s="174"/>
      <c r="R1171" s="174"/>
      <c r="S1171" s="174"/>
      <c r="T1171" s="174"/>
      <c r="U1171" s="174"/>
      <c r="V1171" s="174"/>
      <c r="W1171" s="174"/>
      <c r="X1171" s="174"/>
      <c r="Y1171" s="174"/>
      <c r="Z1171" s="174"/>
      <c r="AA1171" s="174"/>
      <c r="AB1171" s="174"/>
      <c r="AC1171" s="174"/>
      <c r="AD1171" s="174"/>
      <c r="AE1171" s="174"/>
      <c r="AF1171" s="174"/>
      <c r="AG1171" s="174"/>
      <c r="AH1171" s="174"/>
      <c r="AI1171" s="174"/>
      <c r="AJ1171" s="174"/>
      <c r="AK1171" s="174"/>
      <c r="AL1171" s="174"/>
      <c r="AM1171" s="174"/>
      <c r="AN1171" s="174"/>
      <c r="AO1171" s="174"/>
      <c r="AP1171" s="174"/>
      <c r="AQ1171" s="174"/>
      <c r="AR1171" s="174"/>
      <c r="AS1171" s="174"/>
      <c r="AT1171" s="174"/>
      <c r="AU1171" s="174"/>
      <c r="AV1171" s="174"/>
      <c r="AW1171" s="174"/>
      <c r="AX1171" s="174"/>
      <c r="AY1171" s="174"/>
    </row>
    <row r="1172" spans="14:51">
      <c r="N1172" s="174"/>
      <c r="O1172" s="174"/>
      <c r="P1172" s="174"/>
      <c r="Q1172" s="174"/>
      <c r="R1172" s="174"/>
      <c r="S1172" s="174"/>
      <c r="T1172" s="174"/>
      <c r="U1172" s="174"/>
      <c r="V1172" s="174"/>
      <c r="W1172" s="174"/>
      <c r="X1172" s="174"/>
      <c r="Y1172" s="174"/>
      <c r="Z1172" s="174"/>
      <c r="AA1172" s="174"/>
      <c r="AB1172" s="174"/>
      <c r="AC1172" s="174"/>
      <c r="AD1172" s="174"/>
      <c r="AE1172" s="174"/>
      <c r="AF1172" s="174"/>
      <c r="AG1172" s="174"/>
      <c r="AH1172" s="174"/>
      <c r="AI1172" s="174"/>
      <c r="AJ1172" s="174"/>
      <c r="AK1172" s="174"/>
      <c r="AL1172" s="174"/>
      <c r="AM1172" s="174"/>
      <c r="AN1172" s="174"/>
      <c r="AO1172" s="174"/>
      <c r="AP1172" s="174"/>
      <c r="AQ1172" s="174"/>
      <c r="AR1172" s="174"/>
      <c r="AS1172" s="174"/>
      <c r="AT1172" s="174"/>
      <c r="AU1172" s="174"/>
      <c r="AV1172" s="174"/>
      <c r="AW1172" s="174"/>
      <c r="AX1172" s="174"/>
      <c r="AY1172" s="174"/>
    </row>
    <row r="1173" spans="14:51">
      <c r="N1173" s="174"/>
      <c r="O1173" s="174"/>
      <c r="P1173" s="174"/>
      <c r="Q1173" s="174"/>
      <c r="R1173" s="174"/>
      <c r="S1173" s="174"/>
      <c r="T1173" s="174"/>
      <c r="U1173" s="174"/>
      <c r="V1173" s="174"/>
      <c r="W1173" s="174"/>
      <c r="X1173" s="174"/>
      <c r="Y1173" s="174"/>
      <c r="Z1173" s="174"/>
      <c r="AA1173" s="174"/>
      <c r="AB1173" s="174"/>
      <c r="AC1173" s="174"/>
      <c r="AD1173" s="174"/>
      <c r="AE1173" s="174"/>
      <c r="AF1173" s="174"/>
      <c r="AG1173" s="174"/>
      <c r="AH1173" s="174"/>
      <c r="AI1173" s="174"/>
      <c r="AJ1173" s="174"/>
      <c r="AK1173" s="174"/>
      <c r="AL1173" s="174"/>
      <c r="AM1173" s="174"/>
      <c r="AN1173" s="174"/>
      <c r="AO1173" s="174"/>
      <c r="AP1173" s="174"/>
      <c r="AQ1173" s="174"/>
      <c r="AR1173" s="174"/>
      <c r="AS1173" s="174"/>
      <c r="AT1173" s="174"/>
      <c r="AU1173" s="174"/>
      <c r="AV1173" s="174"/>
      <c r="AW1173" s="174"/>
      <c r="AX1173" s="174"/>
      <c r="AY1173" s="174"/>
    </row>
    <row r="1174" spans="14:51">
      <c r="N1174" s="174"/>
      <c r="O1174" s="174"/>
      <c r="P1174" s="174"/>
      <c r="Q1174" s="174"/>
      <c r="R1174" s="174"/>
      <c r="S1174" s="174"/>
      <c r="T1174" s="174"/>
      <c r="U1174" s="174"/>
      <c r="V1174" s="174"/>
      <c r="W1174" s="174"/>
      <c r="X1174" s="174"/>
      <c r="Y1174" s="174"/>
      <c r="Z1174" s="174"/>
      <c r="AA1174" s="174"/>
      <c r="AB1174" s="174"/>
      <c r="AC1174" s="174"/>
      <c r="AD1174" s="174"/>
      <c r="AE1174" s="174"/>
      <c r="AF1174" s="174"/>
      <c r="AG1174" s="174"/>
      <c r="AH1174" s="174"/>
      <c r="AI1174" s="174"/>
      <c r="AJ1174" s="174"/>
      <c r="AK1174" s="174"/>
      <c r="AL1174" s="174"/>
      <c r="AM1174" s="174"/>
      <c r="AN1174" s="174"/>
      <c r="AO1174" s="174"/>
      <c r="AP1174" s="174"/>
      <c r="AQ1174" s="174"/>
      <c r="AR1174" s="174"/>
      <c r="AS1174" s="174"/>
      <c r="AT1174" s="174"/>
      <c r="AU1174" s="174"/>
      <c r="AV1174" s="174"/>
      <c r="AW1174" s="174"/>
      <c r="AX1174" s="174"/>
      <c r="AY1174" s="174"/>
    </row>
    <row r="1175" spans="14:51">
      <c r="N1175" s="174"/>
      <c r="O1175" s="174"/>
      <c r="P1175" s="174"/>
      <c r="Q1175" s="174"/>
      <c r="R1175" s="174"/>
      <c r="S1175" s="174"/>
      <c r="T1175" s="174"/>
      <c r="U1175" s="174"/>
      <c r="V1175" s="174"/>
      <c r="W1175" s="174"/>
      <c r="X1175" s="174"/>
      <c r="Y1175" s="174"/>
      <c r="Z1175" s="174"/>
      <c r="AA1175" s="174"/>
      <c r="AB1175" s="174"/>
      <c r="AC1175" s="174"/>
      <c r="AD1175" s="174"/>
      <c r="AE1175" s="174"/>
      <c r="AF1175" s="174"/>
      <c r="AG1175" s="174"/>
      <c r="AH1175" s="174"/>
      <c r="AI1175" s="174"/>
      <c r="AJ1175" s="174"/>
      <c r="AK1175" s="174"/>
      <c r="AL1175" s="174"/>
      <c r="AM1175" s="174"/>
      <c r="AN1175" s="174"/>
      <c r="AO1175" s="174"/>
      <c r="AP1175" s="174"/>
      <c r="AQ1175" s="174"/>
      <c r="AR1175" s="174"/>
      <c r="AS1175" s="174"/>
      <c r="AT1175" s="174"/>
      <c r="AU1175" s="174"/>
      <c r="AV1175" s="174"/>
      <c r="AW1175" s="174"/>
      <c r="AX1175" s="174"/>
      <c r="AY1175" s="174"/>
    </row>
    <row r="1176" spans="14:51">
      <c r="N1176" s="174"/>
      <c r="O1176" s="174"/>
      <c r="P1176" s="174"/>
      <c r="Q1176" s="174"/>
      <c r="R1176" s="174"/>
      <c r="S1176" s="174"/>
      <c r="T1176" s="174"/>
      <c r="U1176" s="174"/>
      <c r="V1176" s="174"/>
      <c r="W1176" s="174"/>
      <c r="X1176" s="174"/>
      <c r="Y1176" s="174"/>
      <c r="Z1176" s="174"/>
      <c r="AA1176" s="174"/>
      <c r="AB1176" s="174"/>
      <c r="AC1176" s="174"/>
      <c r="AD1176" s="174"/>
      <c r="AE1176" s="174"/>
      <c r="AF1176" s="174"/>
      <c r="AG1176" s="174"/>
      <c r="AH1176" s="174"/>
      <c r="AI1176" s="174"/>
      <c r="AJ1176" s="174"/>
      <c r="AK1176" s="174"/>
      <c r="AL1176" s="174"/>
      <c r="AM1176" s="174"/>
      <c r="AN1176" s="174"/>
      <c r="AO1176" s="174"/>
      <c r="AP1176" s="174"/>
      <c r="AQ1176" s="174"/>
      <c r="AR1176" s="174"/>
      <c r="AS1176" s="174"/>
      <c r="AT1176" s="174"/>
      <c r="AU1176" s="174"/>
      <c r="AV1176" s="174"/>
      <c r="AW1176" s="174"/>
      <c r="AX1176" s="174"/>
      <c r="AY1176" s="174"/>
    </row>
    <row r="1177" spans="14:51">
      <c r="N1177" s="174"/>
      <c r="O1177" s="174"/>
      <c r="P1177" s="174"/>
      <c r="Q1177" s="174"/>
      <c r="R1177" s="174"/>
      <c r="S1177" s="174"/>
      <c r="T1177" s="174"/>
      <c r="U1177" s="174"/>
      <c r="V1177" s="174"/>
      <c r="W1177" s="174"/>
      <c r="X1177" s="174"/>
      <c r="Y1177" s="174"/>
      <c r="Z1177" s="174"/>
      <c r="AA1177" s="174"/>
      <c r="AB1177" s="174"/>
      <c r="AC1177" s="174"/>
      <c r="AD1177" s="174"/>
      <c r="AE1177" s="174"/>
      <c r="AF1177" s="174"/>
      <c r="AG1177" s="174"/>
      <c r="AH1177" s="174"/>
      <c r="AI1177" s="174"/>
      <c r="AJ1177" s="174"/>
      <c r="AK1177" s="174"/>
      <c r="AL1177" s="174"/>
      <c r="AM1177" s="174"/>
      <c r="AN1177" s="174"/>
      <c r="AO1177" s="174"/>
      <c r="AP1177" s="174"/>
      <c r="AQ1177" s="174"/>
      <c r="AR1177" s="174"/>
      <c r="AS1177" s="174"/>
      <c r="AT1177" s="174"/>
      <c r="AU1177" s="174"/>
      <c r="AV1177" s="174"/>
      <c r="AW1177" s="174"/>
      <c r="AX1177" s="174"/>
      <c r="AY1177" s="174"/>
    </row>
    <row r="1178" spans="14:51">
      <c r="N1178" s="174"/>
      <c r="O1178" s="174"/>
      <c r="P1178" s="174"/>
      <c r="Q1178" s="174"/>
      <c r="R1178" s="174"/>
      <c r="S1178" s="174"/>
      <c r="T1178" s="174"/>
      <c r="U1178" s="174"/>
      <c r="V1178" s="174"/>
      <c r="W1178" s="174"/>
      <c r="X1178" s="174"/>
      <c r="Y1178" s="174"/>
      <c r="Z1178" s="174"/>
      <c r="AA1178" s="174"/>
      <c r="AB1178" s="174"/>
      <c r="AC1178" s="174"/>
      <c r="AD1178" s="174"/>
      <c r="AE1178" s="174"/>
      <c r="AF1178" s="174"/>
      <c r="AG1178" s="174"/>
      <c r="AH1178" s="174"/>
      <c r="AI1178" s="174"/>
      <c r="AJ1178" s="174"/>
      <c r="AK1178" s="174"/>
      <c r="AL1178" s="174"/>
      <c r="AM1178" s="174"/>
      <c r="AN1178" s="174"/>
      <c r="AO1178" s="174"/>
      <c r="AP1178" s="174"/>
      <c r="AQ1178" s="174"/>
      <c r="AR1178" s="174"/>
      <c r="AS1178" s="174"/>
      <c r="AT1178" s="174"/>
      <c r="AU1178" s="174"/>
      <c r="AV1178" s="174"/>
      <c r="AW1178" s="174"/>
      <c r="AX1178" s="174"/>
      <c r="AY1178" s="174"/>
    </row>
    <row r="1179" spans="14:51">
      <c r="N1179" s="174"/>
      <c r="O1179" s="174"/>
      <c r="P1179" s="174"/>
      <c r="Q1179" s="174"/>
      <c r="R1179" s="174"/>
      <c r="S1179" s="174"/>
      <c r="T1179" s="174"/>
      <c r="U1179" s="174"/>
      <c r="V1179" s="174"/>
      <c r="W1179" s="174"/>
      <c r="X1179" s="174"/>
      <c r="Y1179" s="174"/>
      <c r="Z1179" s="174"/>
      <c r="AA1179" s="174"/>
      <c r="AB1179" s="174"/>
      <c r="AC1179" s="174"/>
      <c r="AD1179" s="174"/>
      <c r="AE1179" s="174"/>
      <c r="AF1179" s="174"/>
      <c r="AG1179" s="174"/>
      <c r="AH1179" s="174"/>
      <c r="AI1179" s="174"/>
      <c r="AJ1179" s="174"/>
      <c r="AK1179" s="174"/>
      <c r="AL1179" s="174"/>
      <c r="AM1179" s="174"/>
      <c r="AN1179" s="174"/>
      <c r="AO1179" s="174"/>
      <c r="AP1179" s="174"/>
      <c r="AQ1179" s="174"/>
      <c r="AR1179" s="174"/>
      <c r="AS1179" s="174"/>
      <c r="AT1179" s="174"/>
      <c r="AU1179" s="174"/>
      <c r="AV1179" s="174"/>
      <c r="AW1179" s="174"/>
      <c r="AX1179" s="174"/>
      <c r="AY1179" s="174"/>
    </row>
    <row r="1180" spans="14:51">
      <c r="N1180" s="174"/>
      <c r="O1180" s="174"/>
      <c r="P1180" s="174"/>
      <c r="Q1180" s="174"/>
      <c r="R1180" s="174"/>
      <c r="S1180" s="174"/>
      <c r="T1180" s="174"/>
      <c r="U1180" s="174"/>
      <c r="V1180" s="174"/>
      <c r="W1180" s="174"/>
      <c r="X1180" s="174"/>
      <c r="Y1180" s="174"/>
      <c r="Z1180" s="174"/>
      <c r="AA1180" s="174"/>
      <c r="AB1180" s="174"/>
      <c r="AC1180" s="174"/>
      <c r="AD1180" s="174"/>
      <c r="AE1180" s="174"/>
      <c r="AF1180" s="174"/>
      <c r="AG1180" s="174"/>
      <c r="AH1180" s="174"/>
      <c r="AI1180" s="174"/>
      <c r="AJ1180" s="174"/>
      <c r="AK1180" s="174"/>
      <c r="AL1180" s="174"/>
      <c r="AM1180" s="174"/>
      <c r="AN1180" s="174"/>
      <c r="AO1180" s="174"/>
      <c r="AP1180" s="174"/>
      <c r="AQ1180" s="174"/>
      <c r="AR1180" s="174"/>
      <c r="AS1180" s="174"/>
      <c r="AT1180" s="174"/>
      <c r="AU1180" s="174"/>
      <c r="AV1180" s="174"/>
      <c r="AW1180" s="174"/>
      <c r="AX1180" s="174"/>
      <c r="AY1180" s="174"/>
    </row>
    <row r="1181" spans="14:51">
      <c r="N1181" s="174"/>
      <c r="O1181" s="174"/>
      <c r="P1181" s="174"/>
      <c r="Q1181" s="174"/>
      <c r="R1181" s="174"/>
      <c r="S1181" s="174"/>
      <c r="T1181" s="174"/>
      <c r="U1181" s="174"/>
      <c r="V1181" s="174"/>
      <c r="W1181" s="174"/>
      <c r="X1181" s="174"/>
      <c r="Y1181" s="174"/>
      <c r="Z1181" s="174"/>
      <c r="AA1181" s="174"/>
      <c r="AB1181" s="174"/>
      <c r="AC1181" s="174"/>
      <c r="AD1181" s="174"/>
      <c r="AE1181" s="174"/>
      <c r="AF1181" s="174"/>
      <c r="AG1181" s="174"/>
      <c r="AH1181" s="174"/>
      <c r="AI1181" s="174"/>
      <c r="AJ1181" s="174"/>
      <c r="AK1181" s="174"/>
      <c r="AL1181" s="174"/>
      <c r="AM1181" s="174"/>
      <c r="AN1181" s="174"/>
      <c r="AO1181" s="174"/>
      <c r="AP1181" s="174"/>
      <c r="AQ1181" s="174"/>
      <c r="AR1181" s="174"/>
      <c r="AS1181" s="174"/>
      <c r="AT1181" s="174"/>
      <c r="AU1181" s="174"/>
      <c r="AV1181" s="174"/>
      <c r="AW1181" s="174"/>
      <c r="AX1181" s="174"/>
      <c r="AY1181" s="174"/>
    </row>
    <row r="1182" spans="14:51">
      <c r="N1182" s="174"/>
      <c r="O1182" s="174"/>
      <c r="P1182" s="174"/>
      <c r="Q1182" s="174"/>
      <c r="R1182" s="174"/>
      <c r="S1182" s="174"/>
      <c r="T1182" s="174"/>
      <c r="U1182" s="174"/>
      <c r="V1182" s="174"/>
      <c r="W1182" s="174"/>
      <c r="X1182" s="174"/>
      <c r="Y1182" s="174"/>
      <c r="Z1182" s="174"/>
      <c r="AA1182" s="174"/>
      <c r="AB1182" s="174"/>
      <c r="AC1182" s="174"/>
      <c r="AD1182" s="174"/>
      <c r="AE1182" s="174"/>
      <c r="AF1182" s="174"/>
      <c r="AG1182" s="174"/>
      <c r="AH1182" s="174"/>
      <c r="AI1182" s="174"/>
      <c r="AJ1182" s="174"/>
      <c r="AK1182" s="174"/>
      <c r="AL1182" s="174"/>
      <c r="AM1182" s="174"/>
      <c r="AN1182" s="174"/>
      <c r="AO1182" s="174"/>
      <c r="AP1182" s="174"/>
      <c r="AQ1182" s="174"/>
      <c r="AR1182" s="174"/>
      <c r="AS1182" s="174"/>
      <c r="AT1182" s="174"/>
      <c r="AU1182" s="174"/>
      <c r="AV1182" s="174"/>
      <c r="AW1182" s="174"/>
      <c r="AX1182" s="174"/>
      <c r="AY1182" s="174"/>
    </row>
  </sheetData>
  <sortState ref="A5:AY693">
    <sortCondition ref="E5:E693" customList="机械加工技术,数控技术,机器人技术,电子信息技术（能源电子）,模具技术,数字创意,服装技术,印刷技术,智能制造技术,建筑智能化技术,焊接及检测技术,精密机械制造技术,数字化管理,大数据与人工智能,网络互联与信息安全,智慧新能源汽车技术,中德智能制造双跨培训中心"/>
    <sortCondition ref="K5:K693"/>
  </sortState>
  <mergeCells count="49">
    <mergeCell ref="H1:H3"/>
    <mergeCell ref="I1:I3"/>
    <mergeCell ref="K1:K3"/>
    <mergeCell ref="G1:G3"/>
    <mergeCell ref="A1:A3"/>
    <mergeCell ref="C1:C3"/>
    <mergeCell ref="D1:D3"/>
    <mergeCell ref="E1:E3"/>
    <mergeCell ref="F1:F3"/>
    <mergeCell ref="V1:W1"/>
    <mergeCell ref="X1:Y1"/>
    <mergeCell ref="AT1:AU1"/>
    <mergeCell ref="AV1:AW1"/>
    <mergeCell ref="AX1:AY1"/>
    <mergeCell ref="AD1:AE1"/>
    <mergeCell ref="AF1:AG1"/>
    <mergeCell ref="AP1:AQ1"/>
    <mergeCell ref="AR1:AS1"/>
    <mergeCell ref="AL1:AM1"/>
    <mergeCell ref="AN1:AO1"/>
    <mergeCell ref="AH1:AI1"/>
    <mergeCell ref="AJ1:AK1"/>
    <mergeCell ref="AB1:AC1"/>
    <mergeCell ref="Z1:AA1"/>
    <mergeCell ref="L1:M1"/>
    <mergeCell ref="N1:O1"/>
    <mergeCell ref="P1:Q1"/>
    <mergeCell ref="R1:S1"/>
    <mergeCell ref="T1:U1"/>
    <mergeCell ref="L2:M2"/>
    <mergeCell ref="N2:O2"/>
    <mergeCell ref="P2:Q2"/>
    <mergeCell ref="R2:S2"/>
    <mergeCell ref="T2:U2"/>
    <mergeCell ref="AB2:AC2"/>
    <mergeCell ref="AV2:AW2"/>
    <mergeCell ref="AX2:AY2"/>
    <mergeCell ref="V2:W2"/>
    <mergeCell ref="X2:Y2"/>
    <mergeCell ref="Z2:AA2"/>
    <mergeCell ref="AL2:AM2"/>
    <mergeCell ref="AN2:AO2"/>
    <mergeCell ref="AP2:AQ2"/>
    <mergeCell ref="AR2:AS2"/>
    <mergeCell ref="AT2:AU2"/>
    <mergeCell ref="AD2:AE2"/>
    <mergeCell ref="AF2:AG2"/>
    <mergeCell ref="AH2:AI2"/>
    <mergeCell ref="AJ2:AK2"/>
  </mergeCells>
  <phoneticPr fontId="2" type="noConversion"/>
  <conditionalFormatting sqref="T58:V58 L55:U55 T59:U59 L58:S60 L61:AY62 AI63:AY64 L236:N236 R236:AY236 M326:AY326 M325:AA325 AD325:AY325 L327:AA327 AD327:AY327 M324:AY324 L56:V56 L57:U57 V56:V57 AD55:AY58 S62:S63 R60:S61 T60:V60 X60:AA61 AD60:AE61 W62:W63 Y62:Y63 AA62:AA63 AE62:AE63 AG61:AG63 AI61:AI63 AK61:AK63 AM61:AM63 AO61:AO63 AQ61:AQ63 AS61:AS63 L63:AG64 L138:AE138 AG138:AY138 L150:AL151 L365:AY368 L402:O407 L8:AY54 AB59:AY60 L65:AY134 L136:AY137 L162:AY235 L328:AY363 L370:AY401 L237:AY323 L139:AY147">
    <cfRule type="cellIs" dxfId="739" priority="484" stopIfTrue="1" operator="greaterThan">
      <formula>0</formula>
    </cfRule>
  </conditionalFormatting>
  <conditionalFormatting sqref="X56 X60 V55:V60 X58">
    <cfRule type="cellIs" dxfId="738" priority="483" stopIfTrue="1" operator="greaterThan">
      <formula>0</formula>
    </cfRule>
  </conditionalFormatting>
  <conditionalFormatting sqref="Z56 Z58 Z60 X55:X60">
    <cfRule type="cellIs" dxfId="737" priority="482" stopIfTrue="1" operator="greaterThan">
      <formula>0</formula>
    </cfRule>
  </conditionalFormatting>
  <conditionalFormatting sqref="Z55:Z60">
    <cfRule type="cellIs" dxfId="736" priority="481" stopIfTrue="1" operator="greaterThan">
      <formula>0</formula>
    </cfRule>
  </conditionalFormatting>
  <conditionalFormatting sqref="W55:W60">
    <cfRule type="cellIs" dxfId="735" priority="480" stopIfTrue="1" operator="greaterThan">
      <formula>0</formula>
    </cfRule>
  </conditionalFormatting>
  <conditionalFormatting sqref="Y55:Y60">
    <cfRule type="cellIs" dxfId="734" priority="479" stopIfTrue="1" operator="greaterThan">
      <formula>0</formula>
    </cfRule>
  </conditionalFormatting>
  <conditionalFormatting sqref="AA55:AA60">
    <cfRule type="cellIs" dxfId="733" priority="478" stopIfTrue="1" operator="greaterThan">
      <formula>0</formula>
    </cfRule>
  </conditionalFormatting>
  <conditionalFormatting sqref="AI63:AY64 S62:S63 W62:W63 Y62:Y63 AA62:AB63 AE62:AE63 AG61:AG63 AI61:AI63 AK61:AK63 AM61:AM63 AO61:AO63 AQ61:AQ63 AS61:AS63 L63:AG64 L138:AE138 AG138:AY138 L6:AY62 L65:AY134 L136:AY137 L702:AY1182 L701:O701 Q701:AY701 L139:AY700">
    <cfRule type="cellIs" dxfId="732" priority="477" operator="greaterThan">
      <formula>0</formula>
    </cfRule>
  </conditionalFormatting>
  <conditionalFormatting sqref="L408 AJ410:AO410 AH410 AQ410:AY410 L409:M409 O409 Q409 S409 U409 W409 Y409 AA409 AC409 L410:AC410">
    <cfRule type="cellIs" dxfId="731" priority="476" operator="greaterThan">
      <formula>0</formula>
    </cfRule>
  </conditionalFormatting>
  <conditionalFormatting sqref="M408">
    <cfRule type="cellIs" dxfId="730" priority="475" stopIfTrue="1" operator="greaterThan">
      <formula>0</formula>
    </cfRule>
  </conditionalFormatting>
  <conditionalFormatting sqref="M408">
    <cfRule type="cellIs" dxfId="729" priority="474" operator="greaterThan">
      <formula>0</formula>
    </cfRule>
  </conditionalFormatting>
  <conditionalFormatting sqref="O408">
    <cfRule type="cellIs" dxfId="728" priority="473" stopIfTrue="1" operator="greaterThan">
      <formula>0</formula>
    </cfRule>
  </conditionalFormatting>
  <conditionalFormatting sqref="O408">
    <cfRule type="cellIs" dxfId="727" priority="472" operator="greaterThan">
      <formula>0</formula>
    </cfRule>
  </conditionalFormatting>
  <conditionalFormatting sqref="Y410">
    <cfRule type="cellIs" dxfId="726" priority="471" stopIfTrue="1" operator="greaterThan">
      <formula>0</formula>
    </cfRule>
  </conditionalFormatting>
  <conditionalFormatting sqref="Y410">
    <cfRule type="cellIs" dxfId="725" priority="470" operator="greaterThan">
      <formula>0</formula>
    </cfRule>
  </conditionalFormatting>
  <conditionalFormatting sqref="AA410">
    <cfRule type="cellIs" dxfId="724" priority="469" stopIfTrue="1" operator="greaterThan">
      <formula>0</formula>
    </cfRule>
  </conditionalFormatting>
  <conditionalFormatting sqref="AA410">
    <cfRule type="cellIs" dxfId="723" priority="468" operator="greaterThan">
      <formula>0</formula>
    </cfRule>
  </conditionalFormatting>
  <conditionalFormatting sqref="AC410">
    <cfRule type="cellIs" dxfId="722" priority="467" stopIfTrue="1" operator="greaterThan">
      <formula>0</formula>
    </cfRule>
  </conditionalFormatting>
  <conditionalFormatting sqref="AC410">
    <cfRule type="cellIs" dxfId="721" priority="466" operator="greaterThan">
      <formula>0</formula>
    </cfRule>
  </conditionalFormatting>
  <conditionalFormatting sqref="AE410">
    <cfRule type="cellIs" dxfId="720" priority="465" stopIfTrue="1" operator="greaterThan">
      <formula>0</formula>
    </cfRule>
  </conditionalFormatting>
  <conditionalFormatting sqref="AE410">
    <cfRule type="cellIs" dxfId="719" priority="464" operator="greaterThan">
      <formula>0</formula>
    </cfRule>
  </conditionalFormatting>
  <conditionalFormatting sqref="AG410">
    <cfRule type="cellIs" dxfId="718" priority="463" stopIfTrue="1" operator="greaterThan">
      <formula>0</formula>
    </cfRule>
  </conditionalFormatting>
  <conditionalFormatting sqref="AG410">
    <cfRule type="cellIs" dxfId="717" priority="462" operator="greaterThan">
      <formula>0</formula>
    </cfRule>
  </conditionalFormatting>
  <conditionalFormatting sqref="AI410">
    <cfRule type="cellIs" dxfId="716" priority="461" stopIfTrue="1" operator="greaterThan">
      <formula>0</formula>
    </cfRule>
  </conditionalFormatting>
  <conditionalFormatting sqref="AI410">
    <cfRule type="cellIs" dxfId="715" priority="460" operator="greaterThan">
      <formula>0</formula>
    </cfRule>
  </conditionalFormatting>
  <conditionalFormatting sqref="L408:M409 AQ410:AY410 V236:AY236 M326:AY326 AQ325:AY325 AQ327:AY327 M324:AY324 O408:O409 AG410:AO410 L365:AY368 L402:O407 Q409 S409 U409 W409 Y409 AA409 AC409 AE409 L410:AE410 L370:AY401 L237:AY323">
    <cfRule type="cellIs" dxfId="714" priority="459" operator="greaterThan">
      <formula>0</formula>
    </cfRule>
  </conditionalFormatting>
  <conditionalFormatting sqref="AH410:AY410">
    <cfRule type="cellIs" dxfId="713" priority="458" operator="greaterThan">
      <formula>0</formula>
    </cfRule>
  </conditionalFormatting>
  <conditionalFormatting sqref="Z56">
    <cfRule type="cellIs" dxfId="712" priority="457" stopIfTrue="1" operator="greaterThan">
      <formula>0</formula>
    </cfRule>
  </conditionalFormatting>
  <conditionalFormatting sqref="AB56 Z56">
    <cfRule type="cellIs" dxfId="711" priority="456" stopIfTrue="1" operator="greaterThan">
      <formula>0</formula>
    </cfRule>
  </conditionalFormatting>
  <conditionalFormatting sqref="AB56">
    <cfRule type="cellIs" dxfId="710" priority="455" stopIfTrue="1" operator="greaterThan">
      <formula>0</formula>
    </cfRule>
  </conditionalFormatting>
  <conditionalFormatting sqref="AA56">
    <cfRule type="cellIs" dxfId="709" priority="454" stopIfTrue="1" operator="greaterThan">
      <formula>0</formula>
    </cfRule>
  </conditionalFormatting>
  <conditionalFormatting sqref="AD57">
    <cfRule type="cellIs" dxfId="708" priority="453" stopIfTrue="1" operator="greaterThan">
      <formula>0</formula>
    </cfRule>
  </conditionalFormatting>
  <conditionalFormatting sqref="AF57">
    <cfRule type="cellIs" dxfId="707" priority="452" stopIfTrue="1" operator="greaterThan">
      <formula>0</formula>
    </cfRule>
  </conditionalFormatting>
  <conditionalFormatting sqref="AE57">
    <cfRule type="cellIs" dxfId="706" priority="451" stopIfTrue="1" operator="greaterThan">
      <formula>0</formula>
    </cfRule>
  </conditionalFormatting>
  <conditionalFormatting sqref="AJ58 AH58">
    <cfRule type="cellIs" dxfId="705" priority="450" stopIfTrue="1" operator="greaterThan">
      <formula>0</formula>
    </cfRule>
  </conditionalFormatting>
  <conditionalFormatting sqref="AJ58">
    <cfRule type="cellIs" dxfId="704" priority="449" stopIfTrue="1" operator="greaterThan">
      <formula>0</formula>
    </cfRule>
  </conditionalFormatting>
  <conditionalFormatting sqref="AI58">
    <cfRule type="cellIs" dxfId="703" priority="448" stopIfTrue="1" operator="greaterThan">
      <formula>0</formula>
    </cfRule>
  </conditionalFormatting>
  <conditionalFormatting sqref="L475:AY477 AD478:AY478 L479:AY502">
    <cfRule type="cellIs" dxfId="702" priority="447" operator="greaterThan">
      <formula>0</formula>
    </cfRule>
  </conditionalFormatting>
  <conditionalFormatting sqref="AJ63:AY64 V236:AY236 M326:AY326 AQ325:AY325 AQ327:AY327 M324:AY324 L408:M409 O408:O409 L451:U451 L452:AY477 AD478:AY478 AG410:AY410 L150:AL151 L365:AY368 L402:O407 Q409 S409 U409 W409 Y409 AA409 AC409 AE409 L410:AE410 L479:AY577 L10:AY62 L411:AY450 L370:AY401 L237:AY323">
    <cfRule type="cellIs" dxfId="701" priority="446" operator="greaterThan">
      <formula>0</formula>
    </cfRule>
  </conditionalFormatting>
  <conditionalFormatting sqref="L5:AY5">
    <cfRule type="cellIs" dxfId="700" priority="445" operator="greaterThan">
      <formula>0</formula>
    </cfRule>
  </conditionalFormatting>
  <conditionalFormatting sqref="W55:W56">
    <cfRule type="cellIs" dxfId="699" priority="444" stopIfTrue="1" operator="greaterThan">
      <formula>0</formula>
    </cfRule>
  </conditionalFormatting>
  <conditionalFormatting sqref="AA57:AA60">
    <cfRule type="cellIs" dxfId="698" priority="443" stopIfTrue="1" operator="greaterThan">
      <formula>0</formula>
    </cfRule>
  </conditionalFormatting>
  <conditionalFormatting sqref="AC57:AC60">
    <cfRule type="cellIs" dxfId="697" priority="442" stopIfTrue="1" operator="greaterThan">
      <formula>0</formula>
    </cfRule>
  </conditionalFormatting>
  <conditionalFormatting sqref="AE57:AE60">
    <cfRule type="cellIs" dxfId="696" priority="441" stopIfTrue="1" operator="greaterThan">
      <formula>0</formula>
    </cfRule>
  </conditionalFormatting>
  <conditionalFormatting sqref="AG57:AG60">
    <cfRule type="cellIs" dxfId="695" priority="440" stopIfTrue="1" operator="greaterThan">
      <formula>0</formula>
    </cfRule>
  </conditionalFormatting>
  <conditionalFormatting sqref="L326 L324">
    <cfRule type="cellIs" dxfId="694" priority="432" operator="greaterThan">
      <formula>0</formula>
    </cfRule>
  </conditionalFormatting>
  <conditionalFormatting sqref="AB325">
    <cfRule type="cellIs" dxfId="693" priority="439" stopIfTrue="1" operator="greaterThan">
      <formula>0</formula>
    </cfRule>
  </conditionalFormatting>
  <conditionalFormatting sqref="AB325">
    <cfRule type="cellIs" dxfId="692" priority="438" operator="greaterThan">
      <formula>0</formula>
    </cfRule>
  </conditionalFormatting>
  <conditionalFormatting sqref="AB327">
    <cfRule type="cellIs" dxfId="691" priority="437" stopIfTrue="1" operator="greaterThan">
      <formula>0</formula>
    </cfRule>
  </conditionalFormatting>
  <conditionalFormatting sqref="AB327">
    <cfRule type="cellIs" dxfId="690" priority="436" operator="greaterThan">
      <formula>0</formula>
    </cfRule>
  </conditionalFormatting>
  <conditionalFormatting sqref="L324:L326">
    <cfRule type="cellIs" dxfId="689" priority="435" stopIfTrue="1" operator="greaterThan">
      <formula>0</formula>
    </cfRule>
  </conditionalFormatting>
  <conditionalFormatting sqref="L324:L326">
    <cfRule type="cellIs" dxfId="688" priority="434" operator="greaterThan">
      <formula>0</formula>
    </cfRule>
  </conditionalFormatting>
  <conditionalFormatting sqref="L326 L324">
    <cfRule type="cellIs" dxfId="687" priority="433" operator="greaterThan">
      <formula>0</formula>
    </cfRule>
  </conditionalFormatting>
  <conditionalFormatting sqref="P402:S402 P403:R403 P404:S407">
    <cfRule type="cellIs" dxfId="686" priority="431" stopIfTrue="1" operator="greaterThan">
      <formula>0</formula>
    </cfRule>
  </conditionalFormatting>
  <conditionalFormatting sqref="P402:S402 P403:R403 P404:S407">
    <cfRule type="cellIs" dxfId="685" priority="430" operator="greaterThan">
      <formula>0</formula>
    </cfRule>
  </conditionalFormatting>
  <conditionalFormatting sqref="S409 Q409">
    <cfRule type="cellIs" dxfId="684" priority="429" operator="greaterThan">
      <formula>0</formula>
    </cfRule>
  </conditionalFormatting>
  <conditionalFormatting sqref="S408 Q408">
    <cfRule type="cellIs" dxfId="683" priority="428" stopIfTrue="1" operator="greaterThan">
      <formula>0</formula>
    </cfRule>
  </conditionalFormatting>
  <conditionalFormatting sqref="S408 Q408">
    <cfRule type="cellIs" dxfId="682" priority="427" operator="greaterThan">
      <formula>0</formula>
    </cfRule>
  </conditionalFormatting>
  <conditionalFormatting sqref="S408:S409 Q408:Q409 P402:S402 P403:R403 P404:S407">
    <cfRule type="cellIs" dxfId="681" priority="426" operator="greaterThan">
      <formula>0</formula>
    </cfRule>
  </conditionalFormatting>
  <conditionalFormatting sqref="S408:S409 Q408:Q409 P402:S402 P403:R403 P404:S407">
    <cfRule type="cellIs" dxfId="680" priority="425" operator="greaterThan">
      <formula>0</formula>
    </cfRule>
  </conditionalFormatting>
  <conditionalFormatting sqref="T402:U402 T403:T407">
    <cfRule type="cellIs" dxfId="679" priority="424" stopIfTrue="1" operator="greaterThan">
      <formula>0</formula>
    </cfRule>
  </conditionalFormatting>
  <conditionalFormatting sqref="T402:U402 T403:T407">
    <cfRule type="cellIs" dxfId="678" priority="423" operator="greaterThan">
      <formula>0</formula>
    </cfRule>
  </conditionalFormatting>
  <conditionalFormatting sqref="U409">
    <cfRule type="cellIs" dxfId="677" priority="422" operator="greaterThan">
      <formula>0</formula>
    </cfRule>
  </conditionalFormatting>
  <conditionalFormatting sqref="U408">
    <cfRule type="cellIs" dxfId="676" priority="421" stopIfTrue="1" operator="greaterThan">
      <formula>0</formula>
    </cfRule>
  </conditionalFormatting>
  <conditionalFormatting sqref="U408">
    <cfRule type="cellIs" dxfId="675" priority="420" operator="greaterThan">
      <formula>0</formula>
    </cfRule>
  </conditionalFormatting>
  <conditionalFormatting sqref="U408:U409 T402:U402 T403:T407">
    <cfRule type="cellIs" dxfId="674" priority="419" operator="greaterThan">
      <formula>0</formula>
    </cfRule>
  </conditionalFormatting>
  <conditionalFormatting sqref="U408:U409 T402:U402 T403:T407">
    <cfRule type="cellIs" dxfId="673" priority="418" operator="greaterThan">
      <formula>0</formula>
    </cfRule>
  </conditionalFormatting>
  <conditionalFormatting sqref="V402:W402 V403:V407">
    <cfRule type="cellIs" dxfId="672" priority="417" stopIfTrue="1" operator="greaterThan">
      <formula>0</formula>
    </cfRule>
  </conditionalFormatting>
  <conditionalFormatting sqref="V402:W402 V403:V407">
    <cfRule type="cellIs" dxfId="671" priority="416" operator="greaterThan">
      <formula>0</formula>
    </cfRule>
  </conditionalFormatting>
  <conditionalFormatting sqref="W409">
    <cfRule type="cellIs" dxfId="670" priority="415" operator="greaterThan">
      <formula>0</formula>
    </cfRule>
  </conditionalFormatting>
  <conditionalFormatting sqref="W408">
    <cfRule type="cellIs" dxfId="669" priority="414" stopIfTrue="1" operator="greaterThan">
      <formula>0</formula>
    </cfRule>
  </conditionalFormatting>
  <conditionalFormatting sqref="W408">
    <cfRule type="cellIs" dxfId="668" priority="413" operator="greaterThan">
      <formula>0</formula>
    </cfRule>
  </conditionalFormatting>
  <conditionalFormatting sqref="W408:W409 V402:W402 V403:V407">
    <cfRule type="cellIs" dxfId="667" priority="412" operator="greaterThan">
      <formula>0</formula>
    </cfRule>
  </conditionalFormatting>
  <conditionalFormatting sqref="W408:W409 V402:W402 V403:V407">
    <cfRule type="cellIs" dxfId="666" priority="411" operator="greaterThan">
      <formula>0</formula>
    </cfRule>
  </conditionalFormatting>
  <conditionalFormatting sqref="X402:Y407">
    <cfRule type="cellIs" dxfId="665" priority="410" stopIfTrue="1" operator="greaterThan">
      <formula>0</formula>
    </cfRule>
  </conditionalFormatting>
  <conditionalFormatting sqref="X402:Y407">
    <cfRule type="cellIs" dxfId="664" priority="409" operator="greaterThan">
      <formula>0</formula>
    </cfRule>
  </conditionalFormatting>
  <conditionalFormatting sqref="Y409">
    <cfRule type="cellIs" dxfId="663" priority="408" operator="greaterThan">
      <formula>0</formula>
    </cfRule>
  </conditionalFormatting>
  <conditionalFormatting sqref="Y408">
    <cfRule type="cellIs" dxfId="662" priority="407" stopIfTrue="1" operator="greaterThan">
      <formula>0</formula>
    </cfRule>
  </conditionalFormatting>
  <conditionalFormatting sqref="Y408">
    <cfRule type="cellIs" dxfId="661" priority="406" operator="greaterThan">
      <formula>0</formula>
    </cfRule>
  </conditionalFormatting>
  <conditionalFormatting sqref="Y408:Y409 X402:Y407">
    <cfRule type="cellIs" dxfId="660" priority="405" operator="greaterThan">
      <formula>0</formula>
    </cfRule>
  </conditionalFormatting>
  <conditionalFormatting sqref="Y408:Y409 X402:Y407">
    <cfRule type="cellIs" dxfId="659" priority="404" operator="greaterThan">
      <formula>0</formula>
    </cfRule>
  </conditionalFormatting>
  <conditionalFormatting sqref="Z402:AA407">
    <cfRule type="cellIs" dxfId="658" priority="403" stopIfTrue="1" operator="greaterThan">
      <formula>0</formula>
    </cfRule>
  </conditionalFormatting>
  <conditionalFormatting sqref="Z402:AA407">
    <cfRule type="cellIs" dxfId="657" priority="402" operator="greaterThan">
      <formula>0</formula>
    </cfRule>
  </conditionalFormatting>
  <conditionalFormatting sqref="AA409">
    <cfRule type="cellIs" dxfId="656" priority="401" operator="greaterThan">
      <formula>0</formula>
    </cfRule>
  </conditionalFormatting>
  <conditionalFormatting sqref="AA408">
    <cfRule type="cellIs" dxfId="655" priority="400" stopIfTrue="1" operator="greaterThan">
      <formula>0</formula>
    </cfRule>
  </conditionalFormatting>
  <conditionalFormatting sqref="AA408">
    <cfRule type="cellIs" dxfId="654" priority="399" operator="greaterThan">
      <formula>0</formula>
    </cfRule>
  </conditionalFormatting>
  <conditionalFormatting sqref="AA408:AA409 Z402:AA407">
    <cfRule type="cellIs" dxfId="653" priority="398" operator="greaterThan">
      <formula>0</formula>
    </cfRule>
  </conditionalFormatting>
  <conditionalFormatting sqref="AA408:AA409 Z402:AA407">
    <cfRule type="cellIs" dxfId="652" priority="397" operator="greaterThan">
      <formula>0</formula>
    </cfRule>
  </conditionalFormatting>
  <conditionalFormatting sqref="AB402:AC407">
    <cfRule type="cellIs" dxfId="651" priority="396" stopIfTrue="1" operator="greaterThan">
      <formula>0</formula>
    </cfRule>
  </conditionalFormatting>
  <conditionalFormatting sqref="AB402:AC407">
    <cfRule type="cellIs" dxfId="650" priority="395" operator="greaterThan">
      <formula>0</formula>
    </cfRule>
  </conditionalFormatting>
  <conditionalFormatting sqref="AC409">
    <cfRule type="cellIs" dxfId="649" priority="394" operator="greaterThan">
      <formula>0</formula>
    </cfRule>
  </conditionalFormatting>
  <conditionalFormatting sqref="AC408">
    <cfRule type="cellIs" dxfId="648" priority="393" stopIfTrue="1" operator="greaterThan">
      <formula>0</formula>
    </cfRule>
  </conditionalFormatting>
  <conditionalFormatting sqref="AC408">
    <cfRule type="cellIs" dxfId="647" priority="392" operator="greaterThan">
      <formula>0</formula>
    </cfRule>
  </conditionalFormatting>
  <conditionalFormatting sqref="AC408:AC409 AB402:AC407">
    <cfRule type="cellIs" dxfId="646" priority="391" operator="greaterThan">
      <formula>0</formula>
    </cfRule>
  </conditionalFormatting>
  <conditionalFormatting sqref="AC408:AC409 AB402:AC407">
    <cfRule type="cellIs" dxfId="645" priority="390" operator="greaterThan">
      <formula>0</formula>
    </cfRule>
  </conditionalFormatting>
  <conditionalFormatting sqref="AD402:AE407">
    <cfRule type="cellIs" dxfId="644" priority="389" stopIfTrue="1" operator="greaterThan">
      <formula>0</formula>
    </cfRule>
  </conditionalFormatting>
  <conditionalFormatting sqref="AD402:AE407">
    <cfRule type="cellIs" dxfId="643" priority="388" operator="greaterThan">
      <formula>0</formula>
    </cfRule>
  </conditionalFormatting>
  <conditionalFormatting sqref="AE409">
    <cfRule type="cellIs" dxfId="642" priority="387" operator="greaterThan">
      <formula>0</formula>
    </cfRule>
  </conditionalFormatting>
  <conditionalFormatting sqref="AE408">
    <cfRule type="cellIs" dxfId="641" priority="386" stopIfTrue="1" operator="greaterThan">
      <formula>0</formula>
    </cfRule>
  </conditionalFormatting>
  <conditionalFormatting sqref="AE408">
    <cfRule type="cellIs" dxfId="640" priority="385" operator="greaterThan">
      <formula>0</formula>
    </cfRule>
  </conditionalFormatting>
  <conditionalFormatting sqref="AE408:AE409 AD402:AE407">
    <cfRule type="cellIs" dxfId="639" priority="384" operator="greaterThan">
      <formula>0</formula>
    </cfRule>
  </conditionalFormatting>
  <conditionalFormatting sqref="AE408:AE409 AD402:AE407">
    <cfRule type="cellIs" dxfId="638" priority="383" operator="greaterThan">
      <formula>0</formula>
    </cfRule>
  </conditionalFormatting>
  <conditionalFormatting sqref="AF402:AG407">
    <cfRule type="cellIs" dxfId="637" priority="382" stopIfTrue="1" operator="greaterThan">
      <formula>0</formula>
    </cfRule>
  </conditionalFormatting>
  <conditionalFormatting sqref="AF402:AG407">
    <cfRule type="cellIs" dxfId="636" priority="381" operator="greaterThan">
      <formula>0</formula>
    </cfRule>
  </conditionalFormatting>
  <conditionalFormatting sqref="AG409">
    <cfRule type="cellIs" dxfId="635" priority="380" operator="greaterThan">
      <formula>0</formula>
    </cfRule>
  </conditionalFormatting>
  <conditionalFormatting sqref="AG408">
    <cfRule type="cellIs" dxfId="634" priority="379" stopIfTrue="1" operator="greaterThan">
      <formula>0</formula>
    </cfRule>
  </conditionalFormatting>
  <conditionalFormatting sqref="AG408">
    <cfRule type="cellIs" dxfId="633" priority="378" operator="greaterThan">
      <formula>0</formula>
    </cfRule>
  </conditionalFormatting>
  <conditionalFormatting sqref="AG408:AG409 AF402:AG407">
    <cfRule type="cellIs" dxfId="632" priority="377" operator="greaterThan">
      <formula>0</formula>
    </cfRule>
  </conditionalFormatting>
  <conditionalFormatting sqref="AG408:AG409 AF402:AG407">
    <cfRule type="cellIs" dxfId="631" priority="376" operator="greaterThan">
      <formula>0</formula>
    </cfRule>
  </conditionalFormatting>
  <conditionalFormatting sqref="AH402:AI407">
    <cfRule type="cellIs" dxfId="630" priority="375" stopIfTrue="1" operator="greaterThan">
      <formula>0</formula>
    </cfRule>
  </conditionalFormatting>
  <conditionalFormatting sqref="AH402:AI407">
    <cfRule type="cellIs" dxfId="629" priority="374" operator="greaterThan">
      <formula>0</formula>
    </cfRule>
  </conditionalFormatting>
  <conditionalFormatting sqref="AI409">
    <cfRule type="cellIs" dxfId="628" priority="373" operator="greaterThan">
      <formula>0</formula>
    </cfRule>
  </conditionalFormatting>
  <conditionalFormatting sqref="AI408">
    <cfRule type="cellIs" dxfId="627" priority="372" stopIfTrue="1" operator="greaterThan">
      <formula>0</formula>
    </cfRule>
  </conditionalFormatting>
  <conditionalFormatting sqref="AI408">
    <cfRule type="cellIs" dxfId="626" priority="371" operator="greaterThan">
      <formula>0</formula>
    </cfRule>
  </conditionalFormatting>
  <conditionalFormatting sqref="AI408:AI409 AH402:AI407">
    <cfRule type="cellIs" dxfId="625" priority="370" operator="greaterThan">
      <formula>0</formula>
    </cfRule>
  </conditionalFormatting>
  <conditionalFormatting sqref="AI408:AI409 AH402:AI407">
    <cfRule type="cellIs" dxfId="624" priority="369" operator="greaterThan">
      <formula>0</formula>
    </cfRule>
  </conditionalFormatting>
  <conditionalFormatting sqref="AJ402:AK407">
    <cfRule type="cellIs" dxfId="623" priority="368" stopIfTrue="1" operator="greaterThan">
      <formula>0</formula>
    </cfRule>
  </conditionalFormatting>
  <conditionalFormatting sqref="AJ402:AK407">
    <cfRule type="cellIs" dxfId="622" priority="367" operator="greaterThan">
      <formula>0</formula>
    </cfRule>
  </conditionalFormatting>
  <conditionalFormatting sqref="AK409">
    <cfRule type="cellIs" dxfId="621" priority="366" operator="greaterThan">
      <formula>0</formula>
    </cfRule>
  </conditionalFormatting>
  <conditionalFormatting sqref="AK408">
    <cfRule type="cellIs" dxfId="620" priority="365" stopIfTrue="1" operator="greaterThan">
      <formula>0</formula>
    </cfRule>
  </conditionalFormatting>
  <conditionalFormatting sqref="AK408">
    <cfRule type="cellIs" dxfId="619" priority="364" operator="greaterThan">
      <formula>0</formula>
    </cfRule>
  </conditionalFormatting>
  <conditionalFormatting sqref="AK408:AK409 AJ402:AK407">
    <cfRule type="cellIs" dxfId="618" priority="363" operator="greaterThan">
      <formula>0</formula>
    </cfRule>
  </conditionalFormatting>
  <conditionalFormatting sqref="AK408:AK409 AJ402:AK407">
    <cfRule type="cellIs" dxfId="617" priority="362" operator="greaterThan">
      <formula>0</formula>
    </cfRule>
  </conditionalFormatting>
  <conditionalFormatting sqref="AL402:AM407">
    <cfRule type="cellIs" dxfId="616" priority="361" stopIfTrue="1" operator="greaterThan">
      <formula>0</formula>
    </cfRule>
  </conditionalFormatting>
  <conditionalFormatting sqref="AL402:AM407">
    <cfRule type="cellIs" dxfId="615" priority="360" operator="greaterThan">
      <formula>0</formula>
    </cfRule>
  </conditionalFormatting>
  <conditionalFormatting sqref="AM409">
    <cfRule type="cellIs" dxfId="614" priority="359" operator="greaterThan">
      <formula>0</formula>
    </cfRule>
  </conditionalFormatting>
  <conditionalFormatting sqref="AM408">
    <cfRule type="cellIs" dxfId="613" priority="358" stopIfTrue="1" operator="greaterThan">
      <formula>0</formula>
    </cfRule>
  </conditionalFormatting>
  <conditionalFormatting sqref="AM408">
    <cfRule type="cellIs" dxfId="612" priority="357" operator="greaterThan">
      <formula>0</formula>
    </cfRule>
  </conditionalFormatting>
  <conditionalFormatting sqref="AM408:AM409 AL402:AM407">
    <cfRule type="cellIs" dxfId="611" priority="356" operator="greaterThan">
      <formula>0</formula>
    </cfRule>
  </conditionalFormatting>
  <conditionalFormatting sqref="AM408:AM409 AL402:AM407">
    <cfRule type="cellIs" dxfId="610" priority="355" operator="greaterThan">
      <formula>0</formula>
    </cfRule>
  </conditionalFormatting>
  <conditionalFormatting sqref="AN402:AO407">
    <cfRule type="cellIs" dxfId="609" priority="354" stopIfTrue="1" operator="greaterThan">
      <formula>0</formula>
    </cfRule>
  </conditionalFormatting>
  <conditionalFormatting sqref="AN402:AO407">
    <cfRule type="cellIs" dxfId="608" priority="353" operator="greaterThan">
      <formula>0</formula>
    </cfRule>
  </conditionalFormatting>
  <conditionalFormatting sqref="AO409">
    <cfRule type="cellIs" dxfId="607" priority="352" operator="greaterThan">
      <formula>0</formula>
    </cfRule>
  </conditionalFormatting>
  <conditionalFormatting sqref="AO408">
    <cfRule type="cellIs" dxfId="606" priority="351" stopIfTrue="1" operator="greaterThan">
      <formula>0</formula>
    </cfRule>
  </conditionalFormatting>
  <conditionalFormatting sqref="AO408">
    <cfRule type="cellIs" dxfId="605" priority="350" operator="greaterThan">
      <formula>0</formula>
    </cfRule>
  </conditionalFormatting>
  <conditionalFormatting sqref="AO408:AO409 AN402:AO407">
    <cfRule type="cellIs" dxfId="604" priority="349" operator="greaterThan">
      <formula>0</formula>
    </cfRule>
  </conditionalFormatting>
  <conditionalFormatting sqref="AO408:AO409 AN402:AO407">
    <cfRule type="cellIs" dxfId="603" priority="348" operator="greaterThan">
      <formula>0</formula>
    </cfRule>
  </conditionalFormatting>
  <conditionalFormatting sqref="AP402:AQ407">
    <cfRule type="cellIs" dxfId="602" priority="347" stopIfTrue="1" operator="greaterThan">
      <formula>0</formula>
    </cfRule>
  </conditionalFormatting>
  <conditionalFormatting sqref="AP402:AQ407">
    <cfRule type="cellIs" dxfId="601" priority="346" operator="greaterThan">
      <formula>0</formula>
    </cfRule>
  </conditionalFormatting>
  <conditionalFormatting sqref="AQ409">
    <cfRule type="cellIs" dxfId="600" priority="345" operator="greaterThan">
      <formula>0</formula>
    </cfRule>
  </conditionalFormatting>
  <conditionalFormatting sqref="AQ408">
    <cfRule type="cellIs" dxfId="599" priority="344" stopIfTrue="1" operator="greaterThan">
      <formula>0</formula>
    </cfRule>
  </conditionalFormatting>
  <conditionalFormatting sqref="AQ408">
    <cfRule type="cellIs" dxfId="598" priority="343" operator="greaterThan">
      <formula>0</formula>
    </cfRule>
  </conditionalFormatting>
  <conditionalFormatting sqref="AQ408:AQ409 AP402:AQ407">
    <cfRule type="cellIs" dxfId="597" priority="342" operator="greaterThan">
      <formula>0</formula>
    </cfRule>
  </conditionalFormatting>
  <conditionalFormatting sqref="AQ408:AQ409 AP402:AQ407">
    <cfRule type="cellIs" dxfId="596" priority="341" operator="greaterThan">
      <formula>0</formula>
    </cfRule>
  </conditionalFormatting>
  <conditionalFormatting sqref="AR402:AS407">
    <cfRule type="cellIs" dxfId="595" priority="340" stopIfTrue="1" operator="greaterThan">
      <formula>0</formula>
    </cfRule>
  </conditionalFormatting>
  <conditionalFormatting sqref="AR402:AS407">
    <cfRule type="cellIs" dxfId="594" priority="339" operator="greaterThan">
      <formula>0</formula>
    </cfRule>
  </conditionalFormatting>
  <conditionalFormatting sqref="AS409">
    <cfRule type="cellIs" dxfId="593" priority="338" operator="greaterThan">
      <formula>0</formula>
    </cfRule>
  </conditionalFormatting>
  <conditionalFormatting sqref="AS408">
    <cfRule type="cellIs" dxfId="592" priority="337" stopIfTrue="1" operator="greaterThan">
      <formula>0</formula>
    </cfRule>
  </conditionalFormatting>
  <conditionalFormatting sqref="AS408">
    <cfRule type="cellIs" dxfId="591" priority="336" operator="greaterThan">
      <formula>0</formula>
    </cfRule>
  </conditionalFormatting>
  <conditionalFormatting sqref="AS408:AS409 AR402:AS407">
    <cfRule type="cellIs" dxfId="590" priority="335" operator="greaterThan">
      <formula>0</formula>
    </cfRule>
  </conditionalFormatting>
  <conditionalFormatting sqref="AS408:AS409 AR402:AS407">
    <cfRule type="cellIs" dxfId="589" priority="334" operator="greaterThan">
      <formula>0</formula>
    </cfRule>
  </conditionalFormatting>
  <conditionalFormatting sqref="AT402:AU407">
    <cfRule type="cellIs" dxfId="588" priority="333" stopIfTrue="1" operator="greaterThan">
      <formula>0</formula>
    </cfRule>
  </conditionalFormatting>
  <conditionalFormatting sqref="AT402:AU407">
    <cfRule type="cellIs" dxfId="587" priority="332" operator="greaterThan">
      <formula>0</formula>
    </cfRule>
  </conditionalFormatting>
  <conditionalFormatting sqref="AU409">
    <cfRule type="cellIs" dxfId="586" priority="331" operator="greaterThan">
      <formula>0</formula>
    </cfRule>
  </conditionalFormatting>
  <conditionalFormatting sqref="AU408">
    <cfRule type="cellIs" dxfId="585" priority="330" stopIfTrue="1" operator="greaterThan">
      <formula>0</formula>
    </cfRule>
  </conditionalFormatting>
  <conditionalFormatting sqref="AU408">
    <cfRule type="cellIs" dxfId="584" priority="329" operator="greaterThan">
      <formula>0</formula>
    </cfRule>
  </conditionalFormatting>
  <conditionalFormatting sqref="AU408:AU409 AT402:AU407">
    <cfRule type="cellIs" dxfId="583" priority="328" operator="greaterThan">
      <formula>0</formula>
    </cfRule>
  </conditionalFormatting>
  <conditionalFormatting sqref="AU408:AU409 AT402:AU407">
    <cfRule type="cellIs" dxfId="582" priority="327" operator="greaterThan">
      <formula>0</formula>
    </cfRule>
  </conditionalFormatting>
  <conditionalFormatting sqref="AV402:AW407">
    <cfRule type="cellIs" dxfId="581" priority="326" stopIfTrue="1" operator="greaterThan">
      <formula>0</formula>
    </cfRule>
  </conditionalFormatting>
  <conditionalFormatting sqref="AV402:AW407">
    <cfRule type="cellIs" dxfId="580" priority="325" operator="greaterThan">
      <formula>0</formula>
    </cfRule>
  </conditionalFormatting>
  <conditionalFormatting sqref="AW409">
    <cfRule type="cellIs" dxfId="579" priority="324" operator="greaterThan">
      <formula>0</formula>
    </cfRule>
  </conditionalFormatting>
  <conditionalFormatting sqref="AW408">
    <cfRule type="cellIs" dxfId="578" priority="323" stopIfTrue="1" operator="greaterThan">
      <formula>0</formula>
    </cfRule>
  </conditionalFormatting>
  <conditionalFormatting sqref="AW408">
    <cfRule type="cellIs" dxfId="577" priority="322" operator="greaterThan">
      <formula>0</formula>
    </cfRule>
  </conditionalFormatting>
  <conditionalFormatting sqref="AW408:AW409 AV402:AW407">
    <cfRule type="cellIs" dxfId="576" priority="321" operator="greaterThan">
      <formula>0</formula>
    </cfRule>
  </conditionalFormatting>
  <conditionalFormatting sqref="AW408:AW409 AV402:AW407">
    <cfRule type="cellIs" dxfId="575" priority="320" operator="greaterThan">
      <formula>0</formula>
    </cfRule>
  </conditionalFormatting>
  <conditionalFormatting sqref="AX402:AY407">
    <cfRule type="cellIs" dxfId="574" priority="319" stopIfTrue="1" operator="greaterThan">
      <formula>0</formula>
    </cfRule>
  </conditionalFormatting>
  <conditionalFormatting sqref="AX402:AY407">
    <cfRule type="cellIs" dxfId="573" priority="318" operator="greaterThan">
      <formula>0</formula>
    </cfRule>
  </conditionalFormatting>
  <conditionalFormatting sqref="AY409">
    <cfRule type="cellIs" dxfId="572" priority="317" operator="greaterThan">
      <formula>0</formula>
    </cfRule>
  </conditionalFormatting>
  <conditionalFormatting sqref="AY408">
    <cfRule type="cellIs" dxfId="571" priority="316" stopIfTrue="1" operator="greaterThan">
      <formula>0</formula>
    </cfRule>
  </conditionalFormatting>
  <conditionalFormatting sqref="AY408">
    <cfRule type="cellIs" dxfId="570" priority="315" operator="greaterThan">
      <formula>0</formula>
    </cfRule>
  </conditionalFormatting>
  <conditionalFormatting sqref="AY408:AY409 AX402:AY407">
    <cfRule type="cellIs" dxfId="569" priority="314" operator="greaterThan">
      <formula>0</formula>
    </cfRule>
  </conditionalFormatting>
  <conditionalFormatting sqref="AY408:AY409 AX402:AY407">
    <cfRule type="cellIs" dxfId="568" priority="313" operator="greaterThan">
      <formula>0</formula>
    </cfRule>
  </conditionalFormatting>
  <conditionalFormatting sqref="L451:U451 L452:AX477 AD478:AX478 L623:U623 AF623:AX623 L624:AX692 AQ648:AY648 L414:AX450">
    <cfRule type="cellIs" dxfId="567" priority="312" operator="greaterThan">
      <formula>0</formula>
    </cfRule>
  </conditionalFormatting>
  <conditionalFormatting sqref="AF376">
    <cfRule type="cellIs" dxfId="566" priority="258" operator="greaterThan">
      <formula>0</formula>
    </cfRule>
  </conditionalFormatting>
  <conditionalFormatting sqref="AH376">
    <cfRule type="cellIs" dxfId="565" priority="257" operator="greaterThan">
      <formula>0</formula>
    </cfRule>
  </conditionalFormatting>
  <conditionalFormatting sqref="AJ376">
    <cfRule type="cellIs" dxfId="564" priority="256" operator="greaterThan">
      <formula>0</formula>
    </cfRule>
  </conditionalFormatting>
  <conditionalFormatting sqref="Z281">
    <cfRule type="cellIs" dxfId="563" priority="255" operator="greaterThan">
      <formula>0</formula>
    </cfRule>
  </conditionalFormatting>
  <conditionalFormatting sqref="AD281">
    <cfRule type="cellIs" dxfId="562" priority="254" operator="greaterThan">
      <formula>0</formula>
    </cfRule>
  </conditionalFormatting>
  <conditionalFormatting sqref="S403">
    <cfRule type="cellIs" dxfId="561" priority="253" stopIfTrue="1" operator="greaterThan">
      <formula>0</formula>
    </cfRule>
  </conditionalFormatting>
  <conditionalFormatting sqref="S403">
    <cfRule type="cellIs" dxfId="560" priority="252" operator="greaterThan">
      <formula>0</formula>
    </cfRule>
  </conditionalFormatting>
  <conditionalFormatting sqref="S403">
    <cfRule type="cellIs" dxfId="559" priority="251" operator="greaterThan">
      <formula>0</formula>
    </cfRule>
  </conditionalFormatting>
  <conditionalFormatting sqref="S403">
    <cfRule type="cellIs" dxfId="558" priority="250" operator="greaterThan">
      <formula>0</formula>
    </cfRule>
  </conditionalFormatting>
  <conditionalFormatting sqref="U404:U407">
    <cfRule type="cellIs" dxfId="557" priority="249" stopIfTrue="1" operator="greaterThan">
      <formula>0</formula>
    </cfRule>
  </conditionalFormatting>
  <conditionalFormatting sqref="U404:U407">
    <cfRule type="cellIs" dxfId="556" priority="248" operator="greaterThan">
      <formula>0</formula>
    </cfRule>
  </conditionalFormatting>
  <conditionalFormatting sqref="U404:U407">
    <cfRule type="cellIs" dxfId="555" priority="247" operator="greaterThan">
      <formula>0</formula>
    </cfRule>
  </conditionalFormatting>
  <conditionalFormatting sqref="U404:U407">
    <cfRule type="cellIs" dxfId="554" priority="246" operator="greaterThan">
      <formula>0</formula>
    </cfRule>
  </conditionalFormatting>
  <conditionalFormatting sqref="U403">
    <cfRule type="cellIs" dxfId="553" priority="245" stopIfTrue="1" operator="greaterThan">
      <formula>0</formula>
    </cfRule>
  </conditionalFormatting>
  <conditionalFormatting sqref="U403">
    <cfRule type="cellIs" dxfId="552" priority="244" operator="greaterThan">
      <formula>0</formula>
    </cfRule>
  </conditionalFormatting>
  <conditionalFormatting sqref="U403">
    <cfRule type="cellIs" dxfId="551" priority="243" operator="greaterThan">
      <formula>0</formula>
    </cfRule>
  </conditionalFormatting>
  <conditionalFormatting sqref="U403">
    <cfRule type="cellIs" dxfId="550" priority="242" operator="greaterThan">
      <formula>0</formula>
    </cfRule>
  </conditionalFormatting>
  <conditionalFormatting sqref="W404:W407">
    <cfRule type="cellIs" dxfId="549" priority="241" stopIfTrue="1" operator="greaterThan">
      <formula>0</formula>
    </cfRule>
  </conditionalFormatting>
  <conditionalFormatting sqref="W404:W407">
    <cfRule type="cellIs" dxfId="548" priority="240" operator="greaterThan">
      <formula>0</formula>
    </cfRule>
  </conditionalFormatting>
  <conditionalFormatting sqref="W404:W407">
    <cfRule type="cellIs" dxfId="547" priority="239" operator="greaterThan">
      <formula>0</formula>
    </cfRule>
  </conditionalFormatting>
  <conditionalFormatting sqref="W404:W407">
    <cfRule type="cellIs" dxfId="546" priority="238" operator="greaterThan">
      <formula>0</formula>
    </cfRule>
  </conditionalFormatting>
  <conditionalFormatting sqref="W403">
    <cfRule type="cellIs" dxfId="545" priority="237" stopIfTrue="1" operator="greaterThan">
      <formula>0</formula>
    </cfRule>
  </conditionalFormatting>
  <conditionalFormatting sqref="W403">
    <cfRule type="cellIs" dxfId="544" priority="236" operator="greaterThan">
      <formula>0</formula>
    </cfRule>
  </conditionalFormatting>
  <conditionalFormatting sqref="W403">
    <cfRule type="cellIs" dxfId="543" priority="235" operator="greaterThan">
      <formula>0</formula>
    </cfRule>
  </conditionalFormatting>
  <conditionalFormatting sqref="W403">
    <cfRule type="cellIs" dxfId="542" priority="234" operator="greaterThan">
      <formula>0</formula>
    </cfRule>
  </conditionalFormatting>
  <conditionalFormatting sqref="L153:AY155">
    <cfRule type="cellIs" dxfId="541" priority="233" stopIfTrue="1" operator="greaterThan">
      <formula>0</formula>
    </cfRule>
  </conditionalFormatting>
  <conditionalFormatting sqref="L153:AY155">
    <cfRule type="cellIs" dxfId="540" priority="232" operator="greaterThan">
      <formula>0</formula>
    </cfRule>
  </conditionalFormatting>
  <conditionalFormatting sqref="L153:AY155">
    <cfRule type="cellIs" dxfId="539" priority="231" operator="greaterThan">
      <formula>0</formula>
    </cfRule>
  </conditionalFormatting>
  <conditionalFormatting sqref="AG364">
    <cfRule type="cellIs" dxfId="538" priority="202" operator="greaterThan">
      <formula>0</formula>
    </cfRule>
  </conditionalFormatting>
  <conditionalFormatting sqref="L364:AY364">
    <cfRule type="cellIs" dxfId="537" priority="221" stopIfTrue="1" operator="greaterThan">
      <formula>0</formula>
    </cfRule>
  </conditionalFormatting>
  <conditionalFormatting sqref="L364:AY364">
    <cfRule type="cellIs" dxfId="536" priority="220" operator="greaterThan">
      <formula>0</formula>
    </cfRule>
  </conditionalFormatting>
  <conditionalFormatting sqref="L364:AY364">
    <cfRule type="cellIs" dxfId="535" priority="219" operator="greaterThan">
      <formula>0</formula>
    </cfRule>
  </conditionalFormatting>
  <conditionalFormatting sqref="L364:AY364">
    <cfRule type="cellIs" dxfId="534" priority="218" operator="greaterThan">
      <formula>0</formula>
    </cfRule>
  </conditionalFormatting>
  <conditionalFormatting sqref="O364">
    <cfRule type="cellIs" dxfId="533" priority="205" operator="greaterThan">
      <formula>0</formula>
    </cfRule>
  </conditionalFormatting>
  <conditionalFormatting sqref="Q364">
    <cfRule type="cellIs" dxfId="532" priority="204" operator="greaterThan">
      <formula>0</formula>
    </cfRule>
  </conditionalFormatting>
  <conditionalFormatting sqref="S364">
    <cfRule type="cellIs" dxfId="531" priority="203" operator="greaterThan">
      <formula>0</formula>
    </cfRule>
  </conditionalFormatting>
  <conditionalFormatting sqref="AG369">
    <cfRule type="cellIs" dxfId="530" priority="182" operator="greaterThan">
      <formula>0</formula>
    </cfRule>
  </conditionalFormatting>
  <conditionalFormatting sqref="L369:AY369">
    <cfRule type="cellIs" dxfId="529" priority="201" stopIfTrue="1" operator="greaterThan">
      <formula>0</formula>
    </cfRule>
  </conditionalFormatting>
  <conditionalFormatting sqref="L369:AY369">
    <cfRule type="cellIs" dxfId="528" priority="200" operator="greaterThan">
      <formula>0</formula>
    </cfRule>
  </conditionalFormatting>
  <conditionalFormatting sqref="L369:AY369">
    <cfRule type="cellIs" dxfId="527" priority="199" operator="greaterThan">
      <formula>0</formula>
    </cfRule>
  </conditionalFormatting>
  <conditionalFormatting sqref="L369:AY369">
    <cfRule type="cellIs" dxfId="526" priority="198" operator="greaterThan">
      <formula>0</formula>
    </cfRule>
  </conditionalFormatting>
  <conditionalFormatting sqref="O369">
    <cfRule type="cellIs" dxfId="525" priority="185" operator="greaterThan">
      <formula>0</formula>
    </cfRule>
  </conditionalFormatting>
  <conditionalFormatting sqref="Q369">
    <cfRule type="cellIs" dxfId="524" priority="184" operator="greaterThan">
      <formula>0</formula>
    </cfRule>
  </conditionalFormatting>
  <conditionalFormatting sqref="S369">
    <cfRule type="cellIs" dxfId="523" priority="183" operator="greaterThan">
      <formula>0</formula>
    </cfRule>
  </conditionalFormatting>
  <conditionalFormatting sqref="L135:AY135">
    <cfRule type="cellIs" dxfId="522" priority="181" stopIfTrue="1" operator="greaterThan">
      <formula>0</formula>
    </cfRule>
  </conditionalFormatting>
  <conditionalFormatting sqref="L135:AY135">
    <cfRule type="cellIs" dxfId="521" priority="180" operator="greaterThan">
      <formula>0</formula>
    </cfRule>
  </conditionalFormatting>
  <conditionalFormatting sqref="L135:AY135">
    <cfRule type="cellIs" dxfId="520" priority="179" operator="greaterThan">
      <formula>0</formula>
    </cfRule>
  </conditionalFormatting>
  <conditionalFormatting sqref="L152:AY152 AM150:AY151 L148:AY149">
    <cfRule type="cellIs" dxfId="519" priority="169" stopIfTrue="1" operator="greaterThan">
      <formula>0</formula>
    </cfRule>
  </conditionalFormatting>
  <conditionalFormatting sqref="L152:AY152 AM150:AY151 L148:AY149">
    <cfRule type="cellIs" dxfId="518" priority="168" operator="greaterThan">
      <formula>0</formula>
    </cfRule>
  </conditionalFormatting>
  <conditionalFormatting sqref="L152:AY152 AM150:AY151 L148:AY149">
    <cfRule type="cellIs" dxfId="517" priority="167" operator="greaterThan">
      <formula>0</formula>
    </cfRule>
  </conditionalFormatting>
  <conditionalFormatting sqref="L156:AY161">
    <cfRule type="cellIs" dxfId="516" priority="157" stopIfTrue="1" operator="greaterThan">
      <formula>0</formula>
    </cfRule>
  </conditionalFormatting>
  <conditionalFormatting sqref="L156:AY161">
    <cfRule type="cellIs" dxfId="515" priority="156" operator="greaterThan">
      <formula>0</formula>
    </cfRule>
  </conditionalFormatting>
  <conditionalFormatting sqref="L156:AY161">
    <cfRule type="cellIs" dxfId="514" priority="155" operator="greaterThan">
      <formula>0</formula>
    </cfRule>
  </conditionalFormatting>
  <conditionalFormatting sqref="L138:P138 L4:AY137">
    <cfRule type="cellIs" dxfId="513" priority="145" operator="greaterThan">
      <formula>0</formula>
    </cfRule>
  </conditionalFormatting>
  <conditionalFormatting sqref="AG7">
    <cfRule type="cellIs" dxfId="512" priority="144" operator="greaterThan">
      <formula>0</formula>
    </cfRule>
  </conditionalFormatting>
  <conditionalFormatting sqref="AI7">
    <cfRule type="cellIs" dxfId="511" priority="143" operator="greaterThan">
      <formula>0</formula>
    </cfRule>
  </conditionalFormatting>
  <conditionalFormatting sqref="Z55">
    <cfRule type="cellIs" dxfId="510" priority="142" stopIfTrue="1" operator="greaterThan">
      <formula>0</formula>
    </cfRule>
  </conditionalFormatting>
  <conditionalFormatting sqref="AB55">
    <cfRule type="cellIs" dxfId="509" priority="141" stopIfTrue="1" operator="greaterThan">
      <formula>0</formula>
    </cfRule>
  </conditionalFormatting>
  <conditionalFormatting sqref="AA55">
    <cfRule type="cellIs" dxfId="508" priority="140" stopIfTrue="1" operator="greaterThan">
      <formula>0</formula>
    </cfRule>
  </conditionalFormatting>
  <conditionalFormatting sqref="AA55">
    <cfRule type="cellIs" dxfId="507" priority="139" stopIfTrue="1" operator="greaterThan">
      <formula>0</formula>
    </cfRule>
  </conditionalFormatting>
  <conditionalFormatting sqref="AD55">
    <cfRule type="cellIs" dxfId="506" priority="138" stopIfTrue="1" operator="greaterThan">
      <formula>0</formula>
    </cfRule>
  </conditionalFormatting>
  <conditionalFormatting sqref="AF55">
    <cfRule type="cellIs" dxfId="505" priority="137" stopIfTrue="1" operator="greaterThan">
      <formula>0</formula>
    </cfRule>
  </conditionalFormatting>
  <conditionalFormatting sqref="AE55">
    <cfRule type="cellIs" dxfId="504" priority="136" stopIfTrue="1" operator="greaterThan">
      <formula>0</formula>
    </cfRule>
  </conditionalFormatting>
  <conditionalFormatting sqref="AE55">
    <cfRule type="cellIs" dxfId="503" priority="135" stopIfTrue="1" operator="greaterThan">
      <formula>0</formula>
    </cfRule>
  </conditionalFormatting>
  <conditionalFormatting sqref="AH55">
    <cfRule type="cellIs" dxfId="502" priority="134" stopIfTrue="1" operator="greaterThan">
      <formula>0</formula>
    </cfRule>
  </conditionalFormatting>
  <conditionalFormatting sqref="AJ55">
    <cfRule type="cellIs" dxfId="501" priority="133" stopIfTrue="1" operator="greaterThan">
      <formula>0</formula>
    </cfRule>
  </conditionalFormatting>
  <conditionalFormatting sqref="AI55">
    <cfRule type="cellIs" dxfId="500" priority="132" stopIfTrue="1" operator="greaterThan">
      <formula>0</formula>
    </cfRule>
  </conditionalFormatting>
  <conditionalFormatting sqref="AI55">
    <cfRule type="cellIs" dxfId="499" priority="131" stopIfTrue="1" operator="greaterThan">
      <formula>0</formula>
    </cfRule>
  </conditionalFormatting>
  <conditionalFormatting sqref="AL55">
    <cfRule type="cellIs" dxfId="498" priority="130" stopIfTrue="1" operator="greaterThan">
      <formula>0</formula>
    </cfRule>
  </conditionalFormatting>
  <conditionalFormatting sqref="AN55">
    <cfRule type="cellIs" dxfId="497" priority="129" stopIfTrue="1" operator="greaterThan">
      <formula>0</formula>
    </cfRule>
  </conditionalFormatting>
  <conditionalFormatting sqref="AM55">
    <cfRule type="cellIs" dxfId="496" priority="128" stopIfTrue="1" operator="greaterThan">
      <formula>0</formula>
    </cfRule>
  </conditionalFormatting>
  <conditionalFormatting sqref="AM55">
    <cfRule type="cellIs" dxfId="495" priority="127" stopIfTrue="1" operator="greaterThan">
      <formula>0</formula>
    </cfRule>
  </conditionalFormatting>
  <conditionalFormatting sqref="AP55">
    <cfRule type="cellIs" dxfId="494" priority="126" stopIfTrue="1" operator="greaterThan">
      <formula>0</formula>
    </cfRule>
  </conditionalFormatting>
  <conditionalFormatting sqref="X56:X57">
    <cfRule type="cellIs" dxfId="493" priority="125" stopIfTrue="1" operator="greaterThan">
      <formula>0</formula>
    </cfRule>
  </conditionalFormatting>
  <conditionalFormatting sqref="Z56:Z57">
    <cfRule type="cellIs" dxfId="492" priority="124" stopIfTrue="1" operator="greaterThan">
      <formula>0</formula>
    </cfRule>
  </conditionalFormatting>
  <conditionalFormatting sqref="AB56:AB57">
    <cfRule type="cellIs" dxfId="491" priority="123" stopIfTrue="1" operator="greaterThan">
      <formula>0</formula>
    </cfRule>
  </conditionalFormatting>
  <conditionalFormatting sqref="X58">
    <cfRule type="cellIs" dxfId="490" priority="122" stopIfTrue="1" operator="greaterThan">
      <formula>0</formula>
    </cfRule>
  </conditionalFormatting>
  <conditionalFormatting sqref="Z58">
    <cfRule type="cellIs" dxfId="489" priority="121" stopIfTrue="1" operator="greaterThan">
      <formula>0</formula>
    </cfRule>
  </conditionalFormatting>
  <conditionalFormatting sqref="Z58">
    <cfRule type="cellIs" dxfId="488" priority="120" stopIfTrue="1" operator="greaterThan">
      <formula>0</formula>
    </cfRule>
  </conditionalFormatting>
  <conditionalFormatting sqref="AB58">
    <cfRule type="cellIs" dxfId="487" priority="119" stopIfTrue="1" operator="greaterThan">
      <formula>0</formula>
    </cfRule>
  </conditionalFormatting>
  <conditionalFormatting sqref="AB58">
    <cfRule type="cellIs" dxfId="486" priority="118" stopIfTrue="1" operator="greaterThan">
      <formula>0</formula>
    </cfRule>
  </conditionalFormatting>
  <conditionalFormatting sqref="AD58">
    <cfRule type="cellIs" dxfId="485" priority="117" stopIfTrue="1" operator="greaterThan">
      <formula>0</formula>
    </cfRule>
  </conditionalFormatting>
  <conditionalFormatting sqref="AF58">
    <cfRule type="cellIs" dxfId="484" priority="116" stopIfTrue="1" operator="greaterThan">
      <formula>0</formula>
    </cfRule>
  </conditionalFormatting>
  <conditionalFormatting sqref="AH58">
    <cfRule type="cellIs" dxfId="483" priority="115" stopIfTrue="1" operator="greaterThan">
      <formula>0</formula>
    </cfRule>
  </conditionalFormatting>
  <conditionalFormatting sqref="AJ58">
    <cfRule type="cellIs" dxfId="482" priority="114" stopIfTrue="1" operator="greaterThan">
      <formula>0</formula>
    </cfRule>
  </conditionalFormatting>
  <conditionalFormatting sqref="AL58">
    <cfRule type="cellIs" dxfId="481" priority="113" stopIfTrue="1" operator="greaterThan">
      <formula>0</formula>
    </cfRule>
  </conditionalFormatting>
  <conditionalFormatting sqref="AN58">
    <cfRule type="cellIs" dxfId="480" priority="112" stopIfTrue="1" operator="greaterThan">
      <formula>0</formula>
    </cfRule>
  </conditionalFormatting>
  <conditionalFormatting sqref="AP58">
    <cfRule type="cellIs" dxfId="479" priority="111" stopIfTrue="1" operator="greaterThan">
      <formula>0</formula>
    </cfRule>
  </conditionalFormatting>
  <conditionalFormatting sqref="AR58">
    <cfRule type="cellIs" dxfId="478" priority="110" stopIfTrue="1" operator="greaterThan">
      <formula>0</formula>
    </cfRule>
  </conditionalFormatting>
  <conditionalFormatting sqref="AT58">
    <cfRule type="cellIs" dxfId="477" priority="109" stopIfTrue="1" operator="greaterThan">
      <formula>0</formula>
    </cfRule>
  </conditionalFormatting>
  <conditionalFormatting sqref="AV58">
    <cfRule type="cellIs" dxfId="476" priority="108" stopIfTrue="1" operator="greaterThan">
      <formula>0</formula>
    </cfRule>
  </conditionalFormatting>
  <conditionalFormatting sqref="V59">
    <cfRule type="cellIs" dxfId="475" priority="107" stopIfTrue="1" operator="greaterThan">
      <formula>0</formula>
    </cfRule>
  </conditionalFormatting>
  <conditionalFormatting sqref="X59">
    <cfRule type="cellIs" dxfId="474" priority="106" stopIfTrue="1" operator="greaterThan">
      <formula>0</formula>
    </cfRule>
  </conditionalFormatting>
  <conditionalFormatting sqref="Z59">
    <cfRule type="cellIs" dxfId="473" priority="105" stopIfTrue="1" operator="greaterThan">
      <formula>0</formula>
    </cfRule>
  </conditionalFormatting>
  <conditionalFormatting sqref="I136:I139 I142:I146">
    <cfRule type="duplicateValues" dxfId="472" priority="104"/>
  </conditionalFormatting>
  <conditionalFormatting sqref="AH376">
    <cfRule type="cellIs" dxfId="471" priority="103" operator="greaterThan">
      <formula>0</formula>
    </cfRule>
  </conditionalFormatting>
  <conditionalFormatting sqref="AK402">
    <cfRule type="cellIs" dxfId="470" priority="102" stopIfTrue="1" operator="greaterThan">
      <formula>0</formula>
    </cfRule>
  </conditionalFormatting>
  <conditionalFormatting sqref="AK402">
    <cfRule type="cellIs" dxfId="469" priority="101" operator="greaterThan">
      <formula>0</formula>
    </cfRule>
  </conditionalFormatting>
  <conditionalFormatting sqref="AK402">
    <cfRule type="cellIs" dxfId="468" priority="100" operator="greaterThan">
      <formula>0</formula>
    </cfRule>
  </conditionalFormatting>
  <conditionalFormatting sqref="AK402">
    <cfRule type="cellIs" dxfId="467" priority="99" operator="greaterThan">
      <formula>0</formula>
    </cfRule>
  </conditionalFormatting>
  <conditionalFormatting sqref="P404">
    <cfRule type="cellIs" dxfId="466" priority="98" stopIfTrue="1" operator="greaterThan">
      <formula>0</formula>
    </cfRule>
  </conditionalFormatting>
  <conditionalFormatting sqref="P404">
    <cfRule type="cellIs" dxfId="465" priority="97" operator="greaterThan">
      <formula>0</formula>
    </cfRule>
  </conditionalFormatting>
  <conditionalFormatting sqref="P404">
    <cfRule type="cellIs" dxfId="464" priority="96" operator="greaterThan">
      <formula>0</formula>
    </cfRule>
  </conditionalFormatting>
  <conditionalFormatting sqref="P404">
    <cfRule type="cellIs" dxfId="463" priority="95" operator="greaterThan">
      <formula>0</formula>
    </cfRule>
  </conditionalFormatting>
  <conditionalFormatting sqref="R404">
    <cfRule type="cellIs" dxfId="462" priority="94" stopIfTrue="1" operator="greaterThan">
      <formula>0</formula>
    </cfRule>
  </conditionalFormatting>
  <conditionalFormatting sqref="R404">
    <cfRule type="cellIs" dxfId="461" priority="93" operator="greaterThan">
      <formula>0</formula>
    </cfRule>
  </conditionalFormatting>
  <conditionalFormatting sqref="R404">
    <cfRule type="cellIs" dxfId="460" priority="92" operator="greaterThan">
      <formula>0</formula>
    </cfRule>
  </conditionalFormatting>
  <conditionalFormatting sqref="R404">
    <cfRule type="cellIs" dxfId="459" priority="91" operator="greaterThan">
      <formula>0</formula>
    </cfRule>
  </conditionalFormatting>
  <conditionalFormatting sqref="T404">
    <cfRule type="cellIs" dxfId="458" priority="90" stopIfTrue="1" operator="greaterThan">
      <formula>0</formula>
    </cfRule>
  </conditionalFormatting>
  <conditionalFormatting sqref="T404">
    <cfRule type="cellIs" dxfId="457" priority="89" operator="greaterThan">
      <formula>0</formula>
    </cfRule>
  </conditionalFormatting>
  <conditionalFormatting sqref="T404">
    <cfRule type="cellIs" dxfId="456" priority="88" operator="greaterThan">
      <formula>0</formula>
    </cfRule>
  </conditionalFormatting>
  <conditionalFormatting sqref="T404">
    <cfRule type="cellIs" dxfId="455" priority="87" operator="greaterThan">
      <formula>0</formula>
    </cfRule>
  </conditionalFormatting>
  <conditionalFormatting sqref="V404">
    <cfRule type="cellIs" dxfId="454" priority="86" stopIfTrue="1" operator="greaterThan">
      <formula>0</formula>
    </cfRule>
  </conditionalFormatting>
  <conditionalFormatting sqref="V404">
    <cfRule type="cellIs" dxfId="453" priority="85" operator="greaterThan">
      <formula>0</formula>
    </cfRule>
  </conditionalFormatting>
  <conditionalFormatting sqref="V404">
    <cfRule type="cellIs" dxfId="452" priority="84" operator="greaterThan">
      <formula>0</formula>
    </cfRule>
  </conditionalFormatting>
  <conditionalFormatting sqref="V404">
    <cfRule type="cellIs" dxfId="451" priority="83" operator="greaterThan">
      <formula>0</formula>
    </cfRule>
  </conditionalFormatting>
  <conditionalFormatting sqref="X404">
    <cfRule type="cellIs" dxfId="450" priority="82" stopIfTrue="1" operator="greaterThan">
      <formula>0</formula>
    </cfRule>
  </conditionalFormatting>
  <conditionalFormatting sqref="X404">
    <cfRule type="cellIs" dxfId="449" priority="81" operator="greaterThan">
      <formula>0</formula>
    </cfRule>
  </conditionalFormatting>
  <conditionalFormatting sqref="X404">
    <cfRule type="cellIs" dxfId="448" priority="80" operator="greaterThan">
      <formula>0</formula>
    </cfRule>
  </conditionalFormatting>
  <conditionalFormatting sqref="X404">
    <cfRule type="cellIs" dxfId="447" priority="79" operator="greaterThan">
      <formula>0</formula>
    </cfRule>
  </conditionalFormatting>
  <conditionalFormatting sqref="Z404">
    <cfRule type="cellIs" dxfId="446" priority="78" stopIfTrue="1" operator="greaterThan">
      <formula>0</formula>
    </cfRule>
  </conditionalFormatting>
  <conditionalFormatting sqref="Z404">
    <cfRule type="cellIs" dxfId="445" priority="77" operator="greaterThan">
      <formula>0</formula>
    </cfRule>
  </conditionalFormatting>
  <conditionalFormatting sqref="Z404">
    <cfRule type="cellIs" dxfId="444" priority="76" operator="greaterThan">
      <formula>0</formula>
    </cfRule>
  </conditionalFormatting>
  <conditionalFormatting sqref="Z404">
    <cfRule type="cellIs" dxfId="443" priority="75" operator="greaterThan">
      <formula>0</formula>
    </cfRule>
  </conditionalFormatting>
  <conditionalFormatting sqref="AB404">
    <cfRule type="cellIs" dxfId="442" priority="74" stopIfTrue="1" operator="greaterThan">
      <formula>0</formula>
    </cfRule>
  </conditionalFormatting>
  <conditionalFormatting sqref="AB404">
    <cfRule type="cellIs" dxfId="441" priority="73" operator="greaterThan">
      <formula>0</formula>
    </cfRule>
  </conditionalFormatting>
  <conditionalFormatting sqref="AB404">
    <cfRule type="cellIs" dxfId="440" priority="72" operator="greaterThan">
      <formula>0</formula>
    </cfRule>
  </conditionalFormatting>
  <conditionalFormatting sqref="AB404">
    <cfRule type="cellIs" dxfId="439" priority="71" operator="greaterThan">
      <formula>0</formula>
    </cfRule>
  </conditionalFormatting>
  <conditionalFormatting sqref="AD404">
    <cfRule type="cellIs" dxfId="438" priority="70" stopIfTrue="1" operator="greaterThan">
      <formula>0</formula>
    </cfRule>
  </conditionalFormatting>
  <conditionalFormatting sqref="AD404">
    <cfRule type="cellIs" dxfId="437" priority="69" operator="greaterThan">
      <formula>0</formula>
    </cfRule>
  </conditionalFormatting>
  <conditionalFormatting sqref="AD404">
    <cfRule type="cellIs" dxfId="436" priority="68" operator="greaterThan">
      <formula>0</formula>
    </cfRule>
  </conditionalFormatting>
  <conditionalFormatting sqref="AD404">
    <cfRule type="cellIs" dxfId="435" priority="67" operator="greaterThan">
      <formula>0</formula>
    </cfRule>
  </conditionalFormatting>
  <conditionalFormatting sqref="AF404">
    <cfRule type="cellIs" dxfId="434" priority="66" stopIfTrue="1" operator="greaterThan">
      <formula>0</formula>
    </cfRule>
  </conditionalFormatting>
  <conditionalFormatting sqref="AF404">
    <cfRule type="cellIs" dxfId="433" priority="65" operator="greaterThan">
      <formula>0</formula>
    </cfRule>
  </conditionalFormatting>
  <conditionalFormatting sqref="AF404">
    <cfRule type="cellIs" dxfId="432" priority="64" operator="greaterThan">
      <formula>0</formula>
    </cfRule>
  </conditionalFormatting>
  <conditionalFormatting sqref="AF404">
    <cfRule type="cellIs" dxfId="431" priority="63" operator="greaterThan">
      <formula>0</formula>
    </cfRule>
  </conditionalFormatting>
  <conditionalFormatting sqref="AH404">
    <cfRule type="cellIs" dxfId="430" priority="62" stopIfTrue="1" operator="greaterThan">
      <formula>0</formula>
    </cfRule>
  </conditionalFormatting>
  <conditionalFormatting sqref="AH404">
    <cfRule type="cellIs" dxfId="429" priority="61" operator="greaterThan">
      <formula>0</formula>
    </cfRule>
  </conditionalFormatting>
  <conditionalFormatting sqref="AH404">
    <cfRule type="cellIs" dxfId="428" priority="60" operator="greaterThan">
      <formula>0</formula>
    </cfRule>
  </conditionalFormatting>
  <conditionalFormatting sqref="AH404">
    <cfRule type="cellIs" dxfId="427" priority="59" operator="greaterThan">
      <formula>0</formula>
    </cfRule>
  </conditionalFormatting>
  <conditionalFormatting sqref="O410">
    <cfRule type="cellIs" dxfId="426" priority="58" operator="greaterThan">
      <formula>0</formula>
    </cfRule>
  </conditionalFormatting>
  <conditionalFormatting sqref="Q410">
    <cfRule type="cellIs" dxfId="425" priority="57" operator="greaterThan">
      <formula>0</formula>
    </cfRule>
  </conditionalFormatting>
  <conditionalFormatting sqref="S410">
    <cfRule type="cellIs" dxfId="424" priority="56" operator="greaterThan">
      <formula>0</formula>
    </cfRule>
  </conditionalFormatting>
  <conditionalFormatting sqref="U410">
    <cfRule type="cellIs" dxfId="423" priority="55" operator="greaterThan">
      <formula>0</formula>
    </cfRule>
  </conditionalFormatting>
  <conditionalFormatting sqref="W410">
    <cfRule type="cellIs" dxfId="422" priority="54" operator="greaterThan">
      <formula>0</formula>
    </cfRule>
  </conditionalFormatting>
  <conditionalFormatting sqref="Y410">
    <cfRule type="cellIs" dxfId="421" priority="53" operator="greaterThan">
      <formula>0</formula>
    </cfRule>
  </conditionalFormatting>
  <conditionalFormatting sqref="AA410">
    <cfRule type="cellIs" dxfId="420" priority="52" operator="greaterThan">
      <formula>0</formula>
    </cfRule>
  </conditionalFormatting>
  <conditionalFormatting sqref="AC410">
    <cfRule type="cellIs" dxfId="419" priority="51" operator="greaterThan">
      <formula>0</formula>
    </cfRule>
  </conditionalFormatting>
  <conditionalFormatting sqref="AE409 AD410:AE410">
    <cfRule type="cellIs" dxfId="418" priority="50" operator="greaterThan">
      <formula>0</formula>
    </cfRule>
  </conditionalFormatting>
  <conditionalFormatting sqref="AE410">
    <cfRule type="cellIs" dxfId="417" priority="49" operator="greaterThan">
      <formula>0</formula>
    </cfRule>
  </conditionalFormatting>
  <conditionalFormatting sqref="AY444:AY445">
    <cfRule type="cellIs" dxfId="416" priority="48" operator="greaterThan">
      <formula>0</formula>
    </cfRule>
  </conditionalFormatting>
  <conditionalFormatting sqref="L663:AY663">
    <cfRule type="cellIs" dxfId="415" priority="47" operator="greaterThan">
      <formula>0</formula>
    </cfRule>
  </conditionalFormatting>
  <conditionalFormatting sqref="AC135">
    <cfRule type="cellIs" dxfId="414" priority="46" stopIfTrue="1" operator="greaterThan">
      <formula>0</formula>
    </cfRule>
  </conditionalFormatting>
  <conditionalFormatting sqref="AC135">
    <cfRule type="cellIs" dxfId="413" priority="45" operator="greaterThan">
      <formula>0</formula>
    </cfRule>
  </conditionalFormatting>
  <conditionalFormatting sqref="AC135">
    <cfRule type="cellIs" dxfId="412" priority="44" operator="greaterThan">
      <formula>0</formula>
    </cfRule>
  </conditionalFormatting>
  <conditionalFormatting sqref="AC135">
    <cfRule type="cellIs" dxfId="411" priority="43" operator="greaterThan">
      <formula>0</formula>
    </cfRule>
  </conditionalFormatting>
  <conditionalFormatting sqref="AE135">
    <cfRule type="cellIs" dxfId="410" priority="42" stopIfTrue="1" operator="greaterThan">
      <formula>0</formula>
    </cfRule>
  </conditionalFormatting>
  <conditionalFormatting sqref="AE135">
    <cfRule type="cellIs" dxfId="409" priority="41" operator="greaterThan">
      <formula>0</formula>
    </cfRule>
  </conditionalFormatting>
  <conditionalFormatting sqref="AE135">
    <cfRule type="cellIs" dxfId="408" priority="40" operator="greaterThan">
      <formula>0</formula>
    </cfRule>
  </conditionalFormatting>
  <conditionalFormatting sqref="AE135">
    <cfRule type="cellIs" dxfId="407" priority="39" operator="greaterThan">
      <formula>0</formula>
    </cfRule>
  </conditionalFormatting>
  <conditionalFormatting sqref="AO60">
    <cfRule type="cellIs" dxfId="406" priority="38" operator="greaterThan">
      <formula>0</formula>
    </cfRule>
  </conditionalFormatting>
  <conditionalFormatting sqref="AQ60">
    <cfRule type="cellIs" dxfId="405" priority="37" operator="greaterThan">
      <formula>0</formula>
    </cfRule>
  </conditionalFormatting>
  <conditionalFormatting sqref="AS60">
    <cfRule type="cellIs" dxfId="404" priority="36" operator="greaterThan">
      <formula>0</formula>
    </cfRule>
  </conditionalFormatting>
  <conditionalFormatting sqref="AL119">
    <cfRule type="cellIs" dxfId="403" priority="35" operator="greaterThan">
      <formula>0</formula>
    </cfRule>
  </conditionalFormatting>
  <conditionalFormatting sqref="AL119">
    <cfRule type="cellIs" dxfId="402" priority="34" operator="greaterThan">
      <formula>0</formula>
    </cfRule>
  </conditionalFormatting>
  <conditionalFormatting sqref="AL121">
    <cfRule type="cellIs" dxfId="401" priority="33" operator="greaterThan">
      <formula>0</formula>
    </cfRule>
  </conditionalFormatting>
  <conditionalFormatting sqref="AL121">
    <cfRule type="cellIs" dxfId="400" priority="32" operator="greaterThan">
      <formula>0</formula>
    </cfRule>
  </conditionalFormatting>
  <conditionalFormatting sqref="AM118">
    <cfRule type="cellIs" dxfId="399" priority="31" operator="greaterThan">
      <formula>0</formula>
    </cfRule>
  </conditionalFormatting>
  <conditionalFormatting sqref="AM118">
    <cfRule type="cellIs" dxfId="398" priority="30" operator="greaterThan">
      <formula>0</formula>
    </cfRule>
  </conditionalFormatting>
  <conditionalFormatting sqref="AM120">
    <cfRule type="cellIs" dxfId="397" priority="29" operator="greaterThan">
      <formula>0</formula>
    </cfRule>
  </conditionalFormatting>
  <conditionalFormatting sqref="AM120">
    <cfRule type="cellIs" dxfId="396" priority="28" operator="greaterThan">
      <formula>0</formula>
    </cfRule>
  </conditionalFormatting>
  <conditionalFormatting sqref="AN119">
    <cfRule type="cellIs" dxfId="395" priority="27" operator="greaterThan">
      <formula>0</formula>
    </cfRule>
  </conditionalFormatting>
  <conditionalFormatting sqref="AN119">
    <cfRule type="cellIs" dxfId="394" priority="26" operator="greaterThan">
      <formula>0</formula>
    </cfRule>
  </conditionalFormatting>
  <conditionalFormatting sqref="AN121">
    <cfRule type="cellIs" dxfId="393" priority="25" operator="greaterThan">
      <formula>0</formula>
    </cfRule>
  </conditionalFormatting>
  <conditionalFormatting sqref="AN121">
    <cfRule type="cellIs" dxfId="392" priority="24" operator="greaterThan">
      <formula>0</formula>
    </cfRule>
  </conditionalFormatting>
  <conditionalFormatting sqref="AO118">
    <cfRule type="cellIs" dxfId="391" priority="23" operator="greaterThan">
      <formula>0</formula>
    </cfRule>
  </conditionalFormatting>
  <conditionalFormatting sqref="AO118">
    <cfRule type="cellIs" dxfId="390" priority="22" operator="greaterThan">
      <formula>0</formula>
    </cfRule>
  </conditionalFormatting>
  <conditionalFormatting sqref="AO120">
    <cfRule type="cellIs" dxfId="389" priority="21" operator="greaterThan">
      <formula>0</formula>
    </cfRule>
  </conditionalFormatting>
  <conditionalFormatting sqref="AO120">
    <cfRule type="cellIs" dxfId="388" priority="20" operator="greaterThan">
      <formula>0</formula>
    </cfRule>
  </conditionalFormatting>
  <conditionalFormatting sqref="AP119">
    <cfRule type="cellIs" dxfId="387" priority="19" operator="greaterThan">
      <formula>0</formula>
    </cfRule>
  </conditionalFormatting>
  <conditionalFormatting sqref="AP119">
    <cfRule type="cellIs" dxfId="386" priority="18" operator="greaterThan">
      <formula>0</formula>
    </cfRule>
  </conditionalFormatting>
  <conditionalFormatting sqref="AP121">
    <cfRule type="cellIs" dxfId="385" priority="17" operator="greaterThan">
      <formula>0</formula>
    </cfRule>
  </conditionalFormatting>
  <conditionalFormatting sqref="AP121">
    <cfRule type="cellIs" dxfId="384" priority="16" operator="greaterThan">
      <formula>0</formula>
    </cfRule>
  </conditionalFormatting>
  <conditionalFormatting sqref="AQ118">
    <cfRule type="cellIs" dxfId="383" priority="15" operator="greaterThan">
      <formula>0</formula>
    </cfRule>
  </conditionalFormatting>
  <conditionalFormatting sqref="AQ118">
    <cfRule type="cellIs" dxfId="382" priority="14" operator="greaterThan">
      <formula>0</formula>
    </cfRule>
  </conditionalFormatting>
  <conditionalFormatting sqref="AQ120">
    <cfRule type="cellIs" dxfId="381" priority="13" operator="greaterThan">
      <formula>0</formula>
    </cfRule>
  </conditionalFormatting>
  <conditionalFormatting sqref="AQ120">
    <cfRule type="cellIs" dxfId="380" priority="12" operator="greaterThan">
      <formula>0</formula>
    </cfRule>
  </conditionalFormatting>
  <conditionalFormatting sqref="AR119">
    <cfRule type="cellIs" dxfId="379" priority="11" operator="greaterThan">
      <formula>0</formula>
    </cfRule>
  </conditionalFormatting>
  <conditionalFormatting sqref="AR119">
    <cfRule type="cellIs" dxfId="378" priority="10" operator="greaterThan">
      <formula>0</formula>
    </cfRule>
  </conditionalFormatting>
  <conditionalFormatting sqref="AR121">
    <cfRule type="cellIs" dxfId="377" priority="9" operator="greaterThan">
      <formula>0</formula>
    </cfRule>
  </conditionalFormatting>
  <conditionalFormatting sqref="AR121">
    <cfRule type="cellIs" dxfId="376" priority="8" operator="greaterThan">
      <formula>0</formula>
    </cfRule>
  </conditionalFormatting>
  <conditionalFormatting sqref="AS118">
    <cfRule type="cellIs" dxfId="375" priority="7" operator="greaterThan">
      <formula>0</formula>
    </cfRule>
  </conditionalFormatting>
  <conditionalFormatting sqref="AS118">
    <cfRule type="cellIs" dxfId="374" priority="6" operator="greaterThan">
      <formula>0</formula>
    </cfRule>
  </conditionalFormatting>
  <conditionalFormatting sqref="AS120">
    <cfRule type="cellIs" dxfId="373" priority="5" operator="greaterThan">
      <formula>0</formula>
    </cfRule>
  </conditionalFormatting>
  <conditionalFormatting sqref="AS120">
    <cfRule type="cellIs" dxfId="372" priority="4" operator="greaterThan">
      <formula>0</formula>
    </cfRule>
  </conditionalFormatting>
  <conditionalFormatting sqref="AD410">
    <cfRule type="cellIs" dxfId="371" priority="1" operator="greaterThan">
      <formula>0</formula>
    </cfRule>
    <cfRule type="cellIs" priority="2" operator="greaterThan">
      <formula>0</formula>
    </cfRule>
    <cfRule type="cellIs" dxfId="370" priority="3" operator="greaterThan">
      <formula>0</formula>
    </cfRule>
  </conditionalFormatting>
  <dataValidations count="1">
    <dataValidation type="list" allowBlank="1" showInputMessage="1" showErrorMessage="1" errorTitle="错误" error="实训区名有误，请重新选择或输入！" promptTitle="注意" prompt="请选择或输入规范实训区名，与实训区概况表一致！" sqref="F676:F678 F670:F672"/>
  </dataValidations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7"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[16]Sheet1!#REF!</xm:f>
          </x14:formula1>
          <xm:sqref>E29:E30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OFFSET([16]Sheet1!#REF!,1,MATCH(INDIRECT("E"&amp;ROW()),[16]Sheet1!#REF!,0)-1,COUNTA(INDIRECT("Sheet1!"&amp;CHAR(MATCH(INDIRECT("E"&amp;ROW()),[16]Sheet1!#REF!,0)-1+65)&amp;"2:"&amp;CHAR(MATCH(INDIRECT("E"&amp;ROW()),[16]Sheet1!#REF!,0)-1+65)&amp;"28")),1)</xm:f>
          </x14:formula1>
          <xm:sqref>F29:F30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OFFSET([17]Sheet1!#REF!,1,MATCH(INDIRECT("E"&amp;ROW()),[17]Sheet1!#REF!,0)-1,COUNTA(INDIRECT("Sheet1!"&amp;CHAR(MATCH(INDIRECT("E"&amp;ROW()),[17]Sheet1!#REF!,0)-1+65)&amp;"2:"&amp;CHAR(MATCH(INDIRECT("E"&amp;ROW()),[17]Sheet1!#REF!,0)-1+65)&amp;"28")),1)</xm:f>
          </x14:formula1>
          <xm:sqref>F25:F28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[18]Sheet1!#REF!</xm:f>
          </x14:formula1>
          <xm:sqref>E4:E16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OFFSET([18]Sheet1!#REF!,1,MATCH(INDIRECT("E"&amp;ROW()),[18]Sheet1!#REF!,0)-1,COUNTA(INDIRECT("Sheet1!"&amp;CHAR(MATCH(INDIRECT("E"&amp;ROW()),[18]Sheet1!#REF!,0)-1+65)&amp;"2:"&amp;CHAR(MATCH(INDIRECT("E"&amp;ROW()),[18]Sheet1!#REF!,0)-1+65)&amp;"28")),1)</xm:f>
          </x14:formula1>
          <xm:sqref>F4:F16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[17]Sheet1!#REF!</xm:f>
          </x14:formula1>
          <xm:sqref>E21:E23 E25:E28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OFFSET([17]Sheet1!#REF!,1,MATCH(INDIRECT("E"&amp;ROW()),[17]Sheet1!#REF!,0)-1,COUNTA(INDIRECT("Sheet1!"&amp;CHAR(MATCH(INDIRECT("E"&amp;ROW()),[17]Sheet1!#REF!,0)-1+65)&amp;"2:"&amp;CHAR(MATCH(INDIRECT("E"&amp;ROW()),[17]Sheet1!#REF!,0)-1+65)&amp;"28")),1)</xm:f>
          </x14:formula1>
          <xm:sqref>F21:F23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OFFSET([19]Sheet1!#REF!,1,MATCH(INDIRECT("E"&amp;ROW()),[19]Sheet1!#REF!,0)-1,COUNTA(INDIRECT("Sheet1!"&amp;CHAR(MATCH(INDIRECT("E"&amp;ROW()),[19]Sheet1!#REF!,0)-1+65)&amp;"2:"&amp;CHAR(MATCH(INDIRECT("E"&amp;ROW()),[19]Sheet1!#REF!,0)-1+65)&amp;"28")),1)</xm:f>
          </x14:formula1>
          <xm:sqref>F359:F361 F57:F63 F363:F365 F31:F32 F34:F55 F580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[19]Sheet1!#REF!</xm:f>
          </x14:formula1>
          <xm:sqref>E31:E55 E57:E63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[20]Sheet1!#REF!</xm:f>
          </x14:formula1>
          <xm:sqref>E82:E83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OFFSET([20]Sheet1!#REF!,1,MATCH(INDIRECT("E"&amp;ROW()),[20]Sheet1!#REF!,0)-1,COUNTA(INDIRECT("Sheet1!"&amp;CHAR(MATCH(INDIRECT("E"&amp;ROW()),[20]Sheet1!#REF!,0)-1+65)&amp;"2:"&amp;CHAR(MATCH(INDIRECT("E"&amp;ROW()),[20]Sheet1!#REF!,0)-1+65)&amp;"28")),1)</xm:f>
          </x14:formula1>
          <xm:sqref>F82:F83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[21]Sheet1!#REF!</xm:f>
          </x14:formula1>
          <xm:sqref>E80:E81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OFFSET([21]Sheet1!#REF!,1,MATCH(INDIRECT("E"&amp;ROW()),[21]Sheet1!#REF!,0)-1,COUNTA(INDIRECT("Sheet1!"&amp;CHAR(MATCH(INDIRECT("E"&amp;ROW()),[21]Sheet1!#REF!,0)-1+65)&amp;"2:"&amp;CHAR(MATCH(INDIRECT("E"&amp;ROW()),[21]Sheet1!#REF!,0)-1+65)&amp;"28")),1)</xm:f>
          </x14:formula1>
          <xm:sqref>F80:F81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[22]Sheet1!#REF!</xm:f>
          </x14:formula1>
          <xm:sqref>E64:E79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OFFSET([22]Sheet1!#REF!,1,MATCH(INDIRECT("E"&amp;ROW()),[22]Sheet1!#REF!,0)-1, COUNTA(INDIRECT("Sheet1!"&amp; CHAR(MATCH(INDIRECT("E"&amp;ROW()),[22]Sheet1!#REF!,0)-1+65)&amp;"2:"&amp;CHAR(MATCH(INDIRECT("E"&amp;ROW()),[22]Sheet1!#REF!,0)-1+65)&amp;"28")),1)</xm:f>
          </x14:formula1>
          <xm:sqref>F64:F79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[23]Sheet1!#REF!</xm:f>
          </x14:formula1>
          <xm:sqref>E174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OFFSET([23]Sheet1!#REF!,1,MATCH(INDIRECT("E"&amp;ROW()),[23]Sheet1!#REF!,0)-1,COUNTA(INDIRECT("Sheet1!"&amp;CHAR(MATCH(INDIRECT("E"&amp;ROW()),[23]Sheet1!#REF!,0)-1+65)&amp;"2:"&amp;CHAR(MATCH(INDIRECT("E"&amp;ROW()),[23]Sheet1!#REF!,0)-1+65)&amp;"28")),1)</xm:f>
          </x14:formula1>
          <xm:sqref>F358 F269 F245:F248 F152:F179 F587 F589 F474:F475 F186:F191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[24]Sheet1!#REF!</xm:f>
          </x14:formula1>
          <xm:sqref>E180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OFFSET([24]Sheet1!#REF!,1,MATCH(INDIRECT("E"&amp;ROW()),[24]Sheet1!#REF!,0)-1,COUNTA(INDIRECT("Sheet1!"&amp;CHAR(MATCH(INDIRECT("E"&amp;ROW()),[24]Sheet1!#REF!,0)-1+65)&amp;"2:"&amp;CHAR(MATCH(INDIRECT("E"&amp;ROW()),[24]Sheet1!#REF!,0)-1+65)&amp;"28")),1)</xm:f>
          </x14:formula1>
          <xm:sqref>F180 F184</xm:sqref>
        </x14:dataValidation>
        <x14:dataValidation type="list" allowBlank="1" showInputMessage="1" showErrorMessage="1">
          <x14:formula1>
            <xm:f>[25]实训区参考!#REF!</xm:f>
          </x14:formula1>
          <xm:sqref>E142:F143 E136:E141 F138 E145:E146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OFFSET([26]Sheet1!#REF!,1,MATCH(INDIRECT("E"&amp;ROW()),[26]Sheet1!#REF!,0)-1,COUNTA(INDIRECT("Sheet1!"&amp;CHAR(MATCH(INDIRECT("E"&amp;ROW()),[26]Sheet1!#REF!,0)-1+65)&amp;"2:"&amp;CHAR(MATCH(INDIRECT("E"&amp;ROW()),[26]Sheet1!#REF!,0)-1+65)&amp;"28")),1)</xm:f>
          </x14:formula1>
          <xm:sqref>F139 F147:F151 F567 F84:F135 F265 F193:F194 F450:F451 F307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[26]Sheet1!#REF!</xm:f>
          </x14:formula1>
          <xm:sqref>E410 E193:E194 E84:E109 E111:E135 E147:E172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OFFSET([27]Sheet1!#REF!,1,MATCH(INDIRECT("E"&amp;ROW()),[27]Sheet1!#REF!,0)-1,COUNTA(INDIRECT("Sheet1!"&amp;CHAR(MATCH(INDIRECT("E"&amp;ROW()),[27]Sheet1!#REF!,0)-1+65)&amp;"2:"&amp;CHAR(MATCH(INDIRECT("E"&amp;ROW()),[27]Sheet1!#REF!,0)-1+65)&amp;"28")),1)</xm:f>
          </x14:formula1>
          <xm:sqref>F336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[27]Sheet1!#REF!</xm:f>
          </x14:formula1>
          <xm:sqref>E336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OFFSET([28]Sheet1!#REF!,1,MATCH(INDIRECT("E"&amp;ROW()),[28]Sheet1!#REF!,0)-1,COUNTA(INDIRECT("Sheet1!"&amp;CHAR(MATCH(INDIRECT("E"&amp;ROW()),[28]Sheet1!#REF!,0)-1+65)&amp;"2:"&amp;CHAR(MATCH(INDIRECT("E"&amp;ROW()),[28]Sheet1!#REF!,0)-1+65)&amp;"28")),1)</xm:f>
          </x14:formula1>
          <xm:sqref>F455:F457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OFFSET([29]Sheet1!#REF!,1,MATCH(INDIRECT("E"&amp;ROW()),[29]Sheet1!#REF!,0)-1,COUNTA(INDIRECT("Sheet1!"&amp;CHAR(MATCH(INDIRECT("E"&amp;ROW()),[29]Sheet1!#REF!,0)-1+65)&amp;"2:"&amp;CHAR(MATCH(INDIRECT("E"&amp;ROW()),[29]Sheet1!#REF!,0)-1+65)&amp;"28")),1)</xm:f>
          </x14:formula1>
          <xm:sqref>F201 F195 F199 F452:F453 F197 F136:F137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OFFSET([30]Sheet1!#REF!,1,MATCH(INDIRECT("E"&amp;ROW()),[30]Sheet1!#REF!,0)-1,COUNTA(INDIRECT("Sheet1!"&amp;CHAR(MATCH(INDIRECT("E"&amp;ROW()),[30]Sheet1!#REF!,0)-1+65)&amp;"2:"&amp;CHAR(MATCH(INDIRECT("E"&amp;ROW()),[30]Sheet1!#REF!,0)-1+65)&amp;"28")),1)</xm:f>
          </x14:formula1>
          <xm:sqref>F446:F449 F182:F183 F544:F545 F576 F548:F549 F454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OFFSET([31]Sheet1!#REF!,1,MATCH(INDIRECT("E"&amp;ROW()),[31]Sheet1!#REF!,0)-1,COUNTA(INDIRECT("Sheet1!"&amp;CHAR(MATCH(INDIRECT("E"&amp;ROW()),[31]Sheet1!#REF!,0)-1+65)&amp;"2:"&amp;CHAR(MATCH(INDIRECT("E"&amp;ROW()),[31]Sheet1!#REF!,0)-1+65)&amp;"28")),1)</xm:f>
          </x14:formula1>
          <xm:sqref>F444:F445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OFFSET([32]Sheet1!#REF!,1,MATCH(INDIRECT("E"&amp;ROW()),[32]Sheet1!#REF!,0)-1,COUNTA(INDIRECT("Sheet1!"&amp;CHAR(MATCH(INDIRECT("E"&amp;ROW()),[32]Sheet1!#REF!,0)-1+65)&amp;"2:"&amp;CHAR(MATCH(INDIRECT("E"&amp;ROW()),[32]Sheet1!#REF!,0)-1+65)&amp;"28")),1)</xm:f>
          </x14:formula1>
          <xm:sqref>F210:F211 F436:F437 F439:F443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OFFSET([33]Sheet1!#REF!,1,MATCH(INDIRECT("E"&amp;ROW()),[33]Sheet1!#REF!,0)-1,COUNTA(INDIRECT("Sheet1!"&amp;CHAR(MATCH(INDIRECT("E"&amp;ROW()),[33]Sheet1!#REF!,0)-1+65)&amp;"2:"&amp;CHAR(MATCH(INDIRECT("E"&amp;ROW()),[33]Sheet1!#REF!,0)-1+65)&amp;"28")),1)</xm:f>
          </x14:formula1>
          <xm:sqref>F411:F435 F398:F406 F408:F409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OFFSET([34]Sheet1!#REF!,1,MATCH(INDIRECT("E"&amp;ROW()),[34]Sheet1!#REF!,0)-1,COUNTA(INDIRECT("Sheet1!"&amp;CHAR(MATCH(INDIRECT("E"&amp;ROW()),[34]Sheet1!#REF!,0)-1+65)&amp;"2:"&amp;CHAR(MATCH(INDIRECT("E"&amp;ROW()),[34]Sheet1!#REF!,0)-1+65)&amp;"28")),1)</xm:f>
          </x14:formula1>
          <xm:sqref>F396:F397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OFFSET([35]Sheet1!#REF!,1,MATCH(INDIRECT("E"&amp;ROW()),[35]Sheet1!#REF!,0)-1,COUNTA(INDIRECT("Sheet1!"&amp;CHAR(MATCH(INDIRECT("E"&amp;ROW()),[35]Sheet1!#REF!,0)-1+65)&amp;"2:"&amp;CHAR(MATCH(INDIRECT("E"&amp;ROW()),[35]Sheet1!#REF!,0)-1+65)&amp;"28")),1)</xm:f>
          </x14:formula1>
          <xm:sqref>F390:F392 F407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OFFSET([36]Sheet1!#REF!,1,MATCH(INDIRECT("E"&amp;ROW()),[36]Sheet1!#REF!,0)-1,COUNTA(INDIRECT("Sheet1!"&amp;CHAR(MATCH(INDIRECT("E"&amp;ROW()),[36]Sheet1!#REF!,0)-1+65)&amp;"2:"&amp;CHAR(MATCH(INDIRECT("E"&amp;ROW()),[36]Sheet1!#REF!,0)-1+65)&amp;"28")),1)</xm:f>
          </x14:formula1>
          <xm:sqref>F382:F383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OFFSET([37]Sheet1!#REF!,1,MATCH(INDIRECT("E"&amp;ROW()),[37]Sheet1!#REF!,0)-1,COUNTA(INDIRECT("Sheet1!"&amp;CHAR(MATCH(INDIRECT("E"&amp;ROW()),[37]Sheet1!#REF!,0)-1+65)&amp;"2:"&amp;CHAR(MATCH(INDIRECT("E"&amp;ROW()),[37]Sheet1!#REF!,0)-1+65)&amp;"28")),1)</xm:f>
          </x14:formula1>
          <xm:sqref>F367:F372 F394:F395 F517 F212 F209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OFFSET([38]Sheet1!#REF!,1,MATCH(INDIRECT("E"&amp;ROW()),[38]Sheet1!#REF!,0)-1,COUNTA(INDIRECT("Sheet1!"&amp;CHAR(MATCH(INDIRECT("E"&amp;ROW()),[38]Sheet1!#REF!,0)-1+65)&amp;"2:"&amp;CHAR(MATCH(INDIRECT("E"&amp;ROW()),[38]Sheet1!#REF!,0)-1+65)&amp;"28")),1)</xm:f>
          </x14:formula1>
          <xm:sqref>F353:F355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OFFSET([39]Sheet1!#REF!,1,MATCH(INDIRECT("E"&amp;ROW()),[39]Sheet1!#REF!,0)-1,COUNTA(INDIRECT("Sheet1!"&amp;CHAR(MATCH(INDIRECT("E"&amp;ROW()),[39]Sheet1!#REF!,0)-1+65)&amp;"2:"&amp;CHAR(MATCH(INDIRECT("E"&amp;ROW()),[39]Sheet1!#REF!,0)-1+65)&amp;"28")),1)</xm:f>
          </x14:formula1>
          <xm:sqref>F351:F352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OFFSET([40]Sheet1!#REF!,1,MATCH(INDIRECT("E"&amp;ROW()),[40]Sheet1!#REF!,0)-1,COUNTA(INDIRECT("Sheet1!"&amp;CHAR(MATCH(INDIRECT("E"&amp;ROW()),[40]Sheet1!#REF!,0)-1+65)&amp;"2:"&amp;CHAR(MATCH(INDIRECT("E"&amp;ROW()),[40]Sheet1!#REF!,0)-1+65)&amp;"28")),1)</xm:f>
          </x14:formula1>
          <xm:sqref>F340:F348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[28]Sheet1!#REF!</xm:f>
          </x14:formula1>
          <xm:sqref>E454:E457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[29]Sheet1!#REF!</xm:f>
          </x14:formula1>
          <xm:sqref>E450:E453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[30]Sheet1!#REF!</xm:f>
          </x14:formula1>
          <xm:sqref>E446:E449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[31]Sheet1!#REF!</xm:f>
          </x14:formula1>
          <xm:sqref>E444:E445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[32]Sheet1!#REF!</xm:f>
          </x14:formula1>
          <xm:sqref>E436:E437 E439:E443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[41]Sheet1!#REF!</xm:f>
          </x14:formula1>
          <xm:sqref>E429:E434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[34]Sheet1!#REF!</xm:f>
          </x14:formula1>
          <xm:sqref>E396:E397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[42]Sheet1!#REF!</xm:f>
          </x14:formula1>
          <xm:sqref>E394:E395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[35]Sheet1!#REF!</xm:f>
          </x14:formula1>
          <xm:sqref>E390:E392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[43]Sheet1!#REF!</xm:f>
          </x14:formula1>
          <xm:sqref>E384:E385 E388:E389 E378:E379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[36]Sheet1!#REF!</xm:f>
          </x14:formula1>
          <xm:sqref>E373:E377 E380:E383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[37]Sheet1!#REF!</xm:f>
          </x14:formula1>
          <xm:sqref>E367:E372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[38]Sheet1!#REF!</xm:f>
          </x14:formula1>
          <xm:sqref>E353:E366 E643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[39]Sheet1!#REF!</xm:f>
          </x14:formula1>
          <xm:sqref>E351:E352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[40]Sheet1!#REF!</xm:f>
          </x14:formula1>
          <xm:sqref>E340:E348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[33]Sheet1!#REF!</xm:f>
          </x14:formula1>
          <xm:sqref>E435 E398:E409 E411:E428</xm:sqref>
        </x14:dataValidation>
        <x14:dataValidation type="list" allowBlank="1" showInputMessage="1" showErrorMessage="1" promptTitle="注意" prompt="请选择或输入规范实训基地名，与实训概况表一致！">
          <x14:formula1>
            <xm:f>OFFSET([44]Sheet1!#REF!,1,MATCH(INDIRECT("E"&amp;ROW()),[44]Sheet1!#REF!,0)-1,COUNTA(INDIRECT("Sheet1!"&amp;CHAR(MATCH(INDIRECT("E"&amp;ROW()),[44]Sheet1!#REF!,0)-1+65)&amp;"2:"&amp;CHAR(MATCH(INDIRECT("E"&amp;ROW()),[44]Sheet1!#REF!,0)-1+65)&amp;"28")),1)</xm:f>
          </x14:formula1>
          <xm:sqref>F393</xm:sqref>
        </x14:dataValidation>
        <x14:dataValidation type="list" allowBlank="1" showInputMessage="1" showErrorMessage="1" promptTitle="注意" prompt="请选择或输入规范实训基地名，与实训概况表一致！">
          <x14:formula1>
            <xm:f>[44]Sheet1!#REF!</xm:f>
          </x14:formula1>
          <xm:sqref>E393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OFFSET([45]Sheet1!#REF!,1,MATCH(INDIRECT("E"&amp;ROW()),[45]Sheet1!#REF!,0)-1,COUNTA(INDIRECT("Sheet1!"&amp;CHAR(MATCH(INDIRECT("E"&amp;ROW()),[45]Sheet1!#REF!,0)-1+65)&amp;"2:"&amp;CHAR(MATCH(INDIRECT("E"&amp;ROW()),[45]Sheet1!#REF!,0)-1+65)&amp;"28")),1)</xm:f>
          </x14:formula1>
          <xm:sqref>F673:F675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OFFSET([46]Sheet1!#REF!,1,MATCH(INDIRECT("E"&amp;ROW()),[46]Sheet1!#REF!,0)-1,COUNTA(INDIRECT("Sheet1!"&amp;CHAR(MATCH(INDIRECT("E"&amp;ROW()),[46]Sheet1!#REF!,0)-1+65)&amp;"2:"&amp;CHAR(MATCH(INDIRECT("E"&amp;ROW()),[46]Sheet1!#REF!,0)-1+65)&amp;"28")),1)</xm:f>
          </x14:formula1>
          <xm:sqref>F667:F668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OFFSET([47]Sheet1!#REF!,1,MATCH(INDIRECT("E"&amp;ROW()),[47]Sheet1!#REF!,0)-1,COUNTA(INDIRECT("Sheet1!"&amp;CHAR(MATCH(INDIRECT("E"&amp;ROW()),[47]Sheet1!#REF!,0)-1+65)&amp;"2:"&amp;CHAR(MATCH(INDIRECT("E"&amp;ROW()),[47]Sheet1!#REF!,0)-1+65)&amp;"28")),1)</xm:f>
          </x14:formula1>
          <xm:sqref>F649:F651 F653:F657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OFFSET([48]Sheet1!#REF!,1,MATCH(INDIRECT("E"&amp;ROW()),[48]Sheet1!#REF!,0)-1,COUNTA(INDIRECT("Sheet1!"&amp;CHAR(MATCH(INDIRECT("E"&amp;ROW()),[48]Sheet1!#REF!,0)-1+65)&amp;"2:"&amp;CHAR(MATCH(INDIRECT("E"&amp;ROW()),[48]Sheet1!#REF!,0)-1+65)&amp;"28")),1)</xm:f>
          </x14:formula1>
          <xm:sqref>F356:F357 F366 F648 F644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OFFSET([49]Sheet1!#REF!,1,MATCH(INDIRECT("E"&amp;ROW()),[49]Sheet1!#REF!,0)-1,COUNTA(INDIRECT("Sheet1!"&amp;CHAR(MATCH(INDIRECT("E"&amp;ROW()),[49]Sheet1!#REF!,0)-1+65)&amp;"2:"&amp;CHAR(MATCH(INDIRECT("E"&amp;ROW()),[49]Sheet1!#REF!,0)-1+65)&amp;"28")),1)</xm:f>
          </x14:formula1>
          <xm:sqref>F640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OFFSET([50]Sheet1!#REF!,1,MATCH(INDIRECT("E"&amp;ROW()),[50]Sheet1!#REF!,0)-1,COUNTA(INDIRECT("Sheet1!"&amp;CHAR(MATCH(INDIRECT("E"&amp;ROW()),[50]Sheet1!#REF!,0)-1+65)&amp;"2:"&amp;CHAR(MATCH(INDIRECT("E"&amp;ROW()),[50]Sheet1!#REF!,0)-1+65)&amp;"28")),1)</xm:f>
          </x14:formula1>
          <xm:sqref>F630:F635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OFFSET([51]Sheet1!#REF!,1,MATCH(INDIRECT("E"&amp;ROW()),[51]Sheet1!#REF!,0)-1,COUNTA(INDIRECT("Sheet1!"&amp;CHAR(MATCH(INDIRECT("E"&amp;ROW()),[51]Sheet1!#REF!,0)-1+65)&amp;"2:"&amp;CHAR(MATCH(INDIRECT("E"&amp;ROW()),[51]Sheet1!#REF!,0)-1+65)&amp;"28")),1)</xm:f>
          </x14:formula1>
          <xm:sqref>F594:F628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OFFSET([52]Sheet1!#REF!,1,MATCH(INDIRECT("E"&amp;ROW()),[52]Sheet1!#REF!,0)-1,COUNTA(INDIRECT("Sheet1!"&amp;CHAR(MATCH(INDIRECT("E"&amp;ROW()),[52]Sheet1!#REF!,0)-1+65)&amp;"2:"&amp;CHAR(MATCH(INDIRECT("E"&amp;ROW()),[52]Sheet1!#REF!,0)-1+65)&amp;"28")),1)</xm:f>
          </x14:formula1>
          <xm:sqref>F205 F192 F555:F566 F145:F146 F568:F575 F140:F141 F577:F579 F581:F585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OFFSET([53]Sheet1!#REF!,1,MATCH(INDIRECT("E"&amp;ROW()),[53]Sheet1!#REF!,0)-1,COUNTA(INDIRECT("Sheet1!"&amp;CHAR(MATCH(INDIRECT("E"&amp;ROW()),[53]Sheet1!#REF!,0)-1+65)&amp;"2:"&amp;CHAR(MATCH(INDIRECT("E"&amp;ROW()),[53]Sheet1!#REF!,0)-1+65)&amp;"28")),1)</xm:f>
          </x14:formula1>
          <xm:sqref>F509:F511 F514:F516 F518:F531 F438 F213:F214 F217 F219:F222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[54]Sheet1!#REF!</xm:f>
          </x14:formula1>
          <xm:sqref>E679:E688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[45]Sheet1!#REF!</xm:f>
          </x14:formula1>
          <xm:sqref>E670:E678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[46]Sheet1!#REF!</xm:f>
          </x14:formula1>
          <xm:sqref>E667:E668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[47]Sheet1!#REF!</xm:f>
          </x14:formula1>
          <xm:sqref>E649:E651 E653:E657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[48]Sheet1!#REF!</xm:f>
          </x14:formula1>
          <xm:sqref>E641:E642 E644:E648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[49]Sheet1!#REF!</xm:f>
          </x14:formula1>
          <xm:sqref>E636:E640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[50]Sheet1!#REF!</xm:f>
          </x14:formula1>
          <xm:sqref>E630:E635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[51]Sheet1!#REF!</xm:f>
          </x14:formula1>
          <xm:sqref>E594:E628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[52]Sheet1!#REF!</xm:f>
          </x14:formula1>
          <xm:sqref>E555:E585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[53]Sheet1!#REF!</xm:f>
          </x14:formula1>
          <xm:sqref>E219:E222 E514:E531 E438 E213:E214 E217 E509:E511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OFFSET([54]Sheet1!#REF!,1,MATCH(INDIRECT("E"&amp;ROW()),[54]Sheet1!#REF!,0)-1,COUNTA(INDIRECT("Sheet1!"&amp;CHAR(MATCH(INDIRECT("E"&amp;ROW()),[54]Sheet1!#REF!,0)-1+65)&amp;"2:"&amp;CHAR(MATCH(INDIRECT("E"&amp;ROW()),[54]Sheet1!#REF!,0)-1+65)&amp;"28")),1)</xm:f>
          </x14:formula1>
          <xm:sqref>F679:F682 F686 F688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OFFSET([55]Sheet1!#REF!,1,MATCH(INDIRECT("E"&amp;ROW()),[55]Sheet1!#REF!,0)-1,COUNTA(INDIRECT("Sheet1!"&amp;CHAR(MATCH(INDIRECT("E"&amp;ROW()),[55]Sheet1!#REF!,0)-1+65)&amp;"2:"&amp;CHAR(MATCH(INDIRECT("E"&amp;ROW()),[55]Sheet1!#REF!,0)-1+65)&amp;"28")),1)</xm:f>
          </x14:formula1>
          <xm:sqref>F669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[55]Sheet1!#REF!</xm:f>
          </x14:formula1>
          <xm:sqref>E669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OFFSET([56]Sheet1!#REF!,1,MATCH(INDIRECT("E"&amp;ROW()),[56]Sheet1!#REF!,0)-1,COUNTA(INDIRECT("Sheet1!"&amp;CHAR(MATCH(INDIRECT("E"&amp;ROW()),[56]Sheet1!#REF!,0)-1+65)&amp;"2:"&amp;CHAR(MATCH(INDIRECT("E"&amp;ROW()),[56]Sheet1!#REF!,0)-1+65)&amp;"28")),1)</xm:f>
          </x14:formula1>
          <xm:sqref>F658 F660:F661 F663:F664 F666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[56]Sheet1!#REF!</xm:f>
          </x14:formula1>
          <xm:sqref>E658:E666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OFFSET([57]Sheet1!#REF!,1,MATCH(INDIRECT("E"&amp;ROW()),[57]Sheet1!#REF!,0)-1,COUNTA(INDIRECT("Sheet1!"&amp;CHAR(MATCH(INDIRECT("E"&amp;ROW()),[57]Sheet1!#REF!,0)-1+65)&amp;"2:"&amp;CHAR(MATCH(INDIRECT("E"&amp;ROW()),[57]Sheet1!#REF!,0)-1+65)&amp;"28")),1)</xm:f>
          </x14:formula1>
          <xm:sqref>F629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[57]Sheet1!#REF!</xm:f>
          </x14:formula1>
          <xm:sqref>E629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OFFSET([58]Sheet1!#REF!,1,MATCH(INDIRECT("E"&amp;ROW()),[58]Sheet1!#REF!,0)-1,COUNTA(INDIRECT("Sheet1!"&amp;CHAR(MATCH(INDIRECT("E"&amp;ROW()),[58]Sheet1!#REF!,0)-1+65)&amp;"2:"&amp;CHAR(MATCH(INDIRECT("E"&amp;ROW()),[58]Sheet1!#REF!,0)-1+65)&amp;"28")),1)</xm:f>
          </x14:formula1>
          <xm:sqref>F586 F588 F590:F593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[58]Sheet1!#REF!</xm:f>
          </x14:formula1>
          <xm:sqref>E586 E588 E590:E593 E110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OFFSET([59]Sheet1!#REF!,1,MATCH(INDIRECT("E"&amp;ROW()),[59]Sheet1!#REF!,0)-1,COUNTA(INDIRECT("Sheet1!"&amp;CHAR(MATCH(INDIRECT("E"&amp;ROW()),[59]Sheet1!#REF!,0)-1+65)&amp;"2:"&amp;CHAR(MATCH(INDIRECT("E"&amp;ROW()),[59]Sheet1!#REF!,0)-1+65)&amp;"28")),1)</xm:f>
          </x14:formula1>
          <xm:sqref>F689:F692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[59]Sheet1!#REF!</xm:f>
          </x14:formula1>
          <xm:sqref>E689:E692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OFFSET([60]Sheet1!#REF!,1,MATCH(INDIRECT("E"&amp;ROW()),[60]Sheet1!#REF!,0)-1,COUNTA(INDIRECT("Sheet1!"&amp;CHAR(MATCH(INDIRECT("E"&amp;ROW()),[60]Sheet1!#REF!,0)-1+65)&amp;"2:"&amp;CHAR(MATCH(INDIRECT("E"&amp;ROW()),[60]Sheet1!#REF!,0)-1+65)&amp;"28")),1)</xm:f>
          </x14:formula1>
          <xm:sqref>F532:F533 F196 F349:F350 F144 F535:F543 F550:F554 F546:F547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[60]Sheet1!#REF!</xm:f>
          </x14:formula1>
          <xm:sqref>E196 E535:E554 E349:E350 E144 E532:E533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199"/>
  <sheetViews>
    <sheetView topLeftCell="A4" zoomScaleNormal="100" workbookViewId="0">
      <selection activeCell="D1" sqref="D1:D3"/>
    </sheetView>
  </sheetViews>
  <sheetFormatPr defaultRowHeight="14.25"/>
  <cols>
    <col min="1" max="1" width="4.375" style="174" customWidth="1"/>
    <col min="2" max="2" width="3.375" style="145" hidden="1" customWidth="1"/>
    <col min="3" max="3" width="7.875" style="77" customWidth="1"/>
    <col min="4" max="4" width="14.5" style="77" customWidth="1"/>
    <col min="5" max="5" width="13.625" style="77" customWidth="1"/>
    <col min="6" max="6" width="15" style="77" customWidth="1"/>
    <col min="7" max="7" width="17.25" style="77" customWidth="1"/>
    <col min="8" max="8" width="4.625" style="174" customWidth="1"/>
    <col min="9" max="9" width="54.625" style="77" hidden="1" customWidth="1"/>
    <col min="10" max="10" width="5.5" style="174" customWidth="1"/>
    <col min="11" max="11" width="10" style="56" hidden="1" customWidth="1"/>
    <col min="12" max="13" width="4.875" style="174" customWidth="1"/>
    <col min="14" max="51" width="4.875" style="162" customWidth="1"/>
    <col min="52" max="16384" width="9" style="58"/>
  </cols>
  <sheetData>
    <row r="1" spans="1:51" s="56" customFormat="1" ht="14.25" customHeight="1">
      <c r="A1" s="232" t="s">
        <v>8</v>
      </c>
      <c r="B1" s="102" t="s">
        <v>11</v>
      </c>
      <c r="C1" s="235" t="s">
        <v>3</v>
      </c>
      <c r="D1" s="235" t="s">
        <v>0</v>
      </c>
      <c r="E1" s="235" t="s">
        <v>4</v>
      </c>
      <c r="F1" s="235" t="s">
        <v>1</v>
      </c>
      <c r="G1" s="235" t="s">
        <v>2</v>
      </c>
      <c r="H1" s="241" t="s">
        <v>7</v>
      </c>
      <c r="I1" s="242" t="s">
        <v>5</v>
      </c>
      <c r="J1" s="157" t="s">
        <v>9</v>
      </c>
      <c r="K1" s="235" t="s">
        <v>6</v>
      </c>
      <c r="L1" s="230">
        <v>1</v>
      </c>
      <c r="M1" s="231"/>
      <c r="N1" s="230">
        <v>2</v>
      </c>
      <c r="O1" s="231"/>
      <c r="P1" s="230">
        <v>3</v>
      </c>
      <c r="Q1" s="231"/>
      <c r="R1" s="230">
        <v>4</v>
      </c>
      <c r="S1" s="231"/>
      <c r="T1" s="230">
        <v>5</v>
      </c>
      <c r="U1" s="231"/>
      <c r="V1" s="230">
        <v>6</v>
      </c>
      <c r="W1" s="231"/>
      <c r="X1" s="230">
        <v>7</v>
      </c>
      <c r="Y1" s="231"/>
      <c r="Z1" s="230">
        <v>8</v>
      </c>
      <c r="AA1" s="231"/>
      <c r="AB1" s="230">
        <v>9</v>
      </c>
      <c r="AC1" s="231"/>
      <c r="AD1" s="230">
        <v>10</v>
      </c>
      <c r="AE1" s="231"/>
      <c r="AF1" s="230">
        <v>11</v>
      </c>
      <c r="AG1" s="231"/>
      <c r="AH1" s="230">
        <v>12</v>
      </c>
      <c r="AI1" s="231"/>
      <c r="AJ1" s="230">
        <v>13</v>
      </c>
      <c r="AK1" s="231"/>
      <c r="AL1" s="230">
        <v>14</v>
      </c>
      <c r="AM1" s="231"/>
      <c r="AN1" s="230">
        <v>15</v>
      </c>
      <c r="AO1" s="231"/>
      <c r="AP1" s="230">
        <v>16</v>
      </c>
      <c r="AQ1" s="231"/>
      <c r="AR1" s="230">
        <v>17</v>
      </c>
      <c r="AS1" s="231"/>
      <c r="AT1" s="230">
        <v>18</v>
      </c>
      <c r="AU1" s="231"/>
      <c r="AV1" s="230">
        <v>19</v>
      </c>
      <c r="AW1" s="231"/>
      <c r="AX1" s="230">
        <v>20</v>
      </c>
      <c r="AY1" s="231"/>
    </row>
    <row r="2" spans="1:51" s="56" customFormat="1" ht="14.25" customHeight="1">
      <c r="A2" s="233"/>
      <c r="B2" s="103"/>
      <c r="C2" s="236"/>
      <c r="D2" s="236"/>
      <c r="E2" s="236"/>
      <c r="F2" s="236"/>
      <c r="G2" s="236"/>
      <c r="H2" s="233"/>
      <c r="I2" s="236"/>
      <c r="J2" s="157" t="s">
        <v>10</v>
      </c>
      <c r="K2" s="236"/>
      <c r="L2" s="230" t="s">
        <v>918</v>
      </c>
      <c r="M2" s="231"/>
      <c r="N2" s="230" t="s">
        <v>919</v>
      </c>
      <c r="O2" s="231"/>
      <c r="P2" s="230" t="s">
        <v>920</v>
      </c>
      <c r="Q2" s="231"/>
      <c r="R2" s="230" t="s">
        <v>921</v>
      </c>
      <c r="S2" s="231"/>
      <c r="T2" s="230" t="s">
        <v>922</v>
      </c>
      <c r="U2" s="231"/>
      <c r="V2" s="230" t="s">
        <v>923</v>
      </c>
      <c r="W2" s="231"/>
      <c r="X2" s="230" t="s">
        <v>924</v>
      </c>
      <c r="Y2" s="231"/>
      <c r="Z2" s="230" t="s">
        <v>925</v>
      </c>
      <c r="AA2" s="231"/>
      <c r="AB2" s="230" t="s">
        <v>926</v>
      </c>
      <c r="AC2" s="231"/>
      <c r="AD2" s="230" t="s">
        <v>927</v>
      </c>
      <c r="AE2" s="231"/>
      <c r="AF2" s="230" t="s">
        <v>928</v>
      </c>
      <c r="AG2" s="231"/>
      <c r="AH2" s="230" t="s">
        <v>929</v>
      </c>
      <c r="AI2" s="231"/>
      <c r="AJ2" s="230" t="s">
        <v>930</v>
      </c>
      <c r="AK2" s="231"/>
      <c r="AL2" s="230" t="s">
        <v>931</v>
      </c>
      <c r="AM2" s="231"/>
      <c r="AN2" s="230" t="s">
        <v>932</v>
      </c>
      <c r="AO2" s="231"/>
      <c r="AP2" s="230" t="s">
        <v>933</v>
      </c>
      <c r="AQ2" s="231"/>
      <c r="AR2" s="230" t="s">
        <v>934</v>
      </c>
      <c r="AS2" s="231"/>
      <c r="AT2" s="230" t="s">
        <v>935</v>
      </c>
      <c r="AU2" s="231"/>
      <c r="AV2" s="230" t="s">
        <v>936</v>
      </c>
      <c r="AW2" s="231"/>
      <c r="AX2" s="230" t="s">
        <v>937</v>
      </c>
      <c r="AY2" s="231"/>
    </row>
    <row r="3" spans="1:51" s="56" customFormat="1" ht="14.25" customHeight="1">
      <c r="A3" s="234"/>
      <c r="B3" s="104"/>
      <c r="C3" s="237"/>
      <c r="D3" s="237"/>
      <c r="E3" s="237"/>
      <c r="F3" s="237"/>
      <c r="G3" s="237"/>
      <c r="H3" s="234"/>
      <c r="I3" s="237"/>
      <c r="J3" s="157" t="s">
        <v>14</v>
      </c>
      <c r="K3" s="237"/>
      <c r="L3" s="157" t="s">
        <v>15</v>
      </c>
      <c r="M3" s="157" t="s">
        <v>16</v>
      </c>
      <c r="N3" s="157" t="s">
        <v>15</v>
      </c>
      <c r="O3" s="157" t="s">
        <v>16</v>
      </c>
      <c r="P3" s="157" t="s">
        <v>15</v>
      </c>
      <c r="Q3" s="157" t="s">
        <v>16</v>
      </c>
      <c r="R3" s="157" t="s">
        <v>15</v>
      </c>
      <c r="S3" s="157" t="s">
        <v>16</v>
      </c>
      <c r="T3" s="157" t="s">
        <v>15</v>
      </c>
      <c r="U3" s="157" t="s">
        <v>16</v>
      </c>
      <c r="V3" s="157" t="s">
        <v>15</v>
      </c>
      <c r="W3" s="157" t="s">
        <v>16</v>
      </c>
      <c r="X3" s="157" t="s">
        <v>15</v>
      </c>
      <c r="Y3" s="157" t="s">
        <v>16</v>
      </c>
      <c r="Z3" s="157" t="s">
        <v>15</v>
      </c>
      <c r="AA3" s="157" t="s">
        <v>16</v>
      </c>
      <c r="AB3" s="157" t="s">
        <v>15</v>
      </c>
      <c r="AC3" s="157" t="s">
        <v>16</v>
      </c>
      <c r="AD3" s="157" t="s">
        <v>15</v>
      </c>
      <c r="AE3" s="157" t="s">
        <v>16</v>
      </c>
      <c r="AF3" s="157" t="s">
        <v>15</v>
      </c>
      <c r="AG3" s="157" t="s">
        <v>16</v>
      </c>
      <c r="AH3" s="157" t="s">
        <v>15</v>
      </c>
      <c r="AI3" s="157" t="s">
        <v>16</v>
      </c>
      <c r="AJ3" s="157" t="s">
        <v>15</v>
      </c>
      <c r="AK3" s="157" t="s">
        <v>16</v>
      </c>
      <c r="AL3" s="157" t="s">
        <v>15</v>
      </c>
      <c r="AM3" s="157" t="s">
        <v>16</v>
      </c>
      <c r="AN3" s="157" t="s">
        <v>15</v>
      </c>
      <c r="AO3" s="157" t="s">
        <v>16</v>
      </c>
      <c r="AP3" s="157" t="s">
        <v>15</v>
      </c>
      <c r="AQ3" s="157" t="s">
        <v>16</v>
      </c>
      <c r="AR3" s="157" t="s">
        <v>15</v>
      </c>
      <c r="AS3" s="157" t="s">
        <v>16</v>
      </c>
      <c r="AT3" s="157" t="s">
        <v>15</v>
      </c>
      <c r="AU3" s="157" t="s">
        <v>16</v>
      </c>
      <c r="AV3" s="157" t="s">
        <v>15</v>
      </c>
      <c r="AW3" s="157" t="s">
        <v>16</v>
      </c>
      <c r="AX3" s="157" t="s">
        <v>15</v>
      </c>
      <c r="AY3" s="157" t="s">
        <v>16</v>
      </c>
    </row>
    <row r="4" spans="1:51" s="56" customFormat="1" ht="14.25" customHeight="1">
      <c r="A4" s="156">
        <v>1</v>
      </c>
      <c r="B4" s="115"/>
      <c r="C4" s="113" t="s">
        <v>231</v>
      </c>
      <c r="D4" s="78" t="s">
        <v>312</v>
      </c>
      <c r="E4" s="78" t="s">
        <v>58</v>
      </c>
      <c r="F4" s="78" t="s">
        <v>59</v>
      </c>
      <c r="G4" s="78" t="s">
        <v>1254</v>
      </c>
      <c r="H4" s="164">
        <v>4</v>
      </c>
      <c r="I4" s="78" t="s">
        <v>1332</v>
      </c>
      <c r="J4" s="175">
        <v>52</v>
      </c>
      <c r="K4" s="104" t="s">
        <v>1872</v>
      </c>
      <c r="L4" s="156">
        <v>52</v>
      </c>
      <c r="M4" s="156"/>
      <c r="N4" s="156">
        <v>52</v>
      </c>
      <c r="O4" s="157"/>
      <c r="P4" s="156">
        <v>52</v>
      </c>
      <c r="Q4" s="157"/>
      <c r="R4" s="156">
        <v>52</v>
      </c>
      <c r="S4" s="157"/>
      <c r="T4" s="156"/>
      <c r="U4" s="157"/>
      <c r="V4" s="156"/>
      <c r="W4" s="157"/>
      <c r="X4" s="156"/>
      <c r="Y4" s="157"/>
      <c r="Z4" s="156"/>
      <c r="AA4" s="157"/>
      <c r="AB4" s="156"/>
      <c r="AC4" s="157"/>
      <c r="AD4" s="156"/>
      <c r="AE4" s="157"/>
      <c r="AF4" s="156"/>
      <c r="AG4" s="157"/>
      <c r="AH4" s="156"/>
      <c r="AI4" s="157"/>
      <c r="AJ4" s="156"/>
      <c r="AK4" s="157"/>
      <c r="AL4" s="156"/>
      <c r="AM4" s="157"/>
      <c r="AN4" s="156"/>
      <c r="AO4" s="157"/>
      <c r="AP4" s="156"/>
      <c r="AQ4" s="157"/>
      <c r="AR4" s="156"/>
      <c r="AS4" s="157"/>
      <c r="AT4" s="156"/>
      <c r="AU4" s="157"/>
      <c r="AV4" s="156"/>
      <c r="AW4" s="157"/>
      <c r="AX4" s="157"/>
      <c r="AY4" s="157"/>
    </row>
    <row r="5" spans="1:51" s="56" customFormat="1" ht="14.25" customHeight="1">
      <c r="A5" s="156">
        <v>2</v>
      </c>
      <c r="B5" s="115"/>
      <c r="C5" s="94" t="s">
        <v>247</v>
      </c>
      <c r="D5" s="69" t="s">
        <v>1943</v>
      </c>
      <c r="E5" s="116" t="s">
        <v>58</v>
      </c>
      <c r="F5" s="116" t="s">
        <v>823</v>
      </c>
      <c r="G5" s="69" t="s">
        <v>1573</v>
      </c>
      <c r="H5" s="165">
        <v>3</v>
      </c>
      <c r="I5" s="69" t="s">
        <v>1637</v>
      </c>
      <c r="J5" s="165">
        <v>22</v>
      </c>
      <c r="K5" s="59" t="s">
        <v>1872</v>
      </c>
      <c r="L5" s="191">
        <v>22</v>
      </c>
      <c r="M5" s="191"/>
      <c r="N5" s="191">
        <v>22</v>
      </c>
      <c r="O5" s="192"/>
      <c r="P5" s="191">
        <v>22</v>
      </c>
      <c r="Q5" s="192"/>
      <c r="R5" s="191"/>
      <c r="S5" s="192"/>
      <c r="T5" s="191"/>
      <c r="U5" s="192"/>
      <c r="V5" s="191"/>
      <c r="W5" s="192"/>
      <c r="X5" s="191"/>
      <c r="Y5" s="192"/>
      <c r="Z5" s="191"/>
      <c r="AA5" s="192"/>
      <c r="AB5" s="191"/>
      <c r="AC5" s="192"/>
      <c r="AD5" s="191"/>
      <c r="AE5" s="192"/>
      <c r="AF5" s="191"/>
      <c r="AG5" s="192"/>
      <c r="AH5" s="191"/>
      <c r="AI5" s="192"/>
      <c r="AJ5" s="191"/>
      <c r="AK5" s="192"/>
      <c r="AL5" s="191"/>
      <c r="AM5" s="192"/>
      <c r="AN5" s="191"/>
      <c r="AO5" s="192"/>
      <c r="AP5" s="191"/>
      <c r="AQ5" s="192"/>
      <c r="AR5" s="191"/>
      <c r="AS5" s="192"/>
      <c r="AT5" s="191"/>
      <c r="AU5" s="192"/>
      <c r="AV5" s="191"/>
      <c r="AW5" s="192"/>
      <c r="AX5" s="192"/>
      <c r="AY5" s="192"/>
    </row>
    <row r="6" spans="1:51" s="56" customFormat="1" ht="14.25" customHeight="1">
      <c r="A6" s="156">
        <v>3</v>
      </c>
      <c r="B6" s="115"/>
      <c r="C6" s="94" t="s">
        <v>247</v>
      </c>
      <c r="D6" s="69" t="s">
        <v>1944</v>
      </c>
      <c r="E6" s="116" t="s">
        <v>58</v>
      </c>
      <c r="F6" s="116" t="s">
        <v>1814</v>
      </c>
      <c r="G6" s="69" t="s">
        <v>1573</v>
      </c>
      <c r="H6" s="165">
        <v>3</v>
      </c>
      <c r="I6" s="69" t="s">
        <v>1813</v>
      </c>
      <c r="J6" s="165">
        <v>22</v>
      </c>
      <c r="K6" s="59" t="s">
        <v>1872</v>
      </c>
      <c r="L6" s="191">
        <v>22</v>
      </c>
      <c r="M6" s="191"/>
      <c r="N6" s="191">
        <v>22</v>
      </c>
      <c r="O6" s="192"/>
      <c r="P6" s="191">
        <v>22</v>
      </c>
      <c r="Q6" s="192"/>
      <c r="R6" s="191"/>
      <c r="S6" s="192"/>
      <c r="T6" s="191"/>
      <c r="U6" s="192"/>
      <c r="V6" s="191"/>
      <c r="W6" s="192"/>
      <c r="X6" s="191"/>
      <c r="Y6" s="192"/>
      <c r="Z6" s="191"/>
      <c r="AA6" s="192"/>
      <c r="AB6" s="191"/>
      <c r="AC6" s="192"/>
      <c r="AD6" s="191"/>
      <c r="AE6" s="192"/>
      <c r="AF6" s="191"/>
      <c r="AG6" s="192"/>
      <c r="AH6" s="191"/>
      <c r="AI6" s="192"/>
      <c r="AJ6" s="191"/>
      <c r="AK6" s="192"/>
      <c r="AL6" s="191"/>
      <c r="AM6" s="192"/>
      <c r="AN6" s="191"/>
      <c r="AO6" s="192"/>
      <c r="AP6" s="191"/>
      <c r="AQ6" s="192"/>
      <c r="AR6" s="191"/>
      <c r="AS6" s="192"/>
      <c r="AT6" s="191"/>
      <c r="AU6" s="192"/>
      <c r="AV6" s="191"/>
      <c r="AW6" s="192"/>
      <c r="AX6" s="192"/>
      <c r="AY6" s="192"/>
    </row>
    <row r="7" spans="1:51" s="56" customFormat="1" ht="14.25" customHeight="1">
      <c r="A7" s="156">
        <v>4</v>
      </c>
      <c r="B7" s="115"/>
      <c r="C7" s="94" t="s">
        <v>247</v>
      </c>
      <c r="D7" s="69" t="s">
        <v>908</v>
      </c>
      <c r="E7" s="69" t="s">
        <v>58</v>
      </c>
      <c r="F7" s="69" t="s">
        <v>59</v>
      </c>
      <c r="G7" s="69" t="s">
        <v>1604</v>
      </c>
      <c r="H7" s="165">
        <v>2</v>
      </c>
      <c r="I7" s="69" t="s">
        <v>1341</v>
      </c>
      <c r="J7" s="176">
        <v>28</v>
      </c>
      <c r="K7" s="104" t="s">
        <v>1872</v>
      </c>
      <c r="L7" s="156">
        <v>28</v>
      </c>
      <c r="M7" s="156"/>
      <c r="N7" s="156">
        <v>28</v>
      </c>
      <c r="O7" s="157"/>
      <c r="P7" s="156"/>
      <c r="Q7" s="157"/>
      <c r="R7" s="156"/>
      <c r="S7" s="157"/>
      <c r="T7" s="156"/>
      <c r="U7" s="157"/>
      <c r="V7" s="156"/>
      <c r="W7" s="157"/>
      <c r="X7" s="156"/>
      <c r="Y7" s="157"/>
      <c r="Z7" s="156"/>
      <c r="AA7" s="157"/>
      <c r="AB7" s="156"/>
      <c r="AC7" s="157"/>
      <c r="AD7" s="156"/>
      <c r="AE7" s="157"/>
      <c r="AF7" s="156"/>
      <c r="AG7" s="157"/>
      <c r="AH7" s="156"/>
      <c r="AI7" s="157"/>
      <c r="AJ7" s="156"/>
      <c r="AK7" s="157"/>
      <c r="AL7" s="156"/>
      <c r="AM7" s="157"/>
      <c r="AN7" s="156"/>
      <c r="AO7" s="157"/>
      <c r="AP7" s="156"/>
      <c r="AQ7" s="157"/>
      <c r="AR7" s="156"/>
      <c r="AS7" s="157"/>
      <c r="AT7" s="156"/>
      <c r="AU7" s="157"/>
      <c r="AV7" s="156"/>
      <c r="AW7" s="157"/>
      <c r="AX7" s="157"/>
      <c r="AY7" s="157"/>
    </row>
    <row r="8" spans="1:51" s="56" customFormat="1" ht="14.25" customHeight="1">
      <c r="A8" s="156">
        <v>5</v>
      </c>
      <c r="B8" s="81"/>
      <c r="C8" s="94" t="s">
        <v>247</v>
      </c>
      <c r="D8" s="69" t="s">
        <v>908</v>
      </c>
      <c r="E8" s="69" t="s">
        <v>58</v>
      </c>
      <c r="F8" s="69" t="s">
        <v>60</v>
      </c>
      <c r="G8" s="69" t="s">
        <v>1605</v>
      </c>
      <c r="H8" s="165">
        <v>2</v>
      </c>
      <c r="I8" s="69" t="s">
        <v>1341</v>
      </c>
      <c r="J8" s="176">
        <v>13</v>
      </c>
      <c r="K8" s="104" t="s">
        <v>1872</v>
      </c>
      <c r="L8" s="156">
        <v>13</v>
      </c>
      <c r="M8" s="156"/>
      <c r="N8" s="156">
        <v>13</v>
      </c>
      <c r="O8" s="157"/>
      <c r="P8" s="156"/>
      <c r="Q8" s="157"/>
      <c r="R8" s="156"/>
      <c r="S8" s="157"/>
      <c r="T8" s="156"/>
      <c r="U8" s="157"/>
      <c r="V8" s="156"/>
      <c r="W8" s="157"/>
      <c r="X8" s="156"/>
      <c r="Y8" s="157"/>
      <c r="Z8" s="156"/>
      <c r="AA8" s="157"/>
      <c r="AB8" s="156"/>
      <c r="AC8" s="157"/>
      <c r="AD8" s="156"/>
      <c r="AE8" s="157"/>
      <c r="AF8" s="156"/>
      <c r="AG8" s="157"/>
      <c r="AH8" s="156"/>
      <c r="AI8" s="157"/>
      <c r="AJ8" s="156"/>
      <c r="AK8" s="157"/>
      <c r="AL8" s="156"/>
      <c r="AM8" s="157"/>
      <c r="AN8" s="156"/>
      <c r="AO8" s="157"/>
      <c r="AP8" s="156"/>
      <c r="AQ8" s="157"/>
      <c r="AR8" s="156"/>
      <c r="AS8" s="157"/>
      <c r="AT8" s="156"/>
      <c r="AU8" s="157"/>
      <c r="AV8" s="156"/>
      <c r="AW8" s="157"/>
      <c r="AX8" s="157"/>
      <c r="AY8" s="157"/>
    </row>
    <row r="9" spans="1:51" ht="14.25" customHeight="1">
      <c r="A9" s="156">
        <v>6</v>
      </c>
      <c r="B9" s="79"/>
      <c r="C9" s="113" t="s">
        <v>1046</v>
      </c>
      <c r="D9" s="78" t="s">
        <v>308</v>
      </c>
      <c r="E9" s="78" t="s">
        <v>58</v>
      </c>
      <c r="F9" s="78" t="s">
        <v>954</v>
      </c>
      <c r="G9" s="78" t="s">
        <v>956</v>
      </c>
      <c r="H9" s="164">
        <v>1</v>
      </c>
      <c r="I9" s="78" t="s">
        <v>975</v>
      </c>
      <c r="J9" s="164">
        <v>50</v>
      </c>
      <c r="K9" s="55" t="s">
        <v>1872</v>
      </c>
      <c r="L9" s="157">
        <v>60</v>
      </c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</row>
    <row r="10" spans="1:51" ht="14.25" customHeight="1">
      <c r="A10" s="156">
        <v>7</v>
      </c>
      <c r="B10" s="79"/>
      <c r="C10" s="113" t="s">
        <v>231</v>
      </c>
      <c r="D10" s="78" t="s">
        <v>310</v>
      </c>
      <c r="E10" s="78" t="s">
        <v>58</v>
      </c>
      <c r="F10" s="78" t="s">
        <v>59</v>
      </c>
      <c r="G10" s="78" t="s">
        <v>1254</v>
      </c>
      <c r="H10" s="164">
        <v>4</v>
      </c>
      <c r="I10" s="78" t="s">
        <v>1333</v>
      </c>
      <c r="J10" s="175">
        <v>31</v>
      </c>
      <c r="K10" s="104" t="s">
        <v>1873</v>
      </c>
      <c r="L10" s="157"/>
      <c r="M10" s="157">
        <v>31</v>
      </c>
      <c r="N10" s="157"/>
      <c r="O10" s="157">
        <v>31</v>
      </c>
      <c r="P10" s="157"/>
      <c r="Q10" s="157">
        <v>31</v>
      </c>
      <c r="R10" s="157"/>
      <c r="S10" s="157">
        <v>31</v>
      </c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</row>
    <row r="11" spans="1:51" ht="14.25" customHeight="1">
      <c r="A11" s="156">
        <v>8</v>
      </c>
      <c r="B11" s="81"/>
      <c r="C11" s="94" t="s">
        <v>247</v>
      </c>
      <c r="D11" s="69" t="s">
        <v>903</v>
      </c>
      <c r="E11" s="69" t="s">
        <v>58</v>
      </c>
      <c r="F11" s="69" t="s">
        <v>59</v>
      </c>
      <c r="G11" s="69" t="s">
        <v>1604</v>
      </c>
      <c r="H11" s="165">
        <v>2</v>
      </c>
      <c r="I11" s="69" t="s">
        <v>1665</v>
      </c>
      <c r="J11" s="176">
        <v>25</v>
      </c>
      <c r="K11" s="104" t="s">
        <v>1873</v>
      </c>
      <c r="L11" s="157"/>
      <c r="M11" s="157">
        <v>25</v>
      </c>
      <c r="N11" s="157"/>
      <c r="O11" s="157">
        <v>25</v>
      </c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</row>
    <row r="12" spans="1:51" ht="14.25" customHeight="1">
      <c r="A12" s="156">
        <v>9</v>
      </c>
      <c r="B12" s="81"/>
      <c r="C12" s="94" t="s">
        <v>247</v>
      </c>
      <c r="D12" s="69" t="s">
        <v>903</v>
      </c>
      <c r="E12" s="69" t="s">
        <v>58</v>
      </c>
      <c r="F12" s="69" t="s">
        <v>60</v>
      </c>
      <c r="G12" s="69" t="s">
        <v>1605</v>
      </c>
      <c r="H12" s="165">
        <v>2</v>
      </c>
      <c r="I12" s="69" t="s">
        <v>1665</v>
      </c>
      <c r="J12" s="176">
        <v>12</v>
      </c>
      <c r="K12" s="55" t="s">
        <v>1873</v>
      </c>
      <c r="L12" s="157"/>
      <c r="M12" s="157">
        <v>12</v>
      </c>
      <c r="N12" s="157"/>
      <c r="O12" s="157">
        <v>12</v>
      </c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</row>
    <row r="13" spans="1:51" ht="14.25" customHeight="1">
      <c r="A13" s="156">
        <v>10</v>
      </c>
      <c r="B13" s="79"/>
      <c r="C13" s="113" t="s">
        <v>1046</v>
      </c>
      <c r="D13" s="78" t="s">
        <v>943</v>
      </c>
      <c r="E13" s="78" t="s">
        <v>58</v>
      </c>
      <c r="F13" s="78" t="s">
        <v>954</v>
      </c>
      <c r="G13" s="78" t="s">
        <v>956</v>
      </c>
      <c r="H13" s="164">
        <v>1</v>
      </c>
      <c r="I13" s="78" t="s">
        <v>1936</v>
      </c>
      <c r="J13" s="164">
        <v>43</v>
      </c>
      <c r="K13" s="55" t="s">
        <v>1873</v>
      </c>
      <c r="L13" s="156"/>
      <c r="M13" s="156">
        <v>43</v>
      </c>
      <c r="N13" s="157"/>
      <c r="O13" s="156"/>
      <c r="P13" s="157"/>
      <c r="Q13" s="156"/>
      <c r="R13" s="157"/>
      <c r="S13" s="156"/>
      <c r="T13" s="157"/>
      <c r="U13" s="156"/>
      <c r="V13" s="157"/>
      <c r="W13" s="156"/>
      <c r="X13" s="157"/>
      <c r="Y13" s="156"/>
      <c r="Z13" s="157"/>
      <c r="AA13" s="156"/>
      <c r="AB13" s="157"/>
      <c r="AC13" s="156"/>
      <c r="AD13" s="157"/>
      <c r="AE13" s="156"/>
      <c r="AF13" s="157"/>
      <c r="AG13" s="156"/>
      <c r="AH13" s="157"/>
      <c r="AI13" s="156"/>
      <c r="AJ13" s="157"/>
      <c r="AK13" s="156"/>
      <c r="AL13" s="157"/>
      <c r="AM13" s="156"/>
      <c r="AN13" s="157"/>
      <c r="AO13" s="156"/>
      <c r="AP13" s="157"/>
      <c r="AQ13" s="156"/>
      <c r="AR13" s="157"/>
      <c r="AS13" s="156"/>
      <c r="AT13" s="157"/>
      <c r="AU13" s="156"/>
      <c r="AV13" s="157"/>
      <c r="AW13" s="156"/>
      <c r="AX13" s="157"/>
      <c r="AY13" s="157"/>
    </row>
    <row r="14" spans="1:51" ht="14.25" customHeight="1">
      <c r="A14" s="156">
        <v>11</v>
      </c>
      <c r="B14" s="79"/>
      <c r="C14" s="94" t="s">
        <v>247</v>
      </c>
      <c r="D14" s="69" t="s">
        <v>904</v>
      </c>
      <c r="E14" s="69" t="s">
        <v>58</v>
      </c>
      <c r="F14" s="69" t="s">
        <v>93</v>
      </c>
      <c r="G14" s="69" t="s">
        <v>1596</v>
      </c>
      <c r="H14" s="165">
        <v>1</v>
      </c>
      <c r="I14" s="69" t="s">
        <v>1321</v>
      </c>
      <c r="J14" s="176">
        <v>16</v>
      </c>
      <c r="K14" s="104" t="s">
        <v>1876</v>
      </c>
      <c r="L14" s="156"/>
      <c r="M14" s="156"/>
      <c r="N14" s="157">
        <v>16</v>
      </c>
      <c r="O14" s="157"/>
      <c r="P14" s="157"/>
      <c r="Q14" s="156"/>
      <c r="R14" s="157"/>
      <c r="S14" s="156"/>
      <c r="T14" s="157"/>
      <c r="U14" s="156"/>
      <c r="V14" s="157"/>
      <c r="W14" s="156"/>
      <c r="X14" s="157"/>
      <c r="Y14" s="157"/>
      <c r="Z14" s="157"/>
      <c r="AA14" s="156"/>
      <c r="AB14" s="157"/>
      <c r="AC14" s="156"/>
      <c r="AD14" s="157"/>
      <c r="AE14" s="156"/>
      <c r="AF14" s="157"/>
      <c r="AG14" s="156"/>
      <c r="AH14" s="157"/>
      <c r="AI14" s="156"/>
      <c r="AJ14" s="157"/>
      <c r="AK14" s="156"/>
      <c r="AL14" s="157"/>
      <c r="AM14" s="156"/>
      <c r="AN14" s="157"/>
      <c r="AO14" s="156"/>
      <c r="AP14" s="157"/>
      <c r="AQ14" s="156"/>
      <c r="AR14" s="157"/>
      <c r="AS14" s="156"/>
      <c r="AT14" s="157"/>
      <c r="AU14" s="156"/>
      <c r="AV14" s="157"/>
      <c r="AW14" s="156"/>
      <c r="AX14" s="157"/>
      <c r="AY14" s="157"/>
    </row>
    <row r="15" spans="1:51" ht="14.25" customHeight="1">
      <c r="A15" s="156">
        <v>12</v>
      </c>
      <c r="B15" s="79"/>
      <c r="C15" s="113" t="s">
        <v>1046</v>
      </c>
      <c r="D15" s="78" t="s">
        <v>946</v>
      </c>
      <c r="E15" s="78" t="s">
        <v>58</v>
      </c>
      <c r="F15" s="78" t="s">
        <v>954</v>
      </c>
      <c r="G15" s="78" t="s">
        <v>956</v>
      </c>
      <c r="H15" s="164">
        <v>1</v>
      </c>
      <c r="I15" s="78" t="s">
        <v>974</v>
      </c>
      <c r="J15" s="164">
        <v>40</v>
      </c>
      <c r="K15" s="104" t="s">
        <v>1876</v>
      </c>
      <c r="L15" s="156"/>
      <c r="M15" s="156"/>
      <c r="N15" s="157">
        <v>48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</row>
    <row r="16" spans="1:51" ht="14.25" customHeight="1">
      <c r="A16" s="156">
        <v>13</v>
      </c>
      <c r="B16" s="79"/>
      <c r="C16" s="113" t="s">
        <v>1046</v>
      </c>
      <c r="D16" s="78" t="s">
        <v>948</v>
      </c>
      <c r="E16" s="78" t="s">
        <v>58</v>
      </c>
      <c r="F16" s="78" t="s">
        <v>954</v>
      </c>
      <c r="G16" s="78" t="s">
        <v>956</v>
      </c>
      <c r="H16" s="164">
        <v>1</v>
      </c>
      <c r="I16" s="78" t="s">
        <v>1937</v>
      </c>
      <c r="J16" s="164">
        <v>41</v>
      </c>
      <c r="K16" s="104" t="s">
        <v>1877</v>
      </c>
      <c r="L16" s="157"/>
      <c r="M16" s="156"/>
      <c r="N16" s="157"/>
      <c r="O16" s="157">
        <v>41</v>
      </c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</row>
    <row r="17" spans="1:51" ht="14.25" customHeight="1">
      <c r="A17" s="156">
        <v>14</v>
      </c>
      <c r="B17" s="79"/>
      <c r="C17" s="94" t="s">
        <v>247</v>
      </c>
      <c r="D17" s="69" t="s">
        <v>370</v>
      </c>
      <c r="E17" s="69" t="s">
        <v>58</v>
      </c>
      <c r="F17" s="69" t="s">
        <v>93</v>
      </c>
      <c r="G17" s="69" t="s">
        <v>1597</v>
      </c>
      <c r="H17" s="165">
        <v>1</v>
      </c>
      <c r="I17" s="69" t="s">
        <v>1675</v>
      </c>
      <c r="J17" s="176">
        <v>32</v>
      </c>
      <c r="K17" s="104" t="s">
        <v>1870</v>
      </c>
      <c r="L17" s="156"/>
      <c r="M17" s="156"/>
      <c r="N17" s="157"/>
      <c r="O17" s="157"/>
      <c r="P17" s="157">
        <v>32</v>
      </c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</row>
    <row r="18" spans="1:51" ht="14.25" customHeight="1">
      <c r="A18" s="156">
        <v>15</v>
      </c>
      <c r="B18" s="81"/>
      <c r="C18" s="94" t="s">
        <v>247</v>
      </c>
      <c r="D18" s="69" t="s">
        <v>371</v>
      </c>
      <c r="E18" s="69" t="s">
        <v>58</v>
      </c>
      <c r="F18" s="69" t="s">
        <v>93</v>
      </c>
      <c r="G18" s="69" t="s">
        <v>1598</v>
      </c>
      <c r="H18" s="165">
        <v>1</v>
      </c>
      <c r="I18" s="69" t="s">
        <v>1676</v>
      </c>
      <c r="J18" s="176">
        <v>31</v>
      </c>
      <c r="K18" s="104" t="s">
        <v>1871</v>
      </c>
      <c r="L18" s="156"/>
      <c r="M18" s="156"/>
      <c r="N18" s="156"/>
      <c r="O18" s="156"/>
      <c r="P18" s="156"/>
      <c r="Q18" s="156">
        <v>31</v>
      </c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7"/>
    </row>
    <row r="19" spans="1:51" ht="14.25" customHeight="1">
      <c r="A19" s="156">
        <v>16</v>
      </c>
      <c r="B19" s="81"/>
      <c r="C19" s="94" t="s">
        <v>247</v>
      </c>
      <c r="D19" s="69" t="s">
        <v>372</v>
      </c>
      <c r="E19" s="69" t="s">
        <v>58</v>
      </c>
      <c r="F19" s="69" t="s">
        <v>93</v>
      </c>
      <c r="G19" s="69" t="s">
        <v>1599</v>
      </c>
      <c r="H19" s="165">
        <v>1</v>
      </c>
      <c r="I19" s="69" t="s">
        <v>1320</v>
      </c>
      <c r="J19" s="176">
        <v>36</v>
      </c>
      <c r="K19" s="104" t="s">
        <v>1874</v>
      </c>
      <c r="L19" s="156"/>
      <c r="M19" s="156"/>
      <c r="N19" s="156"/>
      <c r="O19" s="156"/>
      <c r="P19" s="156"/>
      <c r="Q19" s="156"/>
      <c r="R19" s="156">
        <v>36</v>
      </c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7"/>
      <c r="AY19" s="157"/>
    </row>
    <row r="20" spans="1:51" ht="14.25" customHeight="1">
      <c r="A20" s="156">
        <v>17</v>
      </c>
      <c r="B20" s="81"/>
      <c r="C20" s="94" t="s">
        <v>247</v>
      </c>
      <c r="D20" s="69" t="s">
        <v>377</v>
      </c>
      <c r="E20" s="69" t="s">
        <v>58</v>
      </c>
      <c r="F20" s="69" t="s">
        <v>93</v>
      </c>
      <c r="G20" s="69" t="s">
        <v>1598</v>
      </c>
      <c r="H20" s="165">
        <v>1</v>
      </c>
      <c r="I20" s="69" t="s">
        <v>1282</v>
      </c>
      <c r="J20" s="176">
        <v>31</v>
      </c>
      <c r="K20" s="104" t="s">
        <v>1875</v>
      </c>
      <c r="L20" s="156"/>
      <c r="M20" s="156"/>
      <c r="N20" s="156"/>
      <c r="O20" s="156"/>
      <c r="P20" s="156"/>
      <c r="Q20" s="156"/>
      <c r="R20" s="156"/>
      <c r="S20" s="156">
        <v>31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7"/>
    </row>
    <row r="21" spans="1:51" ht="14.25" customHeight="1">
      <c r="A21" s="156">
        <v>18</v>
      </c>
      <c r="B21" s="81"/>
      <c r="C21" s="94" t="s">
        <v>247</v>
      </c>
      <c r="D21" s="69" t="s">
        <v>380</v>
      </c>
      <c r="E21" s="69" t="s">
        <v>58</v>
      </c>
      <c r="F21" s="69" t="s">
        <v>93</v>
      </c>
      <c r="G21" s="69" t="s">
        <v>1600</v>
      </c>
      <c r="H21" s="165">
        <v>1</v>
      </c>
      <c r="I21" s="69" t="s">
        <v>1324</v>
      </c>
      <c r="J21" s="176">
        <v>30</v>
      </c>
      <c r="K21" s="104" t="s">
        <v>1896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>
        <v>30</v>
      </c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7"/>
      <c r="AY21" s="157"/>
    </row>
    <row r="22" spans="1:51" s="99" customFormat="1" ht="14.25" customHeight="1">
      <c r="A22" s="156">
        <v>19</v>
      </c>
      <c r="B22" s="81"/>
      <c r="C22" s="94" t="s">
        <v>247</v>
      </c>
      <c r="D22" s="69" t="s">
        <v>916</v>
      </c>
      <c r="E22" s="69" t="s">
        <v>58</v>
      </c>
      <c r="F22" s="69" t="s">
        <v>93</v>
      </c>
      <c r="G22" s="69" t="s">
        <v>1600</v>
      </c>
      <c r="H22" s="165">
        <v>1</v>
      </c>
      <c r="I22" s="69" t="s">
        <v>1323</v>
      </c>
      <c r="J22" s="176">
        <v>30</v>
      </c>
      <c r="K22" s="104" t="s">
        <v>1892</v>
      </c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>
        <v>30</v>
      </c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7"/>
      <c r="AY22" s="157"/>
    </row>
    <row r="23" spans="1:51" s="99" customFormat="1" ht="14.25" customHeight="1">
      <c r="A23" s="156">
        <v>20</v>
      </c>
      <c r="B23" s="81"/>
      <c r="C23" s="94" t="s">
        <v>247</v>
      </c>
      <c r="D23" s="69" t="s">
        <v>368</v>
      </c>
      <c r="E23" s="69" t="s">
        <v>58</v>
      </c>
      <c r="F23" s="69" t="s">
        <v>93</v>
      </c>
      <c r="G23" s="69" t="s">
        <v>1601</v>
      </c>
      <c r="H23" s="165">
        <v>2</v>
      </c>
      <c r="I23" s="69" t="s">
        <v>1677</v>
      </c>
      <c r="J23" s="176">
        <v>40</v>
      </c>
      <c r="K23" s="104" t="s">
        <v>1889</v>
      </c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>
        <v>40</v>
      </c>
      <c r="Y23" s="156"/>
      <c r="Z23" s="156">
        <v>40</v>
      </c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7"/>
      <c r="AY23" s="157"/>
    </row>
    <row r="24" spans="1:51" ht="14.25" customHeight="1">
      <c r="A24" s="156">
        <v>21</v>
      </c>
      <c r="B24" s="79"/>
      <c r="C24" s="113" t="s">
        <v>1046</v>
      </c>
      <c r="D24" s="78" t="s">
        <v>945</v>
      </c>
      <c r="E24" s="78" t="s">
        <v>58</v>
      </c>
      <c r="F24" s="78" t="s">
        <v>954</v>
      </c>
      <c r="G24" s="78" t="s">
        <v>956</v>
      </c>
      <c r="H24" s="164">
        <v>1</v>
      </c>
      <c r="I24" s="78" t="s">
        <v>973</v>
      </c>
      <c r="J24" s="164">
        <v>36</v>
      </c>
      <c r="K24" s="104" t="s">
        <v>1889</v>
      </c>
      <c r="L24" s="156"/>
      <c r="M24" s="156"/>
      <c r="N24" s="156"/>
      <c r="O24" s="157"/>
      <c r="P24" s="156"/>
      <c r="Q24" s="157"/>
      <c r="R24" s="156"/>
      <c r="S24" s="157"/>
      <c r="T24" s="156"/>
      <c r="U24" s="157"/>
      <c r="V24" s="156"/>
      <c r="W24" s="157"/>
      <c r="X24" s="156">
        <v>43.2</v>
      </c>
      <c r="Y24" s="157"/>
      <c r="Z24" s="156"/>
      <c r="AA24" s="157"/>
      <c r="AB24" s="156"/>
      <c r="AC24" s="157"/>
      <c r="AD24" s="156"/>
      <c r="AE24" s="157"/>
      <c r="AF24" s="156"/>
      <c r="AG24" s="157"/>
      <c r="AH24" s="156"/>
      <c r="AI24" s="157"/>
      <c r="AJ24" s="156"/>
      <c r="AK24" s="157"/>
      <c r="AL24" s="156"/>
      <c r="AM24" s="157"/>
      <c r="AN24" s="156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</row>
    <row r="25" spans="1:51" ht="14.25" customHeight="1">
      <c r="A25" s="156">
        <v>22</v>
      </c>
      <c r="B25" s="81"/>
      <c r="C25" s="94" t="s">
        <v>247</v>
      </c>
      <c r="D25" s="69" t="s">
        <v>369</v>
      </c>
      <c r="E25" s="69" t="s">
        <v>58</v>
      </c>
      <c r="F25" s="69" t="s">
        <v>93</v>
      </c>
      <c r="G25" s="69" t="s">
        <v>1601</v>
      </c>
      <c r="H25" s="165">
        <v>2</v>
      </c>
      <c r="I25" s="69" t="s">
        <v>1342</v>
      </c>
      <c r="J25" s="176">
        <v>40</v>
      </c>
      <c r="K25" s="104" t="s">
        <v>1891</v>
      </c>
      <c r="L25" s="156"/>
      <c r="M25" s="156"/>
      <c r="N25" s="156"/>
      <c r="O25" s="157"/>
      <c r="P25" s="156"/>
      <c r="Q25" s="157"/>
      <c r="R25" s="156"/>
      <c r="S25" s="157"/>
      <c r="T25" s="156"/>
      <c r="U25" s="157"/>
      <c r="V25" s="156"/>
      <c r="W25" s="157"/>
      <c r="X25" s="156"/>
      <c r="Y25" s="157">
        <v>40</v>
      </c>
      <c r="Z25" s="156"/>
      <c r="AA25" s="157">
        <v>40</v>
      </c>
      <c r="AB25" s="156"/>
      <c r="AC25" s="157"/>
      <c r="AD25" s="156"/>
      <c r="AE25" s="157"/>
      <c r="AF25" s="156"/>
      <c r="AG25" s="157"/>
      <c r="AH25" s="156"/>
      <c r="AI25" s="157"/>
      <c r="AJ25" s="156"/>
      <c r="AK25" s="157"/>
      <c r="AL25" s="156"/>
      <c r="AM25" s="157"/>
      <c r="AN25" s="156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</row>
    <row r="26" spans="1:51" ht="14.25" customHeight="1">
      <c r="A26" s="156">
        <v>23</v>
      </c>
      <c r="B26" s="79"/>
      <c r="C26" s="113" t="s">
        <v>1046</v>
      </c>
      <c r="D26" s="78" t="s">
        <v>947</v>
      </c>
      <c r="E26" s="78" t="s">
        <v>58</v>
      </c>
      <c r="F26" s="78" t="s">
        <v>954</v>
      </c>
      <c r="G26" s="78" t="s">
        <v>956</v>
      </c>
      <c r="H26" s="164">
        <v>1</v>
      </c>
      <c r="I26" s="78" t="s">
        <v>1938</v>
      </c>
      <c r="J26" s="164">
        <v>36</v>
      </c>
      <c r="K26" s="104" t="s">
        <v>1891</v>
      </c>
      <c r="L26" s="156"/>
      <c r="M26" s="156"/>
      <c r="N26" s="156"/>
      <c r="O26" s="157"/>
      <c r="P26" s="156"/>
      <c r="Q26" s="157"/>
      <c r="R26" s="156"/>
      <c r="S26" s="157"/>
      <c r="T26" s="156"/>
      <c r="U26" s="157"/>
      <c r="V26" s="156"/>
      <c r="W26" s="157"/>
      <c r="X26" s="156"/>
      <c r="Y26" s="157">
        <v>36</v>
      </c>
      <c r="Z26" s="156"/>
      <c r="AA26" s="157"/>
      <c r="AB26" s="156"/>
      <c r="AC26" s="157"/>
      <c r="AD26" s="156"/>
      <c r="AE26" s="157"/>
      <c r="AF26" s="156"/>
      <c r="AG26" s="157"/>
      <c r="AH26" s="156"/>
      <c r="AI26" s="157"/>
      <c r="AJ26" s="156"/>
      <c r="AK26" s="157"/>
      <c r="AL26" s="156"/>
      <c r="AM26" s="157"/>
      <c r="AN26" s="156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</row>
    <row r="27" spans="1:51" ht="14.25" customHeight="1">
      <c r="A27" s="156">
        <v>24</v>
      </c>
      <c r="B27" s="79"/>
      <c r="C27" s="94" t="s">
        <v>247</v>
      </c>
      <c r="D27" s="69" t="s">
        <v>907</v>
      </c>
      <c r="E27" s="69" t="s">
        <v>58</v>
      </c>
      <c r="F27" s="69" t="s">
        <v>59</v>
      </c>
      <c r="G27" s="69" t="s">
        <v>1604</v>
      </c>
      <c r="H27" s="165">
        <v>2</v>
      </c>
      <c r="I27" s="69" t="s">
        <v>1467</v>
      </c>
      <c r="J27" s="176">
        <v>27</v>
      </c>
      <c r="K27" s="104" t="s">
        <v>1883</v>
      </c>
      <c r="L27" s="156"/>
      <c r="M27" s="156"/>
      <c r="N27" s="156"/>
      <c r="O27" s="157"/>
      <c r="P27" s="156"/>
      <c r="Q27" s="157"/>
      <c r="R27" s="156"/>
      <c r="S27" s="157"/>
      <c r="T27" s="156"/>
      <c r="U27" s="157"/>
      <c r="V27" s="156"/>
      <c r="W27" s="157"/>
      <c r="X27" s="156"/>
      <c r="Y27" s="157"/>
      <c r="Z27" s="156">
        <v>27</v>
      </c>
      <c r="AA27" s="157"/>
      <c r="AB27" s="156">
        <v>27</v>
      </c>
      <c r="AC27" s="157"/>
      <c r="AD27" s="156"/>
      <c r="AE27" s="157"/>
      <c r="AF27" s="156"/>
      <c r="AG27" s="157"/>
      <c r="AH27" s="156"/>
      <c r="AI27" s="157"/>
      <c r="AJ27" s="156"/>
      <c r="AK27" s="157"/>
      <c r="AL27" s="156"/>
      <c r="AM27" s="157"/>
      <c r="AN27" s="156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</row>
    <row r="28" spans="1:51" ht="14.25" customHeight="1">
      <c r="A28" s="156">
        <v>25</v>
      </c>
      <c r="B28" s="79"/>
      <c r="C28" s="94" t="s">
        <v>247</v>
      </c>
      <c r="D28" s="69" t="s">
        <v>907</v>
      </c>
      <c r="E28" s="69" t="s">
        <v>58</v>
      </c>
      <c r="F28" s="69" t="s">
        <v>60</v>
      </c>
      <c r="G28" s="69" t="s">
        <v>1605</v>
      </c>
      <c r="H28" s="165">
        <v>2</v>
      </c>
      <c r="I28" s="69" t="s">
        <v>1467</v>
      </c>
      <c r="J28" s="176">
        <v>13</v>
      </c>
      <c r="K28" s="104" t="s">
        <v>1883</v>
      </c>
      <c r="L28" s="156"/>
      <c r="M28" s="156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>
        <v>13</v>
      </c>
      <c r="AA28" s="157"/>
      <c r="AB28" s="157">
        <v>13</v>
      </c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6"/>
      <c r="AQ28" s="157"/>
      <c r="AR28" s="157"/>
      <c r="AS28" s="157"/>
      <c r="AT28" s="157"/>
      <c r="AU28" s="157"/>
      <c r="AV28" s="157"/>
      <c r="AW28" s="157"/>
      <c r="AX28" s="157"/>
      <c r="AY28" s="157"/>
    </row>
    <row r="29" spans="1:51" s="99" customFormat="1" ht="14.25" customHeight="1">
      <c r="A29" s="156">
        <v>26</v>
      </c>
      <c r="B29" s="79"/>
      <c r="C29" s="113" t="s">
        <v>1046</v>
      </c>
      <c r="D29" s="78" t="s">
        <v>312</v>
      </c>
      <c r="E29" s="78" t="s">
        <v>58</v>
      </c>
      <c r="F29" s="78" t="s">
        <v>954</v>
      </c>
      <c r="G29" s="78" t="s">
        <v>955</v>
      </c>
      <c r="H29" s="164">
        <v>2</v>
      </c>
      <c r="I29" s="78" t="s">
        <v>968</v>
      </c>
      <c r="J29" s="164">
        <v>48</v>
      </c>
      <c r="K29" s="104" t="s">
        <v>1883</v>
      </c>
      <c r="L29" s="156"/>
      <c r="M29" s="156"/>
      <c r="N29" s="157"/>
      <c r="O29" s="157"/>
      <c r="P29" s="157"/>
      <c r="Q29" s="157"/>
      <c r="R29" s="157"/>
      <c r="S29" s="157"/>
      <c r="T29" s="157"/>
      <c r="U29" s="157"/>
      <c r="V29" s="156"/>
      <c r="W29" s="157"/>
      <c r="X29" s="156"/>
      <c r="Y29" s="157"/>
      <c r="Z29" s="157">
        <v>57.6</v>
      </c>
      <c r="AA29" s="157"/>
      <c r="AB29" s="157">
        <v>57.6</v>
      </c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</row>
    <row r="30" spans="1:51" ht="14.25" customHeight="1">
      <c r="A30" s="156">
        <v>27</v>
      </c>
      <c r="B30" s="79"/>
      <c r="C30" s="94" t="s">
        <v>247</v>
      </c>
      <c r="D30" s="69" t="s">
        <v>910</v>
      </c>
      <c r="E30" s="69" t="s">
        <v>58</v>
      </c>
      <c r="F30" s="69" t="s">
        <v>59</v>
      </c>
      <c r="G30" s="69" t="s">
        <v>1604</v>
      </c>
      <c r="H30" s="165">
        <v>2</v>
      </c>
      <c r="I30" s="69" t="s">
        <v>1336</v>
      </c>
      <c r="J30" s="176">
        <v>26</v>
      </c>
      <c r="K30" s="59" t="s">
        <v>1884</v>
      </c>
      <c r="L30" s="191"/>
      <c r="M30" s="191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1"/>
      <c r="AA30" s="192">
        <v>26</v>
      </c>
      <c r="AB30" s="191"/>
      <c r="AC30" s="192">
        <v>26</v>
      </c>
      <c r="AD30" s="191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</row>
    <row r="31" spans="1:51" ht="14.25" customHeight="1">
      <c r="A31" s="156">
        <v>28</v>
      </c>
      <c r="B31" s="79"/>
      <c r="C31" s="94" t="s">
        <v>247</v>
      </c>
      <c r="D31" s="69" t="s">
        <v>910</v>
      </c>
      <c r="E31" s="69" t="s">
        <v>58</v>
      </c>
      <c r="F31" s="69" t="s">
        <v>60</v>
      </c>
      <c r="G31" s="69" t="s">
        <v>1605</v>
      </c>
      <c r="H31" s="165">
        <v>2</v>
      </c>
      <c r="I31" s="69" t="s">
        <v>1336</v>
      </c>
      <c r="J31" s="176">
        <v>13</v>
      </c>
      <c r="K31" s="104" t="s">
        <v>1884</v>
      </c>
      <c r="L31" s="156"/>
      <c r="M31" s="156"/>
      <c r="N31" s="157"/>
      <c r="O31" s="156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>
        <v>13</v>
      </c>
      <c r="AB31" s="157"/>
      <c r="AC31" s="157">
        <v>13</v>
      </c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</row>
    <row r="32" spans="1:51" ht="14.25" customHeight="1">
      <c r="A32" s="156">
        <v>29</v>
      </c>
      <c r="B32" s="79"/>
      <c r="C32" s="113" t="s">
        <v>1046</v>
      </c>
      <c r="D32" s="78" t="s">
        <v>938</v>
      </c>
      <c r="E32" s="78" t="s">
        <v>58</v>
      </c>
      <c r="F32" s="78" t="s">
        <v>954</v>
      </c>
      <c r="G32" s="78" t="s">
        <v>955</v>
      </c>
      <c r="H32" s="164">
        <v>2</v>
      </c>
      <c r="I32" s="78" t="s">
        <v>1939</v>
      </c>
      <c r="J32" s="164">
        <v>44</v>
      </c>
      <c r="K32" s="104" t="s">
        <v>1884</v>
      </c>
      <c r="L32" s="156"/>
      <c r="M32" s="156"/>
      <c r="N32" s="157"/>
      <c r="O32" s="156"/>
      <c r="P32" s="157"/>
      <c r="Q32" s="156"/>
      <c r="R32" s="157"/>
      <c r="S32" s="157"/>
      <c r="T32" s="157"/>
      <c r="U32" s="157"/>
      <c r="V32" s="157"/>
      <c r="W32" s="156"/>
      <c r="X32" s="157"/>
      <c r="Y32" s="156"/>
      <c r="Z32" s="157"/>
      <c r="AA32" s="156">
        <v>44</v>
      </c>
      <c r="AB32" s="157"/>
      <c r="AC32" s="157">
        <v>44</v>
      </c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  <c r="AU32" s="157"/>
      <c r="AV32" s="157"/>
      <c r="AW32" s="156"/>
      <c r="AX32" s="157"/>
      <c r="AY32" s="157"/>
    </row>
    <row r="33" spans="1:51" ht="14.25" customHeight="1">
      <c r="A33" s="156">
        <v>30</v>
      </c>
      <c r="B33" s="81"/>
      <c r="C33" s="94" t="s">
        <v>247</v>
      </c>
      <c r="D33" s="69" t="s">
        <v>912</v>
      </c>
      <c r="E33" s="69" t="s">
        <v>58</v>
      </c>
      <c r="F33" s="69" t="s">
        <v>93</v>
      </c>
      <c r="G33" s="69" t="s">
        <v>1602</v>
      </c>
      <c r="H33" s="165">
        <v>2</v>
      </c>
      <c r="I33" s="69" t="s">
        <v>1678</v>
      </c>
      <c r="J33" s="176">
        <v>34</v>
      </c>
      <c r="K33" s="104" t="s">
        <v>1898</v>
      </c>
      <c r="L33" s="156"/>
      <c r="M33" s="156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>
        <v>34</v>
      </c>
      <c r="AC33" s="157"/>
      <c r="AD33" s="157">
        <v>34</v>
      </c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</row>
    <row r="34" spans="1:51" ht="14.25" customHeight="1">
      <c r="A34" s="156">
        <v>31</v>
      </c>
      <c r="B34" s="81"/>
      <c r="C34" s="94" t="s">
        <v>247</v>
      </c>
      <c r="D34" s="69" t="s">
        <v>913</v>
      </c>
      <c r="E34" s="69" t="s">
        <v>58</v>
      </c>
      <c r="F34" s="69" t="s">
        <v>93</v>
      </c>
      <c r="G34" s="69" t="s">
        <v>1603</v>
      </c>
      <c r="H34" s="165">
        <v>2</v>
      </c>
      <c r="I34" s="69" t="s">
        <v>1679</v>
      </c>
      <c r="J34" s="176">
        <v>31</v>
      </c>
      <c r="K34" s="104" t="s">
        <v>1900</v>
      </c>
      <c r="L34" s="156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6"/>
      <c r="X34" s="157"/>
      <c r="Y34" s="156"/>
      <c r="Z34" s="157"/>
      <c r="AA34" s="156"/>
      <c r="AB34" s="157"/>
      <c r="AC34" s="157">
        <v>31</v>
      </c>
      <c r="AD34" s="157"/>
      <c r="AE34" s="156">
        <v>31</v>
      </c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7"/>
      <c r="AT34" s="157"/>
      <c r="AU34" s="157"/>
      <c r="AV34" s="157"/>
      <c r="AW34" s="157"/>
      <c r="AX34" s="157"/>
      <c r="AY34" s="157"/>
    </row>
    <row r="35" spans="1:51" ht="14.25" customHeight="1">
      <c r="A35" s="156">
        <v>32</v>
      </c>
      <c r="B35" s="79"/>
      <c r="C35" s="113" t="s">
        <v>1046</v>
      </c>
      <c r="D35" s="78" t="s">
        <v>939</v>
      </c>
      <c r="E35" s="78" t="s">
        <v>58</v>
      </c>
      <c r="F35" s="78" t="s">
        <v>954</v>
      </c>
      <c r="G35" s="78" t="s">
        <v>955</v>
      </c>
      <c r="H35" s="164">
        <v>2</v>
      </c>
      <c r="I35" s="78" t="s">
        <v>969</v>
      </c>
      <c r="J35" s="164">
        <v>47</v>
      </c>
      <c r="K35" s="104" t="s">
        <v>1885</v>
      </c>
      <c r="L35" s="156"/>
      <c r="M35" s="156"/>
      <c r="N35" s="157"/>
      <c r="O35" s="157"/>
      <c r="P35" s="157"/>
      <c r="Q35" s="157"/>
      <c r="R35" s="157"/>
      <c r="S35" s="157"/>
      <c r="T35" s="157"/>
      <c r="U35" s="157"/>
      <c r="V35" s="156"/>
      <c r="W35" s="156"/>
      <c r="X35" s="156"/>
      <c r="Y35" s="157"/>
      <c r="Z35" s="156"/>
      <c r="AA35" s="157"/>
      <c r="AB35" s="156"/>
      <c r="AC35" s="157"/>
      <c r="AD35" s="156"/>
      <c r="AE35" s="157"/>
      <c r="AF35" s="156">
        <v>56.4</v>
      </c>
      <c r="AG35" s="157"/>
      <c r="AH35" s="156">
        <v>56.4</v>
      </c>
      <c r="AI35" s="157"/>
      <c r="AJ35" s="156"/>
      <c r="AK35" s="157"/>
      <c r="AL35" s="156"/>
      <c r="AM35" s="157"/>
      <c r="AN35" s="156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</row>
    <row r="36" spans="1:51" ht="14.25" customHeight="1">
      <c r="A36" s="156">
        <v>33</v>
      </c>
      <c r="B36" s="79"/>
      <c r="C36" s="113" t="s">
        <v>1046</v>
      </c>
      <c r="D36" s="78" t="s">
        <v>940</v>
      </c>
      <c r="E36" s="78" t="s">
        <v>58</v>
      </c>
      <c r="F36" s="78" t="s">
        <v>954</v>
      </c>
      <c r="G36" s="78" t="s">
        <v>955</v>
      </c>
      <c r="H36" s="164">
        <v>2</v>
      </c>
      <c r="I36" s="78" t="s">
        <v>1940</v>
      </c>
      <c r="J36" s="164">
        <v>47</v>
      </c>
      <c r="K36" s="104" t="s">
        <v>1886</v>
      </c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>
        <v>47</v>
      </c>
      <c r="AH36" s="157"/>
      <c r="AI36" s="157">
        <v>47</v>
      </c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</row>
    <row r="37" spans="1:51" ht="14.25" customHeight="1">
      <c r="A37" s="156">
        <v>34</v>
      </c>
      <c r="B37" s="79"/>
      <c r="C37" s="113" t="s">
        <v>1046</v>
      </c>
      <c r="D37" s="78" t="s">
        <v>944</v>
      </c>
      <c r="E37" s="78" t="s">
        <v>58</v>
      </c>
      <c r="F37" s="78" t="s">
        <v>954</v>
      </c>
      <c r="G37" s="78" t="s">
        <v>956</v>
      </c>
      <c r="H37" s="164">
        <v>1</v>
      </c>
      <c r="I37" s="78" t="s">
        <v>972</v>
      </c>
      <c r="J37" s="164">
        <v>37</v>
      </c>
      <c r="K37" s="104" t="s">
        <v>1890</v>
      </c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>
        <v>37</v>
      </c>
      <c r="AK37" s="157">
        <v>7.4</v>
      </c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</row>
    <row r="38" spans="1:51" ht="14.25" customHeight="1">
      <c r="A38" s="156">
        <v>35</v>
      </c>
      <c r="B38" s="81"/>
      <c r="C38" s="94" t="s">
        <v>247</v>
      </c>
      <c r="D38" s="69" t="s">
        <v>909</v>
      </c>
      <c r="E38" s="69" t="s">
        <v>58</v>
      </c>
      <c r="F38" s="69" t="s">
        <v>59</v>
      </c>
      <c r="G38" s="69" t="s">
        <v>1604</v>
      </c>
      <c r="H38" s="165">
        <v>2</v>
      </c>
      <c r="I38" s="69" t="s">
        <v>1326</v>
      </c>
      <c r="J38" s="176">
        <v>28</v>
      </c>
      <c r="K38" s="55" t="s">
        <v>1887</v>
      </c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>
        <v>28</v>
      </c>
      <c r="AM38" s="157"/>
      <c r="AN38" s="157">
        <v>28</v>
      </c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</row>
    <row r="39" spans="1:51" ht="14.25" customHeight="1">
      <c r="A39" s="156">
        <v>36</v>
      </c>
      <c r="B39" s="81"/>
      <c r="C39" s="94" t="s">
        <v>247</v>
      </c>
      <c r="D39" s="69" t="s">
        <v>909</v>
      </c>
      <c r="E39" s="69" t="s">
        <v>58</v>
      </c>
      <c r="F39" s="69" t="s">
        <v>60</v>
      </c>
      <c r="G39" s="69" t="s">
        <v>1605</v>
      </c>
      <c r="H39" s="165">
        <v>2</v>
      </c>
      <c r="I39" s="69" t="s">
        <v>1326</v>
      </c>
      <c r="J39" s="176">
        <v>14</v>
      </c>
      <c r="K39" s="55" t="s">
        <v>1887</v>
      </c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>
        <v>14</v>
      </c>
      <c r="AM39" s="157"/>
      <c r="AN39" s="157">
        <v>14</v>
      </c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</row>
    <row r="40" spans="1:51" ht="14.25" customHeight="1">
      <c r="A40" s="156">
        <v>37</v>
      </c>
      <c r="B40" s="79"/>
      <c r="C40" s="113" t="s">
        <v>1046</v>
      </c>
      <c r="D40" s="78" t="s">
        <v>941</v>
      </c>
      <c r="E40" s="78" t="s">
        <v>58</v>
      </c>
      <c r="F40" s="78" t="s">
        <v>954</v>
      </c>
      <c r="G40" s="78" t="s">
        <v>955</v>
      </c>
      <c r="H40" s="164">
        <v>2</v>
      </c>
      <c r="I40" s="78" t="s">
        <v>970</v>
      </c>
      <c r="J40" s="164">
        <v>48</v>
      </c>
      <c r="K40" s="104" t="s">
        <v>1887</v>
      </c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>
        <v>48</v>
      </c>
      <c r="AM40" s="157">
        <v>9.6</v>
      </c>
      <c r="AN40" s="157">
        <v>48</v>
      </c>
      <c r="AO40" s="157">
        <v>9.6</v>
      </c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</row>
    <row r="41" spans="1:51" ht="14.25" customHeight="1">
      <c r="A41" s="156">
        <v>38</v>
      </c>
      <c r="B41" s="81"/>
      <c r="C41" s="94" t="s">
        <v>247</v>
      </c>
      <c r="D41" s="69" t="s">
        <v>911</v>
      </c>
      <c r="E41" s="69" t="s">
        <v>58</v>
      </c>
      <c r="F41" s="69" t="s">
        <v>59</v>
      </c>
      <c r="G41" s="69" t="s">
        <v>1604</v>
      </c>
      <c r="H41" s="165">
        <v>2</v>
      </c>
      <c r="I41" s="69" t="s">
        <v>1325</v>
      </c>
      <c r="J41" s="176">
        <v>27</v>
      </c>
      <c r="K41" s="104" t="s">
        <v>1902</v>
      </c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>
        <v>27</v>
      </c>
      <c r="AN41" s="157"/>
      <c r="AO41" s="157">
        <v>27</v>
      </c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</row>
    <row r="42" spans="1:51" ht="14.25" customHeight="1">
      <c r="A42" s="156">
        <v>39</v>
      </c>
      <c r="B42" s="81"/>
      <c r="C42" s="94" t="s">
        <v>247</v>
      </c>
      <c r="D42" s="69" t="s">
        <v>911</v>
      </c>
      <c r="E42" s="69" t="s">
        <v>58</v>
      </c>
      <c r="F42" s="69" t="s">
        <v>60</v>
      </c>
      <c r="G42" s="69" t="s">
        <v>1605</v>
      </c>
      <c r="H42" s="165">
        <v>2</v>
      </c>
      <c r="I42" s="69" t="s">
        <v>1325</v>
      </c>
      <c r="J42" s="176">
        <v>13</v>
      </c>
      <c r="K42" s="55" t="s">
        <v>1902</v>
      </c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>
        <v>13</v>
      </c>
      <c r="AN42" s="157"/>
      <c r="AO42" s="157">
        <v>13</v>
      </c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</row>
    <row r="43" spans="1:51" ht="14.25" customHeight="1">
      <c r="A43" s="156">
        <v>40</v>
      </c>
      <c r="B43" s="79"/>
      <c r="C43" s="113" t="s">
        <v>1046</v>
      </c>
      <c r="D43" s="78" t="s">
        <v>942</v>
      </c>
      <c r="E43" s="78" t="s">
        <v>58</v>
      </c>
      <c r="F43" s="78" t="s">
        <v>954</v>
      </c>
      <c r="G43" s="78" t="s">
        <v>956</v>
      </c>
      <c r="H43" s="164">
        <v>2</v>
      </c>
      <c r="I43" s="78" t="s">
        <v>971</v>
      </c>
      <c r="J43" s="164">
        <v>28</v>
      </c>
      <c r="K43" s="55" t="s">
        <v>1888</v>
      </c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>
        <v>28</v>
      </c>
      <c r="AQ43" s="157">
        <v>5.6</v>
      </c>
      <c r="AR43" s="157">
        <v>28</v>
      </c>
      <c r="AS43" s="157">
        <v>5.6</v>
      </c>
      <c r="AT43" s="157"/>
      <c r="AU43" s="157"/>
      <c r="AV43" s="157"/>
      <c r="AW43" s="157"/>
      <c r="AX43" s="157"/>
      <c r="AY43" s="157"/>
    </row>
    <row r="44" spans="1:51" ht="14.25" customHeight="1">
      <c r="A44" s="156">
        <v>41</v>
      </c>
      <c r="B44" s="81"/>
      <c r="C44" s="94" t="s">
        <v>247</v>
      </c>
      <c r="D44" s="69" t="s">
        <v>905</v>
      </c>
      <c r="E44" s="69" t="s">
        <v>58</v>
      </c>
      <c r="F44" s="69" t="s">
        <v>59</v>
      </c>
      <c r="G44" s="69" t="s">
        <v>1604</v>
      </c>
      <c r="H44" s="165">
        <v>2</v>
      </c>
      <c r="I44" s="69" t="s">
        <v>1315</v>
      </c>
      <c r="J44" s="176">
        <v>28</v>
      </c>
      <c r="K44" s="104" t="s">
        <v>1907</v>
      </c>
      <c r="L44" s="157"/>
      <c r="M44" s="156"/>
      <c r="N44" s="157"/>
      <c r="O44" s="156"/>
      <c r="P44" s="157"/>
      <c r="Q44" s="156"/>
      <c r="R44" s="157"/>
      <c r="S44" s="156"/>
      <c r="T44" s="157"/>
      <c r="U44" s="156"/>
      <c r="V44" s="157"/>
      <c r="W44" s="156"/>
      <c r="X44" s="157"/>
      <c r="Y44" s="156"/>
      <c r="Z44" s="157"/>
      <c r="AA44" s="156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>
        <v>28</v>
      </c>
      <c r="AU44" s="157"/>
      <c r="AV44" s="157">
        <v>28</v>
      </c>
      <c r="AW44" s="157"/>
      <c r="AX44" s="157"/>
      <c r="AY44" s="157"/>
    </row>
    <row r="45" spans="1:51" ht="14.25" customHeight="1">
      <c r="A45" s="156">
        <v>42</v>
      </c>
      <c r="B45" s="117"/>
      <c r="C45" s="94" t="s">
        <v>247</v>
      </c>
      <c r="D45" s="69" t="s">
        <v>905</v>
      </c>
      <c r="E45" s="69" t="s">
        <v>58</v>
      </c>
      <c r="F45" s="69" t="s">
        <v>60</v>
      </c>
      <c r="G45" s="69" t="s">
        <v>1605</v>
      </c>
      <c r="H45" s="165">
        <v>2</v>
      </c>
      <c r="I45" s="69" t="s">
        <v>1315</v>
      </c>
      <c r="J45" s="176">
        <v>13</v>
      </c>
      <c r="K45" s="61" t="s">
        <v>1907</v>
      </c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>
        <v>13</v>
      </c>
      <c r="AU45" s="192"/>
      <c r="AV45" s="192">
        <v>13</v>
      </c>
      <c r="AW45" s="192"/>
      <c r="AX45" s="192"/>
      <c r="AY45" s="192"/>
    </row>
    <row r="46" spans="1:51" ht="14.25" customHeight="1">
      <c r="A46" s="156">
        <v>43</v>
      </c>
      <c r="B46" s="81"/>
      <c r="C46" s="94" t="s">
        <v>247</v>
      </c>
      <c r="D46" s="69" t="s">
        <v>906</v>
      </c>
      <c r="E46" s="69" t="s">
        <v>58</v>
      </c>
      <c r="F46" s="69" t="s">
        <v>59</v>
      </c>
      <c r="G46" s="69" t="s">
        <v>1604</v>
      </c>
      <c r="H46" s="165">
        <v>2</v>
      </c>
      <c r="I46" s="69" t="s">
        <v>1316</v>
      </c>
      <c r="J46" s="176">
        <v>28</v>
      </c>
      <c r="K46" s="104" t="s">
        <v>1908</v>
      </c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7"/>
      <c r="AT46" s="157"/>
      <c r="AU46" s="157">
        <v>28</v>
      </c>
      <c r="AV46" s="157"/>
      <c r="AW46" s="157">
        <v>28</v>
      </c>
      <c r="AX46" s="157"/>
      <c r="AY46" s="157"/>
    </row>
    <row r="47" spans="1:51" ht="14.25" customHeight="1">
      <c r="A47" s="156">
        <v>44</v>
      </c>
      <c r="B47" s="79"/>
      <c r="C47" s="94" t="s">
        <v>247</v>
      </c>
      <c r="D47" s="69" t="s">
        <v>906</v>
      </c>
      <c r="E47" s="69" t="s">
        <v>58</v>
      </c>
      <c r="F47" s="69" t="s">
        <v>60</v>
      </c>
      <c r="G47" s="69" t="s">
        <v>1605</v>
      </c>
      <c r="H47" s="165">
        <v>2</v>
      </c>
      <c r="I47" s="69" t="s">
        <v>1316</v>
      </c>
      <c r="J47" s="176">
        <v>14</v>
      </c>
      <c r="K47" s="55" t="s">
        <v>1908</v>
      </c>
      <c r="L47" s="156"/>
      <c r="M47" s="193"/>
      <c r="N47" s="156"/>
      <c r="O47" s="193"/>
      <c r="P47" s="156"/>
      <c r="Q47" s="193"/>
      <c r="R47" s="156"/>
      <c r="S47" s="193"/>
      <c r="T47" s="156"/>
      <c r="U47" s="193"/>
      <c r="V47" s="156"/>
      <c r="W47" s="193"/>
      <c r="X47" s="156"/>
      <c r="Y47" s="193"/>
      <c r="Z47" s="156"/>
      <c r="AA47" s="193"/>
      <c r="AB47" s="156"/>
      <c r="AC47" s="193"/>
      <c r="AD47" s="156"/>
      <c r="AE47" s="193"/>
      <c r="AF47" s="156"/>
      <c r="AG47" s="193"/>
      <c r="AH47" s="156"/>
      <c r="AI47" s="193"/>
      <c r="AJ47" s="156"/>
      <c r="AK47" s="193"/>
      <c r="AL47" s="156"/>
      <c r="AM47" s="193"/>
      <c r="AN47" s="156"/>
      <c r="AO47" s="193"/>
      <c r="AP47" s="156"/>
      <c r="AQ47" s="193"/>
      <c r="AR47" s="193"/>
      <c r="AS47" s="157"/>
      <c r="AT47" s="157"/>
      <c r="AU47" s="157">
        <v>14</v>
      </c>
      <c r="AV47" s="157"/>
      <c r="AW47" s="157">
        <v>14</v>
      </c>
      <c r="AX47" s="157"/>
      <c r="AY47" s="157"/>
    </row>
    <row r="48" spans="1:51" ht="14.25" customHeight="1">
      <c r="A48" s="243" t="s">
        <v>2054</v>
      </c>
      <c r="B48" s="244"/>
      <c r="C48" s="244"/>
      <c r="D48" s="244"/>
      <c r="E48" s="244"/>
      <c r="F48" s="244"/>
      <c r="G48" s="244"/>
      <c r="H48" s="245"/>
      <c r="I48" s="107"/>
      <c r="J48" s="177">
        <f>SUM(J4:J47)</f>
        <v>1345</v>
      </c>
      <c r="K48" s="104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58"/>
      <c r="AT48" s="158"/>
      <c r="AU48" s="158"/>
      <c r="AV48" s="158"/>
      <c r="AW48" s="158"/>
      <c r="AX48" s="158"/>
      <c r="AY48" s="158"/>
    </row>
    <row r="49" spans="1:51" ht="14.25" customHeight="1">
      <c r="A49" s="156">
        <v>45</v>
      </c>
      <c r="B49" s="81"/>
      <c r="C49" s="94" t="s">
        <v>247</v>
      </c>
      <c r="D49" s="69" t="s">
        <v>912</v>
      </c>
      <c r="E49" s="69" t="s">
        <v>32</v>
      </c>
      <c r="F49" s="78" t="s">
        <v>35</v>
      </c>
      <c r="G49" s="69" t="s">
        <v>1612</v>
      </c>
      <c r="H49" s="165">
        <v>2</v>
      </c>
      <c r="I49" s="69" t="s">
        <v>1646</v>
      </c>
      <c r="J49" s="176">
        <v>30</v>
      </c>
      <c r="K49" s="104" t="s">
        <v>1872</v>
      </c>
      <c r="L49" s="193">
        <v>30</v>
      </c>
      <c r="M49" s="156"/>
      <c r="N49" s="193">
        <v>30</v>
      </c>
      <c r="O49" s="156"/>
      <c r="P49" s="193"/>
      <c r="Q49" s="156"/>
      <c r="R49" s="193"/>
      <c r="S49" s="156"/>
      <c r="T49" s="193"/>
      <c r="U49" s="156"/>
      <c r="V49" s="193"/>
      <c r="W49" s="156"/>
      <c r="X49" s="193"/>
      <c r="Y49" s="156"/>
      <c r="Z49" s="193"/>
      <c r="AA49" s="156"/>
      <c r="AB49" s="193"/>
      <c r="AC49" s="156"/>
      <c r="AD49" s="193"/>
      <c r="AE49" s="156"/>
      <c r="AF49" s="193"/>
      <c r="AG49" s="156"/>
      <c r="AH49" s="193"/>
      <c r="AI49" s="156"/>
      <c r="AJ49" s="193"/>
      <c r="AK49" s="156"/>
      <c r="AL49" s="193"/>
      <c r="AM49" s="156"/>
      <c r="AN49" s="193"/>
      <c r="AO49" s="157"/>
      <c r="AP49" s="193"/>
      <c r="AQ49" s="157"/>
      <c r="AR49" s="193"/>
      <c r="AS49" s="157"/>
      <c r="AT49" s="157"/>
      <c r="AU49" s="157"/>
      <c r="AV49" s="157"/>
      <c r="AW49" s="157"/>
      <c r="AX49" s="157"/>
      <c r="AY49" s="157"/>
    </row>
    <row r="50" spans="1:51" ht="14.25" customHeight="1">
      <c r="A50" s="156">
        <v>46</v>
      </c>
      <c r="B50" s="81"/>
      <c r="C50" s="113" t="s">
        <v>231</v>
      </c>
      <c r="D50" s="78" t="s">
        <v>183</v>
      </c>
      <c r="E50" s="78" t="s">
        <v>32</v>
      </c>
      <c r="F50" s="78" t="s">
        <v>34</v>
      </c>
      <c r="G50" s="78" t="s">
        <v>1255</v>
      </c>
      <c r="H50" s="164">
        <v>3</v>
      </c>
      <c r="I50" s="78" t="s">
        <v>1337</v>
      </c>
      <c r="J50" s="175">
        <v>47</v>
      </c>
      <c r="K50" s="55" t="s">
        <v>1873</v>
      </c>
      <c r="L50" s="157"/>
      <c r="M50" s="193">
        <v>47</v>
      </c>
      <c r="N50" s="157"/>
      <c r="O50" s="193">
        <v>47</v>
      </c>
      <c r="P50" s="157"/>
      <c r="Q50" s="193">
        <v>47</v>
      </c>
      <c r="R50" s="157"/>
      <c r="S50" s="193"/>
      <c r="T50" s="157"/>
      <c r="U50" s="193"/>
      <c r="V50" s="157"/>
      <c r="W50" s="193"/>
      <c r="X50" s="157"/>
      <c r="Y50" s="193"/>
      <c r="Z50" s="157"/>
      <c r="AA50" s="193"/>
      <c r="AB50" s="157"/>
      <c r="AC50" s="193"/>
      <c r="AD50" s="157"/>
      <c r="AE50" s="193"/>
      <c r="AF50" s="157"/>
      <c r="AG50" s="193"/>
      <c r="AH50" s="157"/>
      <c r="AI50" s="193"/>
      <c r="AJ50" s="157"/>
      <c r="AK50" s="193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</row>
    <row r="51" spans="1:51" ht="14.25" customHeight="1">
      <c r="A51" s="156">
        <v>47</v>
      </c>
      <c r="B51" s="79"/>
      <c r="C51" s="94" t="s">
        <v>247</v>
      </c>
      <c r="D51" s="69" t="s">
        <v>913</v>
      </c>
      <c r="E51" s="69" t="s">
        <v>32</v>
      </c>
      <c r="F51" s="78" t="s">
        <v>35</v>
      </c>
      <c r="G51" s="69" t="s">
        <v>1612</v>
      </c>
      <c r="H51" s="165">
        <v>2</v>
      </c>
      <c r="I51" s="69" t="s">
        <v>1647</v>
      </c>
      <c r="J51" s="176">
        <v>30</v>
      </c>
      <c r="K51" s="104" t="s">
        <v>1873</v>
      </c>
      <c r="L51" s="157"/>
      <c r="M51" s="157">
        <v>30</v>
      </c>
      <c r="N51" s="157"/>
      <c r="O51" s="157">
        <v>30</v>
      </c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</row>
    <row r="52" spans="1:51" ht="14.25" customHeight="1">
      <c r="A52" s="156">
        <v>48</v>
      </c>
      <c r="B52" s="81"/>
      <c r="C52" s="113" t="s">
        <v>231</v>
      </c>
      <c r="D52" s="78" t="s">
        <v>183</v>
      </c>
      <c r="E52" s="78" t="s">
        <v>32</v>
      </c>
      <c r="F52" s="78" t="s">
        <v>12</v>
      </c>
      <c r="G52" s="78" t="s">
        <v>1256</v>
      </c>
      <c r="H52" s="164">
        <v>2</v>
      </c>
      <c r="I52" s="78" t="s">
        <v>1338</v>
      </c>
      <c r="J52" s="175">
        <v>47</v>
      </c>
      <c r="K52" s="55" t="s">
        <v>1877</v>
      </c>
      <c r="L52" s="157"/>
      <c r="M52" s="157"/>
      <c r="N52" s="157"/>
      <c r="O52" s="157">
        <v>47</v>
      </c>
      <c r="P52" s="157"/>
      <c r="Q52" s="157">
        <v>47</v>
      </c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</row>
    <row r="53" spans="1:51" ht="14.25" customHeight="1">
      <c r="A53" s="156">
        <v>49</v>
      </c>
      <c r="B53" s="81"/>
      <c r="C53" s="94" t="s">
        <v>247</v>
      </c>
      <c r="D53" s="69" t="s">
        <v>906</v>
      </c>
      <c r="E53" s="116" t="s">
        <v>32</v>
      </c>
      <c r="F53" s="116" t="s">
        <v>34</v>
      </c>
      <c r="G53" s="69" t="s">
        <v>355</v>
      </c>
      <c r="H53" s="165">
        <v>1</v>
      </c>
      <c r="I53" s="69" t="s">
        <v>1642</v>
      </c>
      <c r="J53" s="178">
        <v>42</v>
      </c>
      <c r="K53" s="104" t="s">
        <v>1870</v>
      </c>
      <c r="L53" s="157"/>
      <c r="M53" s="157"/>
      <c r="N53" s="157"/>
      <c r="O53" s="157"/>
      <c r="P53" s="157">
        <v>42</v>
      </c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</row>
    <row r="54" spans="1:51" ht="14.25" customHeight="1">
      <c r="A54" s="156">
        <v>50</v>
      </c>
      <c r="B54" s="81"/>
      <c r="C54" s="94" t="s">
        <v>247</v>
      </c>
      <c r="D54" s="69" t="s">
        <v>912</v>
      </c>
      <c r="E54" s="69" t="s">
        <v>32</v>
      </c>
      <c r="F54" s="78" t="s">
        <v>35</v>
      </c>
      <c r="G54" s="69" t="s">
        <v>1613</v>
      </c>
      <c r="H54" s="165">
        <v>2</v>
      </c>
      <c r="I54" s="69" t="s">
        <v>1645</v>
      </c>
      <c r="J54" s="176">
        <v>30</v>
      </c>
      <c r="K54" s="55" t="s">
        <v>1870</v>
      </c>
      <c r="L54" s="157"/>
      <c r="M54" s="157"/>
      <c r="N54" s="157"/>
      <c r="O54" s="157"/>
      <c r="P54" s="157">
        <v>30</v>
      </c>
      <c r="Q54" s="157"/>
      <c r="R54" s="157">
        <v>30</v>
      </c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</row>
    <row r="55" spans="1:51" ht="14.25" customHeight="1">
      <c r="A55" s="156">
        <v>51</v>
      </c>
      <c r="B55" s="81"/>
      <c r="C55" s="94" t="s">
        <v>222</v>
      </c>
      <c r="D55" s="78" t="s">
        <v>1072</v>
      </c>
      <c r="E55" s="78" t="s">
        <v>32</v>
      </c>
      <c r="F55" s="78" t="s">
        <v>12</v>
      </c>
      <c r="G55" s="78" t="s">
        <v>1131</v>
      </c>
      <c r="H55" s="164">
        <v>4</v>
      </c>
      <c r="I55" s="78" t="s">
        <v>1162</v>
      </c>
      <c r="J55" s="175">
        <v>42</v>
      </c>
      <c r="K55" s="55" t="s">
        <v>1870</v>
      </c>
      <c r="L55" s="157"/>
      <c r="M55" s="157"/>
      <c r="N55" s="157"/>
      <c r="O55" s="157"/>
      <c r="P55" s="157">
        <v>42</v>
      </c>
      <c r="Q55" s="157"/>
      <c r="R55" s="157">
        <v>42</v>
      </c>
      <c r="S55" s="157"/>
      <c r="T55" s="157">
        <v>42</v>
      </c>
      <c r="U55" s="157"/>
      <c r="V55" s="157">
        <v>42</v>
      </c>
      <c r="W55" s="157"/>
      <c r="X55" s="157">
        <v>42</v>
      </c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</row>
    <row r="56" spans="1:51" ht="14.25" customHeight="1">
      <c r="A56" s="156">
        <v>52</v>
      </c>
      <c r="B56" s="81"/>
      <c r="C56" s="94" t="s">
        <v>222</v>
      </c>
      <c r="D56" s="78" t="s">
        <v>1073</v>
      </c>
      <c r="E56" s="78" t="s">
        <v>32</v>
      </c>
      <c r="F56" s="78" t="s">
        <v>12</v>
      </c>
      <c r="G56" s="78" t="s">
        <v>1131</v>
      </c>
      <c r="H56" s="164">
        <v>4</v>
      </c>
      <c r="I56" s="78" t="s">
        <v>1162</v>
      </c>
      <c r="J56" s="175">
        <v>37</v>
      </c>
      <c r="K56" s="104" t="s">
        <v>1870</v>
      </c>
      <c r="L56" s="156"/>
      <c r="M56" s="156"/>
      <c r="N56" s="157"/>
      <c r="O56" s="157"/>
      <c r="P56" s="157">
        <v>37</v>
      </c>
      <c r="Q56" s="157"/>
      <c r="R56" s="157">
        <v>37</v>
      </c>
      <c r="S56" s="157"/>
      <c r="T56" s="157">
        <v>37</v>
      </c>
      <c r="U56" s="157"/>
      <c r="V56" s="157">
        <v>37</v>
      </c>
      <c r="W56" s="157"/>
      <c r="X56" s="157">
        <v>37</v>
      </c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</row>
    <row r="57" spans="1:51" ht="14.25" customHeight="1">
      <c r="A57" s="156">
        <v>53</v>
      </c>
      <c r="B57" s="81"/>
      <c r="C57" s="94" t="s">
        <v>247</v>
      </c>
      <c r="D57" s="69" t="s">
        <v>913</v>
      </c>
      <c r="E57" s="109" t="s">
        <v>32</v>
      </c>
      <c r="F57" s="78" t="s">
        <v>35</v>
      </c>
      <c r="G57" s="69" t="s">
        <v>1613</v>
      </c>
      <c r="H57" s="165">
        <v>2</v>
      </c>
      <c r="I57" s="69" t="s">
        <v>1644</v>
      </c>
      <c r="J57" s="176">
        <v>30</v>
      </c>
      <c r="K57" s="104" t="s">
        <v>1871</v>
      </c>
      <c r="L57" s="157"/>
      <c r="M57" s="157"/>
      <c r="N57" s="157"/>
      <c r="O57" s="157"/>
      <c r="P57" s="157"/>
      <c r="Q57" s="157">
        <v>30</v>
      </c>
      <c r="R57" s="157"/>
      <c r="S57" s="157">
        <v>30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</row>
    <row r="58" spans="1:51" ht="14.25" customHeight="1">
      <c r="A58" s="156">
        <v>54</v>
      </c>
      <c r="B58" s="79"/>
      <c r="C58" s="94" t="s">
        <v>1714</v>
      </c>
      <c r="D58" s="114" t="s">
        <v>1712</v>
      </c>
      <c r="E58" s="114" t="s">
        <v>32</v>
      </c>
      <c r="F58" s="114" t="s">
        <v>12</v>
      </c>
      <c r="G58" s="114" t="s">
        <v>1716</v>
      </c>
      <c r="H58" s="164">
        <v>6</v>
      </c>
      <c r="I58" s="114" t="s">
        <v>1718</v>
      </c>
      <c r="J58" s="164">
        <v>32</v>
      </c>
      <c r="K58" s="104" t="s">
        <v>1896</v>
      </c>
      <c r="L58" s="156"/>
      <c r="M58" s="156"/>
      <c r="N58" s="157"/>
      <c r="O58" s="157"/>
      <c r="P58" s="157"/>
      <c r="Q58" s="157"/>
      <c r="R58" s="157"/>
      <c r="S58" s="157"/>
      <c r="T58" s="157"/>
      <c r="U58" s="157"/>
      <c r="V58" s="157">
        <v>32</v>
      </c>
      <c r="W58" s="157">
        <v>32</v>
      </c>
      <c r="X58" s="157">
        <v>32</v>
      </c>
      <c r="Y58" s="157">
        <v>32</v>
      </c>
      <c r="Z58" s="157">
        <v>32</v>
      </c>
      <c r="AA58" s="157">
        <v>32</v>
      </c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</row>
    <row r="59" spans="1:51" ht="14.25" customHeight="1">
      <c r="A59" s="156">
        <v>55</v>
      </c>
      <c r="B59" s="79"/>
      <c r="C59" s="94" t="s">
        <v>1714</v>
      </c>
      <c r="D59" s="114" t="s">
        <v>1713</v>
      </c>
      <c r="E59" s="114" t="s">
        <v>32</v>
      </c>
      <c r="F59" s="114" t="s">
        <v>12</v>
      </c>
      <c r="G59" s="114" t="s">
        <v>1716</v>
      </c>
      <c r="H59" s="164">
        <v>6</v>
      </c>
      <c r="I59" s="114" t="s">
        <v>1718</v>
      </c>
      <c r="J59" s="164">
        <v>32</v>
      </c>
      <c r="K59" s="104" t="s">
        <v>1896</v>
      </c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>
        <v>32</v>
      </c>
      <c r="W59" s="157">
        <v>32</v>
      </c>
      <c r="X59" s="157">
        <v>32</v>
      </c>
      <c r="Y59" s="157">
        <v>32</v>
      </c>
      <c r="Z59" s="157">
        <v>32</v>
      </c>
      <c r="AA59" s="157">
        <v>32</v>
      </c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</row>
    <row r="60" spans="1:51" ht="14.25" customHeight="1">
      <c r="A60" s="156">
        <v>56</v>
      </c>
      <c r="B60" s="79"/>
      <c r="C60" s="94" t="s">
        <v>247</v>
      </c>
      <c r="D60" s="69" t="s">
        <v>367</v>
      </c>
      <c r="E60" s="69" t="s">
        <v>32</v>
      </c>
      <c r="F60" s="69" t="s">
        <v>12</v>
      </c>
      <c r="G60" s="69" t="s">
        <v>1608</v>
      </c>
      <c r="H60" s="165">
        <v>4</v>
      </c>
      <c r="I60" s="69" t="s">
        <v>1680</v>
      </c>
      <c r="J60" s="179">
        <v>36</v>
      </c>
      <c r="K60" s="59" t="s">
        <v>1896</v>
      </c>
      <c r="L60" s="191"/>
      <c r="M60" s="191"/>
      <c r="N60" s="192"/>
      <c r="O60" s="192"/>
      <c r="P60" s="192"/>
      <c r="Q60" s="192"/>
      <c r="R60" s="192"/>
      <c r="S60" s="192"/>
      <c r="T60" s="192"/>
      <c r="U60" s="192"/>
      <c r="V60" s="192">
        <v>36</v>
      </c>
      <c r="W60" s="192">
        <v>36</v>
      </c>
      <c r="X60" s="192">
        <v>36</v>
      </c>
      <c r="Y60" s="192">
        <v>36</v>
      </c>
      <c r="Z60" s="192">
        <v>36</v>
      </c>
      <c r="AA60" s="192">
        <v>36</v>
      </c>
      <c r="AB60" s="192">
        <v>36</v>
      </c>
      <c r="AC60" s="192">
        <v>36</v>
      </c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</row>
    <row r="61" spans="1:51" ht="14.25" customHeight="1">
      <c r="A61" s="156">
        <v>57</v>
      </c>
      <c r="B61" s="81"/>
      <c r="C61" s="94" t="s">
        <v>247</v>
      </c>
      <c r="D61" s="69" t="s">
        <v>370</v>
      </c>
      <c r="E61" s="69" t="s">
        <v>32</v>
      </c>
      <c r="F61" s="69" t="s">
        <v>34</v>
      </c>
      <c r="G61" s="69" t="s">
        <v>1618</v>
      </c>
      <c r="H61" s="165">
        <v>3</v>
      </c>
      <c r="I61" s="69" t="s">
        <v>1689</v>
      </c>
      <c r="J61" s="176">
        <v>32</v>
      </c>
      <c r="K61" s="104" t="s">
        <v>1896</v>
      </c>
      <c r="L61" s="156"/>
      <c r="M61" s="156"/>
      <c r="N61" s="157"/>
      <c r="O61" s="157"/>
      <c r="P61" s="157"/>
      <c r="Q61" s="157"/>
      <c r="R61" s="157"/>
      <c r="S61" s="157"/>
      <c r="T61" s="157"/>
      <c r="U61" s="157"/>
      <c r="V61" s="157">
        <v>32</v>
      </c>
      <c r="W61" s="157"/>
      <c r="X61" s="157">
        <v>32</v>
      </c>
      <c r="Y61" s="157"/>
      <c r="Z61" s="157">
        <v>32</v>
      </c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</row>
    <row r="62" spans="1:51" ht="14.25" customHeight="1">
      <c r="A62" s="156">
        <v>58</v>
      </c>
      <c r="B62" s="55"/>
      <c r="C62" s="94" t="s">
        <v>247</v>
      </c>
      <c r="D62" s="69" t="s">
        <v>372</v>
      </c>
      <c r="E62" s="69" t="s">
        <v>32</v>
      </c>
      <c r="F62" s="69" t="s">
        <v>35</v>
      </c>
      <c r="G62" s="69" t="s">
        <v>1618</v>
      </c>
      <c r="H62" s="165">
        <v>3</v>
      </c>
      <c r="I62" s="69" t="s">
        <v>1689</v>
      </c>
      <c r="J62" s="176">
        <v>36</v>
      </c>
      <c r="K62" s="104" t="s">
        <v>1896</v>
      </c>
      <c r="L62" s="156"/>
      <c r="M62" s="156"/>
      <c r="N62" s="157"/>
      <c r="O62" s="156"/>
      <c r="P62" s="157"/>
      <c r="Q62" s="156"/>
      <c r="R62" s="157"/>
      <c r="S62" s="156"/>
      <c r="T62" s="157"/>
      <c r="U62" s="156"/>
      <c r="V62" s="157">
        <v>36</v>
      </c>
      <c r="W62" s="156"/>
      <c r="X62" s="157">
        <v>36</v>
      </c>
      <c r="Y62" s="156"/>
      <c r="Z62" s="157">
        <v>36</v>
      </c>
      <c r="AA62" s="156"/>
      <c r="AB62" s="157"/>
      <c r="AC62" s="156"/>
      <c r="AD62" s="157"/>
      <c r="AE62" s="156"/>
      <c r="AF62" s="157"/>
      <c r="AG62" s="156"/>
      <c r="AH62" s="157"/>
      <c r="AI62" s="156"/>
      <c r="AJ62" s="157"/>
      <c r="AK62" s="156"/>
      <c r="AL62" s="157"/>
      <c r="AM62" s="156"/>
      <c r="AN62" s="157"/>
      <c r="AO62" s="156"/>
      <c r="AP62" s="157"/>
      <c r="AQ62" s="156"/>
      <c r="AR62" s="157"/>
      <c r="AS62" s="156"/>
      <c r="AT62" s="157"/>
      <c r="AU62" s="156"/>
      <c r="AV62" s="157"/>
      <c r="AW62" s="156"/>
      <c r="AX62" s="157"/>
      <c r="AY62" s="157"/>
    </row>
    <row r="63" spans="1:51" ht="14.25" customHeight="1">
      <c r="A63" s="156">
        <v>59</v>
      </c>
      <c r="B63" s="81"/>
      <c r="C63" s="106" t="s">
        <v>1536</v>
      </c>
      <c r="D63" s="114" t="s">
        <v>1382</v>
      </c>
      <c r="E63" s="114" t="s">
        <v>32</v>
      </c>
      <c r="F63" s="114" t="s">
        <v>12</v>
      </c>
      <c r="G63" s="114" t="s">
        <v>1420</v>
      </c>
      <c r="H63" s="164">
        <v>3</v>
      </c>
      <c r="I63" s="78" t="s">
        <v>1817</v>
      </c>
      <c r="J63" s="180">
        <v>45</v>
      </c>
      <c r="K63" s="104" t="s">
        <v>1892</v>
      </c>
      <c r="L63" s="156"/>
      <c r="M63" s="156"/>
      <c r="N63" s="157"/>
      <c r="O63" s="157"/>
      <c r="P63" s="157"/>
      <c r="Q63" s="157"/>
      <c r="R63" s="157"/>
      <c r="S63" s="157"/>
      <c r="T63" s="157"/>
      <c r="U63" s="157"/>
      <c r="V63" s="157"/>
      <c r="W63" s="157">
        <v>45</v>
      </c>
      <c r="X63" s="157"/>
      <c r="Y63" s="157">
        <v>45</v>
      </c>
      <c r="Z63" s="157"/>
      <c r="AA63" s="157">
        <v>45</v>
      </c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</row>
    <row r="64" spans="1:51" ht="14.25" customHeight="1">
      <c r="A64" s="156">
        <v>60</v>
      </c>
      <c r="B64" s="81"/>
      <c r="C64" s="113" t="s">
        <v>231</v>
      </c>
      <c r="D64" s="78" t="s">
        <v>1241</v>
      </c>
      <c r="E64" s="78" t="s">
        <v>32</v>
      </c>
      <c r="F64" s="78" t="s">
        <v>34</v>
      </c>
      <c r="G64" s="78" t="s">
        <v>1255</v>
      </c>
      <c r="H64" s="164">
        <v>3</v>
      </c>
      <c r="I64" s="78" t="s">
        <v>1335</v>
      </c>
      <c r="J64" s="175">
        <v>47</v>
      </c>
      <c r="K64" s="104" t="s">
        <v>1891</v>
      </c>
      <c r="L64" s="156"/>
      <c r="M64" s="156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>
        <v>47</v>
      </c>
      <c r="Z64" s="157"/>
      <c r="AA64" s="157">
        <v>47</v>
      </c>
      <c r="AB64" s="157"/>
      <c r="AC64" s="157">
        <v>47</v>
      </c>
      <c r="AD64" s="157"/>
      <c r="AE64" s="157"/>
      <c r="AF64" s="157"/>
      <c r="AG64" s="157"/>
      <c r="AH64" s="190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</row>
    <row r="65" spans="1:51" ht="14.25" customHeight="1">
      <c r="A65" s="156">
        <v>61</v>
      </c>
      <c r="B65" s="81"/>
      <c r="C65" s="94" t="s">
        <v>222</v>
      </c>
      <c r="D65" s="78" t="s">
        <v>1074</v>
      </c>
      <c r="E65" s="78" t="s">
        <v>32</v>
      </c>
      <c r="F65" s="78" t="s">
        <v>12</v>
      </c>
      <c r="G65" s="78" t="s">
        <v>1131</v>
      </c>
      <c r="H65" s="164">
        <v>4</v>
      </c>
      <c r="I65" s="78" t="s">
        <v>1163</v>
      </c>
      <c r="J65" s="175">
        <v>36</v>
      </c>
      <c r="K65" s="104" t="s">
        <v>1883</v>
      </c>
      <c r="L65" s="156"/>
      <c r="M65" s="156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>
        <v>36</v>
      </c>
      <c r="AA65" s="157"/>
      <c r="AB65" s="157">
        <v>36</v>
      </c>
      <c r="AC65" s="157"/>
      <c r="AD65" s="157">
        <v>36</v>
      </c>
      <c r="AE65" s="157"/>
      <c r="AF65" s="157">
        <v>36</v>
      </c>
      <c r="AG65" s="157"/>
      <c r="AH65" s="190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</row>
    <row r="66" spans="1:51" ht="14.25" customHeight="1">
      <c r="A66" s="156">
        <v>62</v>
      </c>
      <c r="B66" s="81"/>
      <c r="C66" s="94" t="s">
        <v>222</v>
      </c>
      <c r="D66" s="69" t="s">
        <v>1081</v>
      </c>
      <c r="E66" s="78" t="s">
        <v>32</v>
      </c>
      <c r="F66" s="78" t="s">
        <v>12</v>
      </c>
      <c r="G66" s="69" t="s">
        <v>1137</v>
      </c>
      <c r="H66" s="165">
        <v>3</v>
      </c>
      <c r="I66" s="78" t="s">
        <v>1180</v>
      </c>
      <c r="J66" s="181">
        <v>43</v>
      </c>
      <c r="K66" s="55" t="s">
        <v>1883</v>
      </c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>
        <v>43</v>
      </c>
      <c r="AA66" s="157"/>
      <c r="AB66" s="157">
        <v>43</v>
      </c>
      <c r="AC66" s="157"/>
      <c r="AD66" s="157">
        <v>43</v>
      </c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</row>
    <row r="67" spans="1:51" s="62" customFormat="1" ht="14.25" customHeight="1">
      <c r="A67" s="156">
        <v>63</v>
      </c>
      <c r="B67" s="81"/>
      <c r="C67" s="94" t="s">
        <v>222</v>
      </c>
      <c r="D67" s="78" t="s">
        <v>1071</v>
      </c>
      <c r="E67" s="78" t="s">
        <v>32</v>
      </c>
      <c r="F67" s="78" t="s">
        <v>12</v>
      </c>
      <c r="G67" s="78" t="s">
        <v>1131</v>
      </c>
      <c r="H67" s="164">
        <v>4</v>
      </c>
      <c r="I67" s="78" t="s">
        <v>1161</v>
      </c>
      <c r="J67" s="175">
        <v>38</v>
      </c>
      <c r="K67" s="55" t="s">
        <v>1884</v>
      </c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>
        <v>38</v>
      </c>
      <c r="AB67" s="157"/>
      <c r="AC67" s="157">
        <v>38</v>
      </c>
      <c r="AD67" s="157"/>
      <c r="AE67" s="157">
        <v>38</v>
      </c>
      <c r="AF67" s="157"/>
      <c r="AG67" s="157">
        <v>38</v>
      </c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</row>
    <row r="68" spans="1:51" ht="14.25" customHeight="1">
      <c r="A68" s="156">
        <v>64</v>
      </c>
      <c r="B68" s="81"/>
      <c r="C68" s="94" t="s">
        <v>222</v>
      </c>
      <c r="D68" s="69" t="s">
        <v>1081</v>
      </c>
      <c r="E68" s="69" t="s">
        <v>32</v>
      </c>
      <c r="F68" s="78" t="s">
        <v>35</v>
      </c>
      <c r="G68" s="69" t="s">
        <v>1136</v>
      </c>
      <c r="H68" s="165">
        <v>3</v>
      </c>
      <c r="I68" s="78" t="s">
        <v>1178</v>
      </c>
      <c r="J68" s="181">
        <v>43</v>
      </c>
      <c r="K68" s="55" t="s">
        <v>1884</v>
      </c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>
        <v>43</v>
      </c>
      <c r="AB68" s="157"/>
      <c r="AC68" s="157">
        <v>43</v>
      </c>
      <c r="AD68" s="157"/>
      <c r="AE68" s="157">
        <v>43</v>
      </c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</row>
    <row r="69" spans="1:51" s="62" customFormat="1" ht="14.25" customHeight="1">
      <c r="A69" s="156">
        <v>65</v>
      </c>
      <c r="B69" s="79"/>
      <c r="C69" s="94" t="s">
        <v>1714</v>
      </c>
      <c r="D69" s="114" t="s">
        <v>1712</v>
      </c>
      <c r="E69" s="114" t="s">
        <v>32</v>
      </c>
      <c r="F69" s="114" t="s">
        <v>84</v>
      </c>
      <c r="G69" s="114" t="s">
        <v>1717</v>
      </c>
      <c r="H69" s="164">
        <v>2</v>
      </c>
      <c r="I69" s="114" t="s">
        <v>1719</v>
      </c>
      <c r="J69" s="164">
        <v>32</v>
      </c>
      <c r="K69" s="55" t="s">
        <v>1898</v>
      </c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>
        <v>32</v>
      </c>
      <c r="AC69" s="157">
        <v>32</v>
      </c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</row>
    <row r="70" spans="1:51" ht="14.25" customHeight="1">
      <c r="A70" s="156">
        <v>66</v>
      </c>
      <c r="B70" s="79"/>
      <c r="C70" s="94" t="s">
        <v>1714</v>
      </c>
      <c r="D70" s="114" t="s">
        <v>1713</v>
      </c>
      <c r="E70" s="114" t="s">
        <v>32</v>
      </c>
      <c r="F70" s="114" t="s">
        <v>84</v>
      </c>
      <c r="G70" s="114" t="s">
        <v>1717</v>
      </c>
      <c r="H70" s="164">
        <v>2</v>
      </c>
      <c r="I70" s="114" t="s">
        <v>1719</v>
      </c>
      <c r="J70" s="164">
        <v>32</v>
      </c>
      <c r="K70" s="55" t="s">
        <v>1898</v>
      </c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>
        <v>32</v>
      </c>
      <c r="AC70" s="157">
        <v>32</v>
      </c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</row>
    <row r="71" spans="1:51" ht="14.25" customHeight="1">
      <c r="A71" s="156">
        <v>67</v>
      </c>
      <c r="B71" s="81"/>
      <c r="C71" s="106" t="s">
        <v>1536</v>
      </c>
      <c r="D71" s="114" t="s">
        <v>1383</v>
      </c>
      <c r="E71" s="114" t="s">
        <v>32</v>
      </c>
      <c r="F71" s="114" t="s">
        <v>12</v>
      </c>
      <c r="G71" s="114" t="s">
        <v>1420</v>
      </c>
      <c r="H71" s="164">
        <v>3</v>
      </c>
      <c r="I71" s="78" t="s">
        <v>1483</v>
      </c>
      <c r="J71" s="180">
        <v>46</v>
      </c>
      <c r="K71" s="55" t="s">
        <v>1898</v>
      </c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>
        <v>46</v>
      </c>
      <c r="AC71" s="157"/>
      <c r="AD71" s="157">
        <v>46</v>
      </c>
      <c r="AE71" s="157"/>
      <c r="AF71" s="157">
        <v>46</v>
      </c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</row>
    <row r="72" spans="1:51" ht="14.25" customHeight="1">
      <c r="A72" s="156">
        <v>68</v>
      </c>
      <c r="B72" s="81"/>
      <c r="C72" s="94" t="s">
        <v>247</v>
      </c>
      <c r="D72" s="69" t="s">
        <v>910</v>
      </c>
      <c r="E72" s="116" t="s">
        <v>32</v>
      </c>
      <c r="F72" s="116" t="s">
        <v>34</v>
      </c>
      <c r="G72" s="69" t="s">
        <v>355</v>
      </c>
      <c r="H72" s="165">
        <v>1</v>
      </c>
      <c r="I72" s="69" t="s">
        <v>1933</v>
      </c>
      <c r="J72" s="178">
        <v>39</v>
      </c>
      <c r="K72" s="55" t="s">
        <v>1897</v>
      </c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>
        <v>39</v>
      </c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</row>
    <row r="73" spans="1:51" ht="14.25" customHeight="1">
      <c r="A73" s="156">
        <v>69</v>
      </c>
      <c r="B73" s="81"/>
      <c r="C73" s="94" t="s">
        <v>222</v>
      </c>
      <c r="D73" s="69" t="s">
        <v>214</v>
      </c>
      <c r="E73" s="69" t="s">
        <v>32</v>
      </c>
      <c r="F73" s="69" t="s">
        <v>12</v>
      </c>
      <c r="G73" s="69" t="s">
        <v>1133</v>
      </c>
      <c r="H73" s="165">
        <v>2</v>
      </c>
      <c r="I73" s="69" t="s">
        <v>1170</v>
      </c>
      <c r="J73" s="165">
        <v>36</v>
      </c>
      <c r="K73" s="55" t="s">
        <v>1897</v>
      </c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94">
        <v>36</v>
      </c>
      <c r="AE73" s="157"/>
      <c r="AF73" s="157">
        <v>36</v>
      </c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</row>
    <row r="74" spans="1:51" ht="14.25" customHeight="1">
      <c r="A74" s="156">
        <v>70</v>
      </c>
      <c r="B74" s="81"/>
      <c r="C74" s="94" t="s">
        <v>247</v>
      </c>
      <c r="D74" s="69" t="s">
        <v>907</v>
      </c>
      <c r="E74" s="116" t="s">
        <v>32</v>
      </c>
      <c r="F74" s="116" t="s">
        <v>34</v>
      </c>
      <c r="G74" s="69" t="s">
        <v>355</v>
      </c>
      <c r="H74" s="165">
        <v>1</v>
      </c>
      <c r="I74" s="69" t="s">
        <v>1284</v>
      </c>
      <c r="J74" s="178">
        <v>40</v>
      </c>
      <c r="K74" s="55" t="s">
        <v>1903</v>
      </c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>
        <v>40</v>
      </c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</row>
    <row r="75" spans="1:51" ht="14.25" customHeight="1">
      <c r="A75" s="156">
        <v>71</v>
      </c>
      <c r="B75" s="81"/>
      <c r="C75" s="94" t="s">
        <v>247</v>
      </c>
      <c r="D75" s="69" t="s">
        <v>372</v>
      </c>
      <c r="E75" s="69" t="s">
        <v>32</v>
      </c>
      <c r="F75" s="69" t="s">
        <v>35</v>
      </c>
      <c r="G75" s="69" t="s">
        <v>1619</v>
      </c>
      <c r="H75" s="165">
        <v>3</v>
      </c>
      <c r="I75" s="69" t="s">
        <v>1653</v>
      </c>
      <c r="J75" s="176">
        <v>36</v>
      </c>
      <c r="K75" s="55" t="s">
        <v>1885</v>
      </c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>
        <v>36</v>
      </c>
      <c r="AG75" s="157"/>
      <c r="AH75" s="157">
        <v>36</v>
      </c>
      <c r="AI75" s="157"/>
      <c r="AJ75" s="157">
        <v>36</v>
      </c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</row>
    <row r="76" spans="1:51" ht="14.25" customHeight="1">
      <c r="A76" s="156">
        <v>72</v>
      </c>
      <c r="B76" s="81"/>
      <c r="C76" s="106" t="s">
        <v>1536</v>
      </c>
      <c r="D76" s="114" t="s">
        <v>1384</v>
      </c>
      <c r="E76" s="114" t="s">
        <v>32</v>
      </c>
      <c r="F76" s="114" t="s">
        <v>12</v>
      </c>
      <c r="G76" s="114" t="s">
        <v>1420</v>
      </c>
      <c r="H76" s="164">
        <v>3</v>
      </c>
      <c r="I76" s="78" t="s">
        <v>1484</v>
      </c>
      <c r="J76" s="180">
        <v>50</v>
      </c>
      <c r="K76" s="55" t="s">
        <v>1899</v>
      </c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>
        <v>50</v>
      </c>
      <c r="AI76" s="157"/>
      <c r="AJ76" s="157">
        <v>50</v>
      </c>
      <c r="AK76" s="157"/>
      <c r="AL76" s="157">
        <v>50</v>
      </c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</row>
    <row r="77" spans="1:51" ht="14.25" customHeight="1">
      <c r="A77" s="156">
        <v>73</v>
      </c>
      <c r="B77" s="81"/>
      <c r="C77" s="94" t="s">
        <v>222</v>
      </c>
      <c r="D77" s="69" t="s">
        <v>1080</v>
      </c>
      <c r="E77" s="78" t="s">
        <v>32</v>
      </c>
      <c r="F77" s="78" t="s">
        <v>12</v>
      </c>
      <c r="G77" s="69" t="s">
        <v>1137</v>
      </c>
      <c r="H77" s="165">
        <v>3</v>
      </c>
      <c r="I77" s="69" t="s">
        <v>1179</v>
      </c>
      <c r="J77" s="181">
        <v>44</v>
      </c>
      <c r="K77" s="55" t="s">
        <v>1899</v>
      </c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>
        <v>44</v>
      </c>
      <c r="AI77" s="157"/>
      <c r="AJ77" s="157">
        <v>44</v>
      </c>
      <c r="AK77" s="157"/>
      <c r="AL77" s="157">
        <v>44</v>
      </c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</row>
    <row r="78" spans="1:51" ht="14.25" customHeight="1">
      <c r="A78" s="156">
        <v>74</v>
      </c>
      <c r="B78" s="79"/>
      <c r="C78" s="94" t="s">
        <v>247</v>
      </c>
      <c r="D78" s="69" t="s">
        <v>376</v>
      </c>
      <c r="E78" s="69" t="s">
        <v>32</v>
      </c>
      <c r="F78" s="69" t="s">
        <v>34</v>
      </c>
      <c r="G78" s="69" t="s">
        <v>1594</v>
      </c>
      <c r="H78" s="165">
        <v>3</v>
      </c>
      <c r="I78" s="69" t="s">
        <v>1672</v>
      </c>
      <c r="J78" s="176">
        <v>38</v>
      </c>
      <c r="K78" s="55" t="s">
        <v>1890</v>
      </c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>
        <v>38</v>
      </c>
      <c r="AK78" s="157"/>
      <c r="AL78" s="157">
        <v>38</v>
      </c>
      <c r="AM78" s="157"/>
      <c r="AN78" s="157">
        <v>38</v>
      </c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</row>
    <row r="79" spans="1:51" ht="14.25" customHeight="1">
      <c r="A79" s="156">
        <v>75</v>
      </c>
      <c r="B79" s="79"/>
      <c r="C79" s="94" t="s">
        <v>247</v>
      </c>
      <c r="D79" s="69" t="s">
        <v>373</v>
      </c>
      <c r="E79" s="69" t="s">
        <v>32</v>
      </c>
      <c r="F79" s="69" t="s">
        <v>34</v>
      </c>
      <c r="G79" s="69" t="s">
        <v>1594</v>
      </c>
      <c r="H79" s="165">
        <v>3</v>
      </c>
      <c r="I79" s="69" t="s">
        <v>1334</v>
      </c>
      <c r="J79" s="176">
        <v>38</v>
      </c>
      <c r="K79" s="55" t="s">
        <v>1904</v>
      </c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>
        <v>38</v>
      </c>
      <c r="AL79" s="192"/>
      <c r="AM79" s="192">
        <v>38</v>
      </c>
      <c r="AN79" s="192"/>
      <c r="AO79" s="192">
        <v>38</v>
      </c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</row>
    <row r="80" spans="1:51" s="62" customFormat="1" ht="14.25" customHeight="1">
      <c r="A80" s="156">
        <v>76</v>
      </c>
      <c r="B80" s="81"/>
      <c r="C80" s="94" t="s">
        <v>247</v>
      </c>
      <c r="D80" s="69" t="s">
        <v>902</v>
      </c>
      <c r="E80" s="69" t="s">
        <v>32</v>
      </c>
      <c r="F80" s="69" t="s">
        <v>35</v>
      </c>
      <c r="G80" s="69" t="s">
        <v>1594</v>
      </c>
      <c r="H80" s="165">
        <v>3</v>
      </c>
      <c r="I80" s="69" t="s">
        <v>1673</v>
      </c>
      <c r="J80" s="176">
        <v>30</v>
      </c>
      <c r="K80" s="55" t="s">
        <v>1887</v>
      </c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>
        <v>30</v>
      </c>
      <c r="AM80" s="157"/>
      <c r="AN80" s="157">
        <v>30</v>
      </c>
      <c r="AO80" s="157"/>
      <c r="AP80" s="157">
        <v>30</v>
      </c>
      <c r="AQ80" s="157"/>
      <c r="AR80" s="157"/>
      <c r="AS80" s="157"/>
      <c r="AT80" s="157"/>
      <c r="AU80" s="157"/>
      <c r="AV80" s="157"/>
      <c r="AW80" s="157"/>
      <c r="AX80" s="157"/>
      <c r="AY80" s="157"/>
    </row>
    <row r="81" spans="1:51" s="62" customFormat="1" ht="14.25" customHeight="1">
      <c r="A81" s="156">
        <v>77</v>
      </c>
      <c r="B81" s="81"/>
      <c r="C81" s="94" t="s">
        <v>247</v>
      </c>
      <c r="D81" s="69" t="s">
        <v>370</v>
      </c>
      <c r="E81" s="69" t="s">
        <v>32</v>
      </c>
      <c r="F81" s="69" t="s">
        <v>84</v>
      </c>
      <c r="G81" s="69" t="s">
        <v>1620</v>
      </c>
      <c r="H81" s="165">
        <v>2</v>
      </c>
      <c r="I81" s="69" t="s">
        <v>1326</v>
      </c>
      <c r="J81" s="176">
        <v>32</v>
      </c>
      <c r="K81" s="55" t="s">
        <v>1887</v>
      </c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>
        <v>32</v>
      </c>
      <c r="AM81" s="157"/>
      <c r="AN81" s="157">
        <v>32</v>
      </c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</row>
    <row r="82" spans="1:51" ht="14.25" customHeight="1">
      <c r="A82" s="156">
        <v>78</v>
      </c>
      <c r="B82" s="79"/>
      <c r="C82" s="113" t="s">
        <v>231</v>
      </c>
      <c r="D82" s="78" t="s">
        <v>182</v>
      </c>
      <c r="E82" s="78" t="s">
        <v>32</v>
      </c>
      <c r="F82" s="78" t="s">
        <v>12</v>
      </c>
      <c r="G82" s="78" t="s">
        <v>1256</v>
      </c>
      <c r="H82" s="164">
        <v>2</v>
      </c>
      <c r="I82" s="78" t="s">
        <v>1325</v>
      </c>
      <c r="J82" s="175">
        <v>47</v>
      </c>
      <c r="K82" s="55" t="s">
        <v>1902</v>
      </c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>
        <v>47</v>
      </c>
      <c r="AN82" s="157"/>
      <c r="AO82" s="157">
        <v>47</v>
      </c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</row>
    <row r="83" spans="1:51" ht="14.25" customHeight="1">
      <c r="A83" s="156">
        <v>79</v>
      </c>
      <c r="B83" s="79"/>
      <c r="C83" s="94" t="s">
        <v>247</v>
      </c>
      <c r="D83" s="69" t="s">
        <v>901</v>
      </c>
      <c r="E83" s="69" t="s">
        <v>32</v>
      </c>
      <c r="F83" s="69" t="s">
        <v>35</v>
      </c>
      <c r="G83" s="69" t="s">
        <v>1594</v>
      </c>
      <c r="H83" s="165">
        <v>3</v>
      </c>
      <c r="I83" s="69" t="s">
        <v>1654</v>
      </c>
      <c r="J83" s="176">
        <v>31</v>
      </c>
      <c r="K83" s="104" t="s">
        <v>1902</v>
      </c>
      <c r="L83" s="156"/>
      <c r="M83" s="156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>
        <v>31</v>
      </c>
      <c r="AN83" s="157"/>
      <c r="AO83" s="157">
        <v>31</v>
      </c>
      <c r="AP83" s="157"/>
      <c r="AQ83" s="157">
        <v>31</v>
      </c>
      <c r="AR83" s="157"/>
      <c r="AS83" s="157"/>
      <c r="AT83" s="157"/>
      <c r="AU83" s="157"/>
      <c r="AV83" s="157"/>
      <c r="AW83" s="157"/>
      <c r="AX83" s="157"/>
      <c r="AY83" s="157"/>
    </row>
    <row r="84" spans="1:51" ht="14.25" customHeight="1">
      <c r="A84" s="156">
        <v>80</v>
      </c>
      <c r="B84" s="81"/>
      <c r="C84" s="94" t="s">
        <v>247</v>
      </c>
      <c r="D84" s="69" t="s">
        <v>371</v>
      </c>
      <c r="E84" s="69" t="s">
        <v>32</v>
      </c>
      <c r="F84" s="69" t="s">
        <v>84</v>
      </c>
      <c r="G84" s="69" t="s">
        <v>1620</v>
      </c>
      <c r="H84" s="165">
        <v>2</v>
      </c>
      <c r="I84" s="69" t="s">
        <v>1690</v>
      </c>
      <c r="J84" s="176">
        <v>31</v>
      </c>
      <c r="K84" s="104" t="s">
        <v>1902</v>
      </c>
      <c r="L84" s="156"/>
      <c r="M84" s="156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>
        <v>31</v>
      </c>
      <c r="AN84" s="157"/>
      <c r="AO84" s="157">
        <v>31</v>
      </c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</row>
    <row r="85" spans="1:51" ht="14.25" customHeight="1">
      <c r="A85" s="156">
        <v>81</v>
      </c>
      <c r="B85" s="79"/>
      <c r="C85" s="114" t="s">
        <v>1046</v>
      </c>
      <c r="D85" s="69" t="s">
        <v>1945</v>
      </c>
      <c r="E85" s="78" t="s">
        <v>32</v>
      </c>
      <c r="F85" s="78" t="s">
        <v>12</v>
      </c>
      <c r="G85" s="78" t="s">
        <v>959</v>
      </c>
      <c r="H85" s="164">
        <v>2</v>
      </c>
      <c r="I85" s="78" t="s">
        <v>980</v>
      </c>
      <c r="J85" s="164">
        <v>40</v>
      </c>
      <c r="K85" s="104" t="s">
        <v>1894</v>
      </c>
      <c r="L85" s="156"/>
      <c r="M85" s="156"/>
      <c r="N85" s="157"/>
      <c r="O85" s="195"/>
      <c r="P85" s="195"/>
      <c r="Q85" s="195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>
        <v>48</v>
      </c>
      <c r="AO85" s="157"/>
      <c r="AP85" s="157">
        <v>48</v>
      </c>
      <c r="AQ85" s="157"/>
      <c r="AR85" s="157"/>
      <c r="AS85" s="157"/>
      <c r="AT85" s="157"/>
      <c r="AU85" s="157"/>
      <c r="AV85" s="157"/>
      <c r="AW85" s="157"/>
      <c r="AX85" s="157"/>
      <c r="AY85" s="157"/>
    </row>
    <row r="86" spans="1:51" ht="14.25" customHeight="1">
      <c r="A86" s="156">
        <v>82</v>
      </c>
      <c r="B86" s="79"/>
      <c r="C86" s="114" t="s">
        <v>1046</v>
      </c>
      <c r="D86" s="78" t="s">
        <v>950</v>
      </c>
      <c r="E86" s="78" t="s">
        <v>32</v>
      </c>
      <c r="F86" s="78" t="s">
        <v>12</v>
      </c>
      <c r="G86" s="78" t="s">
        <v>959</v>
      </c>
      <c r="H86" s="164">
        <v>2</v>
      </c>
      <c r="I86" s="78" t="s">
        <v>981</v>
      </c>
      <c r="J86" s="164">
        <v>41</v>
      </c>
      <c r="K86" s="104" t="s">
        <v>1895</v>
      </c>
      <c r="L86" s="156"/>
      <c r="M86" s="156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>
        <v>41</v>
      </c>
      <c r="AP86" s="157"/>
      <c r="AQ86" s="157">
        <v>41</v>
      </c>
      <c r="AR86" s="157"/>
      <c r="AS86" s="157"/>
      <c r="AT86" s="157"/>
      <c r="AU86" s="157"/>
      <c r="AV86" s="157"/>
      <c r="AW86" s="157"/>
      <c r="AX86" s="157"/>
      <c r="AY86" s="157"/>
    </row>
    <row r="87" spans="1:51" ht="14.25" customHeight="1">
      <c r="A87" s="156">
        <v>83</v>
      </c>
      <c r="B87" s="81"/>
      <c r="C87" s="69" t="s">
        <v>247</v>
      </c>
      <c r="D87" s="69" t="s">
        <v>909</v>
      </c>
      <c r="E87" s="116" t="s">
        <v>32</v>
      </c>
      <c r="F87" s="116" t="s">
        <v>34</v>
      </c>
      <c r="G87" s="69" t="s">
        <v>355</v>
      </c>
      <c r="H87" s="165">
        <v>1</v>
      </c>
      <c r="I87" s="69" t="s">
        <v>1638</v>
      </c>
      <c r="J87" s="178">
        <v>42</v>
      </c>
      <c r="K87" s="104" t="s">
        <v>1888</v>
      </c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>
        <v>42</v>
      </c>
      <c r="AQ87" s="156"/>
      <c r="AR87" s="157"/>
      <c r="AS87" s="157"/>
      <c r="AT87" s="157"/>
      <c r="AU87" s="157"/>
      <c r="AV87" s="157"/>
      <c r="AW87" s="157"/>
      <c r="AX87" s="157"/>
      <c r="AY87" s="157"/>
    </row>
    <row r="88" spans="1:51" ht="14.25" customHeight="1">
      <c r="A88" s="156">
        <v>84</v>
      </c>
      <c r="B88" s="81"/>
      <c r="C88" s="69" t="s">
        <v>247</v>
      </c>
      <c r="D88" s="69" t="s">
        <v>372</v>
      </c>
      <c r="E88" s="69" t="s">
        <v>32</v>
      </c>
      <c r="F88" s="69" t="s">
        <v>84</v>
      </c>
      <c r="G88" s="69" t="s">
        <v>1620</v>
      </c>
      <c r="H88" s="165">
        <v>2</v>
      </c>
      <c r="I88" s="69" t="s">
        <v>1327</v>
      </c>
      <c r="J88" s="176">
        <v>36</v>
      </c>
      <c r="K88" s="104" t="s">
        <v>1888</v>
      </c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>
        <v>36</v>
      </c>
      <c r="AQ88" s="156"/>
      <c r="AR88" s="157">
        <v>36</v>
      </c>
      <c r="AS88" s="157"/>
      <c r="AT88" s="157"/>
      <c r="AU88" s="157"/>
      <c r="AV88" s="157"/>
      <c r="AW88" s="157"/>
      <c r="AX88" s="157"/>
      <c r="AY88" s="157"/>
    </row>
    <row r="89" spans="1:51" ht="14.25" customHeight="1">
      <c r="A89" s="156">
        <v>85</v>
      </c>
      <c r="B89" s="81"/>
      <c r="C89" s="69" t="s">
        <v>247</v>
      </c>
      <c r="D89" s="69" t="s">
        <v>911</v>
      </c>
      <c r="E89" s="116" t="s">
        <v>32</v>
      </c>
      <c r="F89" s="116" t="s">
        <v>34</v>
      </c>
      <c r="G89" s="69" t="s">
        <v>355</v>
      </c>
      <c r="H89" s="165">
        <v>1</v>
      </c>
      <c r="I89" s="69" t="s">
        <v>1292</v>
      </c>
      <c r="J89" s="178">
        <v>40</v>
      </c>
      <c r="K89" s="104" t="s">
        <v>1905</v>
      </c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>
        <v>40</v>
      </c>
      <c r="AR89" s="156"/>
      <c r="AS89" s="156"/>
      <c r="AT89" s="156"/>
      <c r="AU89" s="156"/>
      <c r="AV89" s="156"/>
      <c r="AW89" s="156"/>
      <c r="AX89" s="157"/>
      <c r="AY89" s="157"/>
    </row>
    <row r="90" spans="1:51" ht="14.25" customHeight="1">
      <c r="A90" s="156">
        <v>86</v>
      </c>
      <c r="B90" s="81"/>
      <c r="C90" s="69" t="s">
        <v>247</v>
      </c>
      <c r="D90" s="69" t="s">
        <v>903</v>
      </c>
      <c r="E90" s="116" t="s">
        <v>32</v>
      </c>
      <c r="F90" s="116" t="s">
        <v>34</v>
      </c>
      <c r="G90" s="69" t="s">
        <v>355</v>
      </c>
      <c r="H90" s="165">
        <v>1</v>
      </c>
      <c r="I90" s="69" t="s">
        <v>1639</v>
      </c>
      <c r="J90" s="178">
        <v>37</v>
      </c>
      <c r="K90" s="104" t="s">
        <v>1893</v>
      </c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>
        <v>37</v>
      </c>
      <c r="AS90" s="156"/>
      <c r="AT90" s="156"/>
      <c r="AU90" s="156"/>
      <c r="AV90" s="156"/>
      <c r="AW90" s="156"/>
      <c r="AX90" s="157"/>
      <c r="AY90" s="157"/>
    </row>
    <row r="91" spans="1:51" ht="14.25" customHeight="1">
      <c r="A91" s="156">
        <v>87</v>
      </c>
      <c r="B91" s="79"/>
      <c r="C91" s="69" t="s">
        <v>247</v>
      </c>
      <c r="D91" s="69" t="s">
        <v>902</v>
      </c>
      <c r="E91" s="69" t="s">
        <v>32</v>
      </c>
      <c r="F91" s="69" t="s">
        <v>35</v>
      </c>
      <c r="G91" s="69" t="s">
        <v>1595</v>
      </c>
      <c r="H91" s="165">
        <v>2</v>
      </c>
      <c r="I91" s="69" t="s">
        <v>1305</v>
      </c>
      <c r="J91" s="176">
        <v>30</v>
      </c>
      <c r="K91" s="104" t="s">
        <v>1893</v>
      </c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>
        <v>30</v>
      </c>
      <c r="AS91" s="157"/>
      <c r="AT91" s="157">
        <v>30</v>
      </c>
      <c r="AU91" s="157"/>
      <c r="AV91" s="157"/>
      <c r="AW91" s="157"/>
      <c r="AX91" s="157"/>
      <c r="AY91" s="157"/>
    </row>
    <row r="92" spans="1:51" ht="14.25" customHeight="1">
      <c r="A92" s="156">
        <v>88</v>
      </c>
      <c r="B92" s="79"/>
      <c r="C92" s="114" t="s">
        <v>1046</v>
      </c>
      <c r="D92" s="69" t="s">
        <v>1946</v>
      </c>
      <c r="E92" s="78" t="s">
        <v>32</v>
      </c>
      <c r="F92" s="78" t="s">
        <v>12</v>
      </c>
      <c r="G92" s="78" t="s">
        <v>958</v>
      </c>
      <c r="H92" s="164">
        <v>1</v>
      </c>
      <c r="I92" s="78" t="s">
        <v>979</v>
      </c>
      <c r="J92" s="164">
        <v>45</v>
      </c>
      <c r="K92" s="55" t="s">
        <v>1893</v>
      </c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>
        <v>54</v>
      </c>
      <c r="AS92" s="157">
        <v>45</v>
      </c>
      <c r="AT92" s="157"/>
      <c r="AU92" s="157"/>
      <c r="AV92" s="157"/>
      <c r="AW92" s="157"/>
      <c r="AX92" s="157"/>
      <c r="AY92" s="157"/>
    </row>
    <row r="93" spans="1:51" ht="14.25" customHeight="1">
      <c r="A93" s="156">
        <v>89</v>
      </c>
      <c r="B93" s="81"/>
      <c r="C93" s="69" t="s">
        <v>247</v>
      </c>
      <c r="D93" s="69" t="s">
        <v>908</v>
      </c>
      <c r="E93" s="116" t="s">
        <v>32</v>
      </c>
      <c r="F93" s="116" t="s">
        <v>34</v>
      </c>
      <c r="G93" s="69" t="s">
        <v>355</v>
      </c>
      <c r="H93" s="165">
        <v>1</v>
      </c>
      <c r="I93" s="69" t="s">
        <v>1293</v>
      </c>
      <c r="J93" s="178">
        <v>41</v>
      </c>
      <c r="K93" s="104" t="s">
        <v>1906</v>
      </c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>
        <v>41</v>
      </c>
      <c r="AT93" s="157"/>
      <c r="AU93" s="157"/>
      <c r="AV93" s="157"/>
      <c r="AW93" s="157"/>
      <c r="AX93" s="157"/>
      <c r="AY93" s="157"/>
    </row>
    <row r="94" spans="1:51" ht="14.25" customHeight="1">
      <c r="A94" s="156">
        <v>90</v>
      </c>
      <c r="B94" s="81"/>
      <c r="C94" s="69" t="s">
        <v>247</v>
      </c>
      <c r="D94" s="69" t="s">
        <v>901</v>
      </c>
      <c r="E94" s="69" t="s">
        <v>32</v>
      </c>
      <c r="F94" s="69" t="s">
        <v>35</v>
      </c>
      <c r="G94" s="69" t="s">
        <v>1595</v>
      </c>
      <c r="H94" s="165">
        <v>2</v>
      </c>
      <c r="I94" s="69" t="s">
        <v>1674</v>
      </c>
      <c r="J94" s="176">
        <v>31</v>
      </c>
      <c r="K94" s="104" t="s">
        <v>1906</v>
      </c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>
        <v>31</v>
      </c>
      <c r="AT94" s="157"/>
      <c r="AU94" s="157">
        <v>31</v>
      </c>
      <c r="AV94" s="157"/>
      <c r="AW94" s="157"/>
      <c r="AX94" s="157"/>
      <c r="AY94" s="157"/>
    </row>
    <row r="95" spans="1:51" ht="14.25" customHeight="1">
      <c r="A95" s="156">
        <v>91</v>
      </c>
      <c r="B95" s="81"/>
      <c r="C95" s="69" t="s">
        <v>247</v>
      </c>
      <c r="D95" s="69" t="s">
        <v>1947</v>
      </c>
      <c r="E95" s="116" t="s">
        <v>32</v>
      </c>
      <c r="F95" s="116" t="s">
        <v>34</v>
      </c>
      <c r="G95" s="69" t="s">
        <v>1574</v>
      </c>
      <c r="H95" s="165">
        <v>2</v>
      </c>
      <c r="I95" s="69" t="s">
        <v>1640</v>
      </c>
      <c r="J95" s="178">
        <v>45</v>
      </c>
      <c r="K95" s="55" t="s">
        <v>1907</v>
      </c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>
        <v>45</v>
      </c>
      <c r="AU95" s="157"/>
      <c r="AV95" s="157">
        <v>45</v>
      </c>
      <c r="AW95" s="157"/>
      <c r="AX95" s="157"/>
      <c r="AY95" s="157"/>
    </row>
    <row r="96" spans="1:51" ht="14.25" customHeight="1">
      <c r="A96" s="156">
        <v>92</v>
      </c>
      <c r="B96" s="81"/>
      <c r="C96" s="69" t="s">
        <v>247</v>
      </c>
      <c r="D96" s="69" t="s">
        <v>1948</v>
      </c>
      <c r="E96" s="116" t="s">
        <v>32</v>
      </c>
      <c r="F96" s="116" t="s">
        <v>34</v>
      </c>
      <c r="G96" s="69" t="s">
        <v>1574</v>
      </c>
      <c r="H96" s="165">
        <v>2</v>
      </c>
      <c r="I96" s="69" t="s">
        <v>1350</v>
      </c>
      <c r="J96" s="178">
        <v>45</v>
      </c>
      <c r="K96" s="55" t="s">
        <v>1908</v>
      </c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>
        <v>45</v>
      </c>
      <c r="AV96" s="157"/>
      <c r="AW96" s="157">
        <v>45</v>
      </c>
      <c r="AX96" s="157"/>
      <c r="AY96" s="157"/>
    </row>
    <row r="97" spans="1:51" ht="14.25" customHeight="1">
      <c r="A97" s="243" t="s">
        <v>2054</v>
      </c>
      <c r="B97" s="244"/>
      <c r="C97" s="244"/>
      <c r="D97" s="244"/>
      <c r="E97" s="244"/>
      <c r="F97" s="244"/>
      <c r="G97" s="244"/>
      <c r="H97" s="245"/>
      <c r="I97" s="107"/>
      <c r="J97" s="222">
        <f>SUM(J49:J96)</f>
        <v>1830</v>
      </c>
      <c r="K97" s="57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</row>
    <row r="98" spans="1:51" ht="14.25" customHeight="1">
      <c r="A98" s="156">
        <v>93</v>
      </c>
      <c r="B98" s="81"/>
      <c r="C98" s="69" t="s">
        <v>247</v>
      </c>
      <c r="D98" s="69" t="s">
        <v>371</v>
      </c>
      <c r="E98" s="69" t="s">
        <v>46</v>
      </c>
      <c r="F98" s="69" t="s">
        <v>138</v>
      </c>
      <c r="G98" s="69" t="s">
        <v>1618</v>
      </c>
      <c r="H98" s="165">
        <v>3</v>
      </c>
      <c r="I98" s="69" t="s">
        <v>1689</v>
      </c>
      <c r="J98" s="176">
        <v>31</v>
      </c>
      <c r="K98" s="55" t="s">
        <v>1896</v>
      </c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>
        <v>31</v>
      </c>
      <c r="W98" s="157"/>
      <c r="X98" s="157">
        <v>31</v>
      </c>
      <c r="Y98" s="157"/>
      <c r="Z98" s="157">
        <v>31</v>
      </c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</row>
    <row r="99" spans="1:51" ht="14.25" customHeight="1">
      <c r="A99" s="156">
        <v>94</v>
      </c>
      <c r="B99" s="119"/>
      <c r="C99" s="69" t="s">
        <v>247</v>
      </c>
      <c r="D99" s="69" t="s">
        <v>377</v>
      </c>
      <c r="E99" s="116" t="s">
        <v>46</v>
      </c>
      <c r="F99" s="69" t="s">
        <v>138</v>
      </c>
      <c r="G99" s="69" t="s">
        <v>1611</v>
      </c>
      <c r="H99" s="165">
        <v>5</v>
      </c>
      <c r="I99" s="69" t="s">
        <v>1684</v>
      </c>
      <c r="J99" s="179">
        <v>31</v>
      </c>
      <c r="K99" s="61" t="s">
        <v>1892</v>
      </c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>
        <v>31</v>
      </c>
      <c r="X99" s="192"/>
      <c r="Y99" s="192">
        <v>31</v>
      </c>
      <c r="Z99" s="192"/>
      <c r="AA99" s="192">
        <v>31</v>
      </c>
      <c r="AB99" s="192"/>
      <c r="AC99" s="192">
        <v>31</v>
      </c>
      <c r="AD99" s="192"/>
      <c r="AE99" s="192">
        <v>31</v>
      </c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6"/>
      <c r="AQ99" s="192"/>
      <c r="AR99" s="192"/>
      <c r="AS99" s="192"/>
      <c r="AT99" s="192"/>
      <c r="AU99" s="192"/>
      <c r="AV99" s="192"/>
      <c r="AW99" s="192"/>
      <c r="AX99" s="192"/>
      <c r="AY99" s="192"/>
    </row>
    <row r="100" spans="1:51" ht="14.25" customHeight="1">
      <c r="A100" s="156">
        <v>95</v>
      </c>
      <c r="B100" s="81"/>
      <c r="C100" s="69" t="s">
        <v>247</v>
      </c>
      <c r="D100" s="69" t="s">
        <v>1949</v>
      </c>
      <c r="E100" s="69" t="s">
        <v>46</v>
      </c>
      <c r="F100" s="69" t="s">
        <v>1571</v>
      </c>
      <c r="G100" s="69" t="s">
        <v>1572</v>
      </c>
      <c r="H100" s="165">
        <v>2</v>
      </c>
      <c r="I100" s="69" t="s">
        <v>1467</v>
      </c>
      <c r="J100" s="178">
        <v>31</v>
      </c>
      <c r="K100" s="55" t="s">
        <v>1883</v>
      </c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>
        <v>31</v>
      </c>
      <c r="AA100" s="157"/>
      <c r="AB100" s="157">
        <v>31</v>
      </c>
      <c r="AC100" s="157"/>
      <c r="AD100" s="192"/>
      <c r="AE100" s="192"/>
      <c r="AF100" s="192"/>
      <c r="AG100" s="192"/>
      <c r="AH100" s="192"/>
      <c r="AI100" s="192"/>
      <c r="AJ100" s="192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</row>
    <row r="101" spans="1:51" ht="14.25" customHeight="1">
      <c r="A101" s="156">
        <v>96</v>
      </c>
      <c r="B101" s="81"/>
      <c r="C101" s="69" t="s">
        <v>247</v>
      </c>
      <c r="D101" s="69" t="s">
        <v>1950</v>
      </c>
      <c r="E101" s="116" t="s">
        <v>46</v>
      </c>
      <c r="F101" s="116" t="s">
        <v>94</v>
      </c>
      <c r="G101" s="69" t="s">
        <v>1951</v>
      </c>
      <c r="H101" s="165">
        <v>2</v>
      </c>
      <c r="I101" s="69" t="s">
        <v>1467</v>
      </c>
      <c r="J101" s="178">
        <v>26</v>
      </c>
      <c r="K101" s="55" t="s">
        <v>1883</v>
      </c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>
        <v>26</v>
      </c>
      <c r="AA101" s="156"/>
      <c r="AB101" s="156">
        <v>26</v>
      </c>
      <c r="AC101" s="156"/>
      <c r="AD101" s="156"/>
      <c r="AE101" s="156"/>
      <c r="AF101" s="156"/>
      <c r="AG101" s="157"/>
      <c r="AH101" s="156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</row>
    <row r="102" spans="1:51" ht="14.25" customHeight="1">
      <c r="A102" s="156">
        <v>97</v>
      </c>
      <c r="B102" s="81"/>
      <c r="C102" s="69" t="s">
        <v>247</v>
      </c>
      <c r="D102" s="69" t="s">
        <v>1952</v>
      </c>
      <c r="E102" s="69" t="s">
        <v>46</v>
      </c>
      <c r="F102" s="69" t="s">
        <v>1571</v>
      </c>
      <c r="G102" s="69" t="s">
        <v>1572</v>
      </c>
      <c r="H102" s="165">
        <v>2</v>
      </c>
      <c r="I102" s="69" t="s">
        <v>1317</v>
      </c>
      <c r="J102" s="178">
        <v>35</v>
      </c>
      <c r="K102" s="104" t="s">
        <v>1903</v>
      </c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>
        <v>35</v>
      </c>
      <c r="AF102" s="157"/>
      <c r="AG102" s="157">
        <v>35</v>
      </c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</row>
    <row r="103" spans="1:51" ht="14.25" customHeight="1">
      <c r="A103" s="156">
        <v>98</v>
      </c>
      <c r="B103" s="81"/>
      <c r="C103" s="69" t="s">
        <v>247</v>
      </c>
      <c r="D103" s="69" t="s">
        <v>371</v>
      </c>
      <c r="E103" s="69" t="s">
        <v>46</v>
      </c>
      <c r="F103" s="69" t="s">
        <v>138</v>
      </c>
      <c r="G103" s="69" t="s">
        <v>1619</v>
      </c>
      <c r="H103" s="165">
        <v>3</v>
      </c>
      <c r="I103" s="69" t="s">
        <v>1653</v>
      </c>
      <c r="J103" s="176">
        <v>31</v>
      </c>
      <c r="K103" s="104" t="s">
        <v>1885</v>
      </c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>
        <v>31</v>
      </c>
      <c r="AG103" s="157"/>
      <c r="AH103" s="157">
        <v>31</v>
      </c>
      <c r="AI103" s="157"/>
      <c r="AJ103" s="157">
        <v>31</v>
      </c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</row>
    <row r="104" spans="1:51" ht="14.25" customHeight="1">
      <c r="A104" s="243" t="s">
        <v>2054</v>
      </c>
      <c r="B104" s="244"/>
      <c r="C104" s="244"/>
      <c r="D104" s="244"/>
      <c r="E104" s="244"/>
      <c r="F104" s="244"/>
      <c r="G104" s="244"/>
      <c r="H104" s="245"/>
      <c r="I104" s="107"/>
      <c r="J104" s="177">
        <f>SUM(J98:J103)</f>
        <v>185</v>
      </c>
      <c r="K104" s="104"/>
      <c r="L104" s="156"/>
      <c r="M104" s="158"/>
      <c r="N104" s="156"/>
      <c r="O104" s="158"/>
      <c r="P104" s="156"/>
      <c r="Q104" s="158"/>
      <c r="R104" s="156"/>
      <c r="S104" s="158"/>
      <c r="T104" s="156"/>
      <c r="U104" s="158"/>
      <c r="V104" s="156"/>
      <c r="W104" s="158"/>
      <c r="X104" s="156"/>
      <c r="Y104" s="158"/>
      <c r="Z104" s="156"/>
      <c r="AA104" s="158"/>
      <c r="AB104" s="156"/>
      <c r="AC104" s="158"/>
      <c r="AD104" s="156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</row>
    <row r="105" spans="1:51" ht="14.25" customHeight="1">
      <c r="A105" s="156">
        <v>99</v>
      </c>
      <c r="B105" s="81"/>
      <c r="C105" s="69" t="s">
        <v>247</v>
      </c>
      <c r="D105" s="69" t="s">
        <v>1953</v>
      </c>
      <c r="E105" s="69" t="s">
        <v>442</v>
      </c>
      <c r="F105" s="69" t="s">
        <v>818</v>
      </c>
      <c r="G105" s="69" t="s">
        <v>1570</v>
      </c>
      <c r="H105" s="165">
        <v>4</v>
      </c>
      <c r="I105" s="69" t="s">
        <v>1332</v>
      </c>
      <c r="J105" s="178">
        <v>43</v>
      </c>
      <c r="K105" s="104" t="s">
        <v>1872</v>
      </c>
      <c r="L105" s="156">
        <v>43</v>
      </c>
      <c r="M105" s="157"/>
      <c r="N105" s="156">
        <v>43</v>
      </c>
      <c r="O105" s="157"/>
      <c r="P105" s="156">
        <v>43</v>
      </c>
      <c r="Q105" s="157"/>
      <c r="R105" s="156">
        <v>43</v>
      </c>
      <c r="S105" s="157"/>
      <c r="T105" s="156"/>
      <c r="U105" s="157"/>
      <c r="V105" s="156"/>
      <c r="W105" s="157"/>
      <c r="X105" s="156"/>
      <c r="Y105" s="157"/>
      <c r="Z105" s="156"/>
      <c r="AA105" s="157"/>
      <c r="AB105" s="156"/>
      <c r="AC105" s="157"/>
      <c r="AD105" s="191"/>
      <c r="AE105" s="192"/>
      <c r="AF105" s="192"/>
      <c r="AG105" s="192"/>
      <c r="AH105" s="192"/>
      <c r="AI105" s="192"/>
      <c r="AJ105" s="192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</row>
    <row r="106" spans="1:51" ht="14.25" customHeight="1">
      <c r="A106" s="156">
        <v>100</v>
      </c>
      <c r="B106" s="81"/>
      <c r="C106" s="69" t="s">
        <v>247</v>
      </c>
      <c r="D106" s="69" t="s">
        <v>1954</v>
      </c>
      <c r="E106" s="69" t="s">
        <v>442</v>
      </c>
      <c r="F106" s="69" t="s">
        <v>818</v>
      </c>
      <c r="G106" s="69" t="s">
        <v>1570</v>
      </c>
      <c r="H106" s="165">
        <v>4</v>
      </c>
      <c r="I106" s="69" t="s">
        <v>1333</v>
      </c>
      <c r="J106" s="178">
        <v>42</v>
      </c>
      <c r="K106" s="104" t="s">
        <v>1873</v>
      </c>
      <c r="L106" s="156"/>
      <c r="M106" s="157">
        <v>42</v>
      </c>
      <c r="N106" s="156"/>
      <c r="O106" s="157">
        <v>42</v>
      </c>
      <c r="P106" s="156"/>
      <c r="Q106" s="157">
        <v>42</v>
      </c>
      <c r="R106" s="156"/>
      <c r="S106" s="157">
        <v>42</v>
      </c>
      <c r="T106" s="156"/>
      <c r="U106" s="157"/>
      <c r="V106" s="156"/>
      <c r="W106" s="157"/>
      <c r="X106" s="156"/>
      <c r="Y106" s="157"/>
      <c r="Z106" s="156"/>
      <c r="AA106" s="157"/>
      <c r="AB106" s="156"/>
      <c r="AC106" s="157"/>
      <c r="AD106" s="191"/>
      <c r="AE106" s="192"/>
      <c r="AF106" s="191"/>
      <c r="AG106" s="192"/>
      <c r="AH106" s="191"/>
      <c r="AI106" s="192"/>
      <c r="AJ106" s="191"/>
      <c r="AK106" s="157"/>
      <c r="AL106" s="156"/>
      <c r="AM106" s="157"/>
      <c r="AN106" s="156"/>
      <c r="AO106" s="157"/>
      <c r="AP106" s="156"/>
      <c r="AQ106" s="157"/>
      <c r="AR106" s="156"/>
      <c r="AS106" s="157"/>
      <c r="AT106" s="156"/>
      <c r="AU106" s="157"/>
      <c r="AV106" s="156"/>
      <c r="AW106" s="157"/>
      <c r="AX106" s="157"/>
      <c r="AY106" s="157"/>
    </row>
    <row r="107" spans="1:51" ht="14.25" customHeight="1">
      <c r="A107" s="156">
        <v>101</v>
      </c>
      <c r="B107" s="81"/>
      <c r="C107" s="69" t="s">
        <v>222</v>
      </c>
      <c r="D107" s="78" t="s">
        <v>1110</v>
      </c>
      <c r="E107" s="69" t="s">
        <v>442</v>
      </c>
      <c r="F107" s="78" t="s">
        <v>349</v>
      </c>
      <c r="G107" s="78" t="s">
        <v>1155</v>
      </c>
      <c r="H107" s="164">
        <v>2</v>
      </c>
      <c r="I107" s="78" t="s">
        <v>1198</v>
      </c>
      <c r="J107" s="175">
        <v>37</v>
      </c>
      <c r="K107" s="104" t="s">
        <v>1870</v>
      </c>
      <c r="L107" s="156"/>
      <c r="M107" s="156"/>
      <c r="N107" s="156"/>
      <c r="O107" s="156"/>
      <c r="P107" s="156">
        <v>37</v>
      </c>
      <c r="Q107" s="156"/>
      <c r="R107" s="156">
        <v>37</v>
      </c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7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7"/>
      <c r="AX107" s="157"/>
      <c r="AY107" s="157"/>
    </row>
    <row r="108" spans="1:51" ht="14.25" customHeight="1">
      <c r="A108" s="156">
        <v>102</v>
      </c>
      <c r="B108" s="81"/>
      <c r="C108" s="69" t="s">
        <v>222</v>
      </c>
      <c r="D108" s="78" t="s">
        <v>1111</v>
      </c>
      <c r="E108" s="69" t="s">
        <v>442</v>
      </c>
      <c r="F108" s="78" t="s">
        <v>348</v>
      </c>
      <c r="G108" s="78" t="s">
        <v>1155</v>
      </c>
      <c r="H108" s="164">
        <v>2</v>
      </c>
      <c r="I108" s="78" t="s">
        <v>1198</v>
      </c>
      <c r="J108" s="175">
        <v>37</v>
      </c>
      <c r="K108" s="104" t="s">
        <v>1870</v>
      </c>
      <c r="L108" s="157"/>
      <c r="M108" s="157"/>
      <c r="N108" s="157"/>
      <c r="O108" s="157"/>
      <c r="P108" s="157">
        <v>37</v>
      </c>
      <c r="Q108" s="157"/>
      <c r="R108" s="157">
        <v>37</v>
      </c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6"/>
      <c r="AG108" s="157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7"/>
      <c r="AX108" s="157"/>
      <c r="AY108" s="157"/>
    </row>
    <row r="109" spans="1:51" ht="14.25" customHeight="1">
      <c r="A109" s="156">
        <v>103</v>
      </c>
      <c r="B109" s="81"/>
      <c r="C109" s="69" t="s">
        <v>222</v>
      </c>
      <c r="D109" s="78" t="s">
        <v>1112</v>
      </c>
      <c r="E109" s="69" t="s">
        <v>442</v>
      </c>
      <c r="F109" s="116" t="s">
        <v>344</v>
      </c>
      <c r="G109" s="78" t="s">
        <v>346</v>
      </c>
      <c r="H109" s="164">
        <v>2</v>
      </c>
      <c r="I109" s="78" t="s">
        <v>1198</v>
      </c>
      <c r="J109" s="175">
        <v>38</v>
      </c>
      <c r="K109" s="104" t="s">
        <v>1870</v>
      </c>
      <c r="L109" s="157"/>
      <c r="M109" s="156"/>
      <c r="N109" s="157"/>
      <c r="O109" s="156"/>
      <c r="P109" s="157">
        <v>38</v>
      </c>
      <c r="Q109" s="156"/>
      <c r="R109" s="157">
        <v>38</v>
      </c>
      <c r="S109" s="156"/>
      <c r="T109" s="157"/>
      <c r="U109" s="156"/>
      <c r="V109" s="157"/>
      <c r="W109" s="156"/>
      <c r="X109" s="157"/>
      <c r="Y109" s="156"/>
      <c r="Z109" s="157"/>
      <c r="AA109" s="156"/>
      <c r="AB109" s="157"/>
      <c r="AC109" s="156"/>
      <c r="AD109" s="157"/>
      <c r="AE109" s="156"/>
      <c r="AF109" s="157"/>
      <c r="AG109" s="156"/>
      <c r="AH109" s="157"/>
      <c r="AI109" s="156"/>
      <c r="AJ109" s="157"/>
      <c r="AK109" s="156"/>
      <c r="AL109" s="157"/>
      <c r="AM109" s="156"/>
      <c r="AN109" s="157"/>
      <c r="AO109" s="156"/>
      <c r="AP109" s="157"/>
      <c r="AQ109" s="156"/>
      <c r="AR109" s="157"/>
      <c r="AS109" s="156"/>
      <c r="AT109" s="157"/>
      <c r="AU109" s="156"/>
      <c r="AV109" s="156"/>
      <c r="AW109" s="156"/>
      <c r="AX109" s="157"/>
      <c r="AY109" s="157"/>
    </row>
    <row r="110" spans="1:51" ht="14.25" customHeight="1">
      <c r="A110" s="156">
        <v>104</v>
      </c>
      <c r="B110" s="81"/>
      <c r="C110" s="69" t="s">
        <v>222</v>
      </c>
      <c r="D110" s="78" t="s">
        <v>1113</v>
      </c>
      <c r="E110" s="69" t="s">
        <v>442</v>
      </c>
      <c r="F110" s="116" t="s">
        <v>345</v>
      </c>
      <c r="G110" s="78" t="s">
        <v>346</v>
      </c>
      <c r="H110" s="164">
        <v>2</v>
      </c>
      <c r="I110" s="78" t="s">
        <v>1198</v>
      </c>
      <c r="J110" s="175">
        <v>37</v>
      </c>
      <c r="K110" s="104" t="s">
        <v>1870</v>
      </c>
      <c r="L110" s="157"/>
      <c r="M110" s="157"/>
      <c r="N110" s="157"/>
      <c r="O110" s="157"/>
      <c r="P110" s="157">
        <v>37</v>
      </c>
      <c r="Q110" s="157"/>
      <c r="R110" s="157">
        <v>37</v>
      </c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</row>
    <row r="111" spans="1:51" ht="14.25" customHeight="1">
      <c r="A111" s="156">
        <v>105</v>
      </c>
      <c r="B111" s="81"/>
      <c r="C111" s="69" t="s">
        <v>222</v>
      </c>
      <c r="D111" s="78" t="s">
        <v>1125</v>
      </c>
      <c r="E111" s="69" t="s">
        <v>442</v>
      </c>
      <c r="F111" s="78" t="s">
        <v>813</v>
      </c>
      <c r="G111" s="78" t="s">
        <v>346</v>
      </c>
      <c r="H111" s="164">
        <v>2</v>
      </c>
      <c r="I111" s="78" t="s">
        <v>1198</v>
      </c>
      <c r="J111" s="175">
        <v>37</v>
      </c>
      <c r="K111" s="55" t="s">
        <v>1870</v>
      </c>
      <c r="L111" s="157"/>
      <c r="M111" s="157"/>
      <c r="N111" s="157"/>
      <c r="O111" s="157"/>
      <c r="P111" s="157">
        <v>37</v>
      </c>
      <c r="Q111" s="157"/>
      <c r="R111" s="157">
        <v>37</v>
      </c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</row>
    <row r="112" spans="1:51" ht="14.25" customHeight="1">
      <c r="A112" s="156">
        <v>106</v>
      </c>
      <c r="B112" s="81"/>
      <c r="C112" s="69" t="s">
        <v>222</v>
      </c>
      <c r="D112" s="78" t="s">
        <v>1114</v>
      </c>
      <c r="E112" s="69" t="s">
        <v>442</v>
      </c>
      <c r="F112" s="116" t="s">
        <v>344</v>
      </c>
      <c r="G112" s="78" t="s">
        <v>346</v>
      </c>
      <c r="H112" s="164">
        <v>2</v>
      </c>
      <c r="I112" s="78" t="s">
        <v>1201</v>
      </c>
      <c r="J112" s="175">
        <v>32</v>
      </c>
      <c r="K112" s="55" t="s">
        <v>1871</v>
      </c>
      <c r="L112" s="157"/>
      <c r="M112" s="157"/>
      <c r="N112" s="157"/>
      <c r="O112" s="157"/>
      <c r="P112" s="157"/>
      <c r="Q112" s="157">
        <v>32</v>
      </c>
      <c r="R112" s="157"/>
      <c r="S112" s="157">
        <v>32</v>
      </c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</row>
    <row r="113" spans="1:51" ht="14.25" customHeight="1">
      <c r="A113" s="156">
        <v>107</v>
      </c>
      <c r="B113" s="81"/>
      <c r="C113" s="69" t="s">
        <v>247</v>
      </c>
      <c r="D113" s="69" t="s">
        <v>1954</v>
      </c>
      <c r="E113" s="109" t="s">
        <v>442</v>
      </c>
      <c r="F113" s="69" t="s">
        <v>343</v>
      </c>
      <c r="G113" s="69" t="s">
        <v>1567</v>
      </c>
      <c r="H113" s="165">
        <v>2</v>
      </c>
      <c r="I113" s="69" t="s">
        <v>1313</v>
      </c>
      <c r="J113" s="178">
        <v>42</v>
      </c>
      <c r="K113" s="55" t="s">
        <v>1896</v>
      </c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>
        <v>42</v>
      </c>
      <c r="W113" s="157"/>
      <c r="X113" s="157">
        <v>42</v>
      </c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</row>
    <row r="114" spans="1:51" ht="14.25" customHeight="1">
      <c r="A114" s="156">
        <v>108</v>
      </c>
      <c r="B114" s="81"/>
      <c r="C114" s="69" t="s">
        <v>222</v>
      </c>
      <c r="D114" s="78" t="s">
        <v>1112</v>
      </c>
      <c r="E114" s="69" t="s">
        <v>442</v>
      </c>
      <c r="F114" s="78" t="s">
        <v>349</v>
      </c>
      <c r="G114" s="78" t="s">
        <v>1155</v>
      </c>
      <c r="H114" s="164">
        <v>2</v>
      </c>
      <c r="I114" s="78" t="s">
        <v>1200</v>
      </c>
      <c r="J114" s="175">
        <v>38</v>
      </c>
      <c r="K114" s="55" t="s">
        <v>1896</v>
      </c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>
        <v>38</v>
      </c>
      <c r="W114" s="157"/>
      <c r="X114" s="157">
        <v>38</v>
      </c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</row>
    <row r="115" spans="1:51" ht="14.25" customHeight="1">
      <c r="A115" s="156">
        <v>109</v>
      </c>
      <c r="B115" s="81"/>
      <c r="C115" s="69" t="s">
        <v>222</v>
      </c>
      <c r="D115" s="78" t="s">
        <v>1113</v>
      </c>
      <c r="E115" s="69" t="s">
        <v>442</v>
      </c>
      <c r="F115" s="78" t="s">
        <v>348</v>
      </c>
      <c r="G115" s="78" t="s">
        <v>1155</v>
      </c>
      <c r="H115" s="164">
        <v>2</v>
      </c>
      <c r="I115" s="78" t="s">
        <v>1200</v>
      </c>
      <c r="J115" s="175">
        <v>37</v>
      </c>
      <c r="K115" s="55" t="s">
        <v>1896</v>
      </c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>
        <v>37</v>
      </c>
      <c r="W115" s="157"/>
      <c r="X115" s="157">
        <v>37</v>
      </c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</row>
    <row r="116" spans="1:51" ht="14.25" customHeight="1">
      <c r="A116" s="156">
        <v>110</v>
      </c>
      <c r="B116" s="81"/>
      <c r="C116" s="69" t="s">
        <v>222</v>
      </c>
      <c r="D116" s="78" t="s">
        <v>1115</v>
      </c>
      <c r="E116" s="69" t="s">
        <v>442</v>
      </c>
      <c r="F116" s="116" t="s">
        <v>345</v>
      </c>
      <c r="G116" s="78" t="s">
        <v>346</v>
      </c>
      <c r="H116" s="164">
        <v>2</v>
      </c>
      <c r="I116" s="78" t="s">
        <v>1200</v>
      </c>
      <c r="J116" s="175">
        <v>33</v>
      </c>
      <c r="K116" s="55" t="s">
        <v>1896</v>
      </c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>
        <v>33</v>
      </c>
      <c r="W116" s="157"/>
      <c r="X116" s="157">
        <v>33</v>
      </c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</row>
    <row r="117" spans="1:51" ht="14.25" customHeight="1">
      <c r="A117" s="156">
        <v>111</v>
      </c>
      <c r="B117" s="79"/>
      <c r="C117" s="69" t="s">
        <v>222</v>
      </c>
      <c r="D117" s="78" t="s">
        <v>1123</v>
      </c>
      <c r="E117" s="69" t="s">
        <v>442</v>
      </c>
      <c r="F117" s="78" t="s">
        <v>813</v>
      </c>
      <c r="G117" s="78" t="s">
        <v>346</v>
      </c>
      <c r="H117" s="164">
        <v>2</v>
      </c>
      <c r="I117" s="78" t="s">
        <v>1200</v>
      </c>
      <c r="J117" s="175">
        <v>44</v>
      </c>
      <c r="K117" s="55" t="s">
        <v>1896</v>
      </c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>
        <v>44</v>
      </c>
      <c r="W117" s="157"/>
      <c r="X117" s="157">
        <v>44</v>
      </c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</row>
    <row r="118" spans="1:51" ht="14.25" customHeight="1">
      <c r="A118" s="156">
        <v>112</v>
      </c>
      <c r="B118" s="81"/>
      <c r="C118" s="69" t="s">
        <v>247</v>
      </c>
      <c r="D118" s="69" t="s">
        <v>1953</v>
      </c>
      <c r="E118" s="69" t="s">
        <v>442</v>
      </c>
      <c r="F118" s="69" t="s">
        <v>343</v>
      </c>
      <c r="G118" s="69" t="s">
        <v>1567</v>
      </c>
      <c r="H118" s="165">
        <v>2</v>
      </c>
      <c r="I118" s="69" t="s">
        <v>1314</v>
      </c>
      <c r="J118" s="178">
        <v>43</v>
      </c>
      <c r="K118" s="55" t="s">
        <v>1892</v>
      </c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>
        <v>43</v>
      </c>
      <c r="X118" s="157"/>
      <c r="Y118" s="157">
        <v>43</v>
      </c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</row>
    <row r="119" spans="1:51" s="62" customFormat="1" ht="14.25" customHeight="1">
      <c r="A119" s="156">
        <v>113</v>
      </c>
      <c r="B119" s="79"/>
      <c r="C119" s="69" t="s">
        <v>222</v>
      </c>
      <c r="D119" s="78" t="s">
        <v>1122</v>
      </c>
      <c r="E119" s="69" t="s">
        <v>442</v>
      </c>
      <c r="F119" s="78" t="s">
        <v>349</v>
      </c>
      <c r="G119" s="78" t="s">
        <v>1155</v>
      </c>
      <c r="H119" s="164">
        <v>2</v>
      </c>
      <c r="I119" s="78" t="s">
        <v>1207</v>
      </c>
      <c r="J119" s="175">
        <v>45</v>
      </c>
      <c r="K119" s="55" t="s">
        <v>1892</v>
      </c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>
        <v>45</v>
      </c>
      <c r="X119" s="157"/>
      <c r="Y119" s="157">
        <v>45</v>
      </c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</row>
    <row r="120" spans="1:51" s="62" customFormat="1" ht="14.25" customHeight="1">
      <c r="A120" s="156">
        <v>114</v>
      </c>
      <c r="B120" s="81"/>
      <c r="C120" s="69" t="s">
        <v>222</v>
      </c>
      <c r="D120" s="78" t="s">
        <v>1110</v>
      </c>
      <c r="E120" s="69" t="s">
        <v>442</v>
      </c>
      <c r="F120" s="116" t="s">
        <v>344</v>
      </c>
      <c r="G120" s="78" t="s">
        <v>346</v>
      </c>
      <c r="H120" s="164">
        <v>2</v>
      </c>
      <c r="I120" s="78" t="s">
        <v>1197</v>
      </c>
      <c r="J120" s="175">
        <v>37</v>
      </c>
      <c r="K120" s="55" t="s">
        <v>1889</v>
      </c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>
        <v>37</v>
      </c>
      <c r="Y120" s="157"/>
      <c r="Z120" s="157">
        <v>37</v>
      </c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</row>
    <row r="121" spans="1:51" ht="14.25" customHeight="1">
      <c r="A121" s="156">
        <v>115</v>
      </c>
      <c r="B121" s="81"/>
      <c r="C121" s="69" t="s">
        <v>222</v>
      </c>
      <c r="D121" s="78" t="s">
        <v>1111</v>
      </c>
      <c r="E121" s="69" t="s">
        <v>442</v>
      </c>
      <c r="F121" s="116" t="s">
        <v>344</v>
      </c>
      <c r="G121" s="78" t="s">
        <v>346</v>
      </c>
      <c r="H121" s="164">
        <v>2</v>
      </c>
      <c r="I121" s="78" t="s">
        <v>1199</v>
      </c>
      <c r="J121" s="175">
        <v>37</v>
      </c>
      <c r="K121" s="55" t="s">
        <v>1891</v>
      </c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>
        <v>37</v>
      </c>
      <c r="Z121" s="157"/>
      <c r="AA121" s="157">
        <v>37</v>
      </c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</row>
    <row r="122" spans="1:51" ht="14.25" customHeight="1">
      <c r="A122" s="156">
        <v>116</v>
      </c>
      <c r="B122" s="81"/>
      <c r="C122" s="69" t="s">
        <v>247</v>
      </c>
      <c r="D122" s="69" t="s">
        <v>1952</v>
      </c>
      <c r="E122" s="69" t="s">
        <v>442</v>
      </c>
      <c r="F122" s="116" t="s">
        <v>345</v>
      </c>
      <c r="G122" s="69" t="s">
        <v>1568</v>
      </c>
      <c r="H122" s="165">
        <v>2</v>
      </c>
      <c r="I122" s="69" t="s">
        <v>1467</v>
      </c>
      <c r="J122" s="178">
        <v>35</v>
      </c>
      <c r="K122" s="55" t="s">
        <v>1883</v>
      </c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>
        <v>35</v>
      </c>
      <c r="AA122" s="157"/>
      <c r="AB122" s="157">
        <v>35</v>
      </c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</row>
    <row r="123" spans="1:51" ht="14.25" customHeight="1">
      <c r="A123" s="156">
        <v>117</v>
      </c>
      <c r="B123" s="81"/>
      <c r="C123" s="69" t="s">
        <v>247</v>
      </c>
      <c r="D123" s="69" t="s">
        <v>1953</v>
      </c>
      <c r="E123" s="69" t="s">
        <v>442</v>
      </c>
      <c r="F123" s="69" t="s">
        <v>818</v>
      </c>
      <c r="G123" s="69" t="s">
        <v>1569</v>
      </c>
      <c r="H123" s="165">
        <v>2</v>
      </c>
      <c r="I123" s="69" t="s">
        <v>1467</v>
      </c>
      <c r="J123" s="178">
        <v>43</v>
      </c>
      <c r="K123" s="55" t="s">
        <v>1883</v>
      </c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>
        <v>43</v>
      </c>
      <c r="AA123" s="157"/>
      <c r="AB123" s="157">
        <v>43</v>
      </c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</row>
    <row r="124" spans="1:51" ht="14.25" customHeight="1">
      <c r="A124" s="156">
        <v>118</v>
      </c>
      <c r="B124" s="81"/>
      <c r="C124" s="69" t="s">
        <v>222</v>
      </c>
      <c r="D124" s="78" t="s">
        <v>1114</v>
      </c>
      <c r="E124" s="69" t="s">
        <v>442</v>
      </c>
      <c r="F124" s="78" t="s">
        <v>349</v>
      </c>
      <c r="G124" s="78" t="s">
        <v>1155</v>
      </c>
      <c r="H124" s="164">
        <v>2</v>
      </c>
      <c r="I124" s="78" t="s">
        <v>1202</v>
      </c>
      <c r="J124" s="175">
        <v>32</v>
      </c>
      <c r="K124" s="55" t="s">
        <v>1883</v>
      </c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>
        <v>32</v>
      </c>
      <c r="AA124" s="157"/>
      <c r="AB124" s="157">
        <v>32</v>
      </c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</row>
    <row r="125" spans="1:51" ht="14.25" customHeight="1">
      <c r="A125" s="156">
        <v>119</v>
      </c>
      <c r="B125" s="81"/>
      <c r="C125" s="69" t="s">
        <v>222</v>
      </c>
      <c r="D125" s="78" t="s">
        <v>1115</v>
      </c>
      <c r="E125" s="69" t="s">
        <v>442</v>
      </c>
      <c r="F125" s="78" t="s">
        <v>348</v>
      </c>
      <c r="G125" s="78" t="s">
        <v>1155</v>
      </c>
      <c r="H125" s="164">
        <v>2</v>
      </c>
      <c r="I125" s="78" t="s">
        <v>1202</v>
      </c>
      <c r="J125" s="175">
        <v>33</v>
      </c>
      <c r="K125" s="55" t="s">
        <v>1883</v>
      </c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>
        <v>33</v>
      </c>
      <c r="AA125" s="157"/>
      <c r="AB125" s="157">
        <v>33</v>
      </c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</row>
    <row r="126" spans="1:51" ht="14.25" customHeight="1">
      <c r="A126" s="156">
        <v>120</v>
      </c>
      <c r="B126" s="81"/>
      <c r="C126" s="69" t="s">
        <v>247</v>
      </c>
      <c r="D126" s="69" t="s">
        <v>1954</v>
      </c>
      <c r="E126" s="69" t="s">
        <v>442</v>
      </c>
      <c r="F126" s="69" t="s">
        <v>818</v>
      </c>
      <c r="G126" s="69" t="s">
        <v>1569</v>
      </c>
      <c r="H126" s="165">
        <v>2</v>
      </c>
      <c r="I126" s="69" t="s">
        <v>1336</v>
      </c>
      <c r="J126" s="178">
        <v>42</v>
      </c>
      <c r="K126" s="55" t="s">
        <v>1884</v>
      </c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>
        <v>42</v>
      </c>
      <c r="AB126" s="157"/>
      <c r="AC126" s="157">
        <v>42</v>
      </c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</row>
    <row r="127" spans="1:51" ht="14.25" customHeight="1">
      <c r="A127" s="156">
        <v>121</v>
      </c>
      <c r="B127" s="79"/>
      <c r="C127" s="69" t="s">
        <v>222</v>
      </c>
      <c r="D127" s="78" t="s">
        <v>1122</v>
      </c>
      <c r="E127" s="69" t="s">
        <v>442</v>
      </c>
      <c r="F127" s="116" t="s">
        <v>345</v>
      </c>
      <c r="G127" s="78" t="s">
        <v>346</v>
      </c>
      <c r="H127" s="164">
        <v>2</v>
      </c>
      <c r="I127" s="78" t="s">
        <v>1206</v>
      </c>
      <c r="J127" s="175">
        <v>45</v>
      </c>
      <c r="K127" s="55" t="s">
        <v>1884</v>
      </c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>
        <v>45</v>
      </c>
      <c r="AB127" s="195"/>
      <c r="AC127" s="157">
        <v>45</v>
      </c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</row>
    <row r="128" spans="1:51" ht="14.25" customHeight="1">
      <c r="A128" s="156">
        <v>122</v>
      </c>
      <c r="B128" s="79"/>
      <c r="C128" s="69" t="s">
        <v>222</v>
      </c>
      <c r="D128" s="78" t="s">
        <v>1123</v>
      </c>
      <c r="E128" s="69" t="s">
        <v>442</v>
      </c>
      <c r="F128" s="78" t="s">
        <v>349</v>
      </c>
      <c r="G128" s="78" t="s">
        <v>1155</v>
      </c>
      <c r="H128" s="164">
        <v>2</v>
      </c>
      <c r="I128" s="78" t="s">
        <v>1206</v>
      </c>
      <c r="J128" s="175">
        <v>44</v>
      </c>
      <c r="K128" s="55" t="s">
        <v>1884</v>
      </c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>
        <v>44</v>
      </c>
      <c r="AB128" s="157"/>
      <c r="AC128" s="157">
        <v>44</v>
      </c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</row>
    <row r="129" spans="1:51" ht="14.25" customHeight="1">
      <c r="A129" s="156">
        <v>123</v>
      </c>
      <c r="B129" s="81"/>
      <c r="C129" s="69" t="s">
        <v>247</v>
      </c>
      <c r="D129" s="69" t="s">
        <v>1954</v>
      </c>
      <c r="E129" s="69" t="s">
        <v>442</v>
      </c>
      <c r="F129" s="69" t="s">
        <v>350</v>
      </c>
      <c r="G129" s="69" t="s">
        <v>351</v>
      </c>
      <c r="H129" s="165">
        <v>2</v>
      </c>
      <c r="I129" s="69" t="s">
        <v>1318</v>
      </c>
      <c r="J129" s="178">
        <v>42</v>
      </c>
      <c r="K129" s="55" t="s">
        <v>1897</v>
      </c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>
        <v>42</v>
      </c>
      <c r="AE129" s="157"/>
      <c r="AF129" s="157">
        <v>42</v>
      </c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</row>
    <row r="130" spans="1:51" ht="14.25" customHeight="1">
      <c r="A130" s="156">
        <v>124</v>
      </c>
      <c r="B130" s="81"/>
      <c r="C130" s="69" t="s">
        <v>222</v>
      </c>
      <c r="D130" s="78" t="s">
        <v>1116</v>
      </c>
      <c r="E130" s="69" t="s">
        <v>442</v>
      </c>
      <c r="F130" s="78" t="s">
        <v>349</v>
      </c>
      <c r="G130" s="78" t="s">
        <v>1155</v>
      </c>
      <c r="H130" s="164">
        <v>2</v>
      </c>
      <c r="I130" s="78" t="s">
        <v>1203</v>
      </c>
      <c r="J130" s="175">
        <v>36</v>
      </c>
      <c r="K130" s="55" t="s">
        <v>1897</v>
      </c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>
        <v>36</v>
      </c>
      <c r="AE130" s="157"/>
      <c r="AF130" s="157">
        <v>36</v>
      </c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</row>
    <row r="131" spans="1:51" ht="14.25" customHeight="1">
      <c r="A131" s="156">
        <v>125</v>
      </c>
      <c r="B131" s="81"/>
      <c r="C131" s="69" t="s">
        <v>222</v>
      </c>
      <c r="D131" s="78" t="s">
        <v>1117</v>
      </c>
      <c r="E131" s="69" t="s">
        <v>442</v>
      </c>
      <c r="F131" s="78" t="s">
        <v>348</v>
      </c>
      <c r="G131" s="78" t="s">
        <v>1155</v>
      </c>
      <c r="H131" s="164">
        <v>2</v>
      </c>
      <c r="I131" s="78" t="s">
        <v>1203</v>
      </c>
      <c r="J131" s="175">
        <v>37</v>
      </c>
      <c r="K131" s="55" t="s">
        <v>1897</v>
      </c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>
        <v>37</v>
      </c>
      <c r="AE131" s="157"/>
      <c r="AF131" s="157">
        <v>37</v>
      </c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</row>
    <row r="132" spans="1:51" ht="14.25" customHeight="1">
      <c r="A132" s="156">
        <v>126</v>
      </c>
      <c r="B132" s="81"/>
      <c r="C132" s="69" t="s">
        <v>247</v>
      </c>
      <c r="D132" s="69" t="s">
        <v>1949</v>
      </c>
      <c r="E132" s="69" t="s">
        <v>442</v>
      </c>
      <c r="F132" s="69" t="s">
        <v>345</v>
      </c>
      <c r="G132" s="69" t="s">
        <v>1568</v>
      </c>
      <c r="H132" s="165">
        <v>2</v>
      </c>
      <c r="I132" s="69" t="s">
        <v>1317</v>
      </c>
      <c r="J132" s="178">
        <v>31</v>
      </c>
      <c r="K132" s="55" t="s">
        <v>1903</v>
      </c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>
        <v>31</v>
      </c>
      <c r="AF132" s="157"/>
      <c r="AG132" s="157">
        <v>31</v>
      </c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</row>
    <row r="133" spans="1:51" ht="14.25" customHeight="1">
      <c r="A133" s="156">
        <v>127</v>
      </c>
      <c r="B133" s="81"/>
      <c r="C133" s="69" t="s">
        <v>247</v>
      </c>
      <c r="D133" s="69" t="s">
        <v>1953</v>
      </c>
      <c r="E133" s="69" t="s">
        <v>442</v>
      </c>
      <c r="F133" s="69" t="s">
        <v>350</v>
      </c>
      <c r="G133" s="69" t="s">
        <v>351</v>
      </c>
      <c r="H133" s="165">
        <v>2</v>
      </c>
      <c r="I133" s="69" t="s">
        <v>1317</v>
      </c>
      <c r="J133" s="178">
        <v>43</v>
      </c>
      <c r="K133" s="55" t="s">
        <v>1903</v>
      </c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>
        <v>43</v>
      </c>
      <c r="AF133" s="157"/>
      <c r="AG133" s="157">
        <v>43</v>
      </c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</row>
    <row r="134" spans="1:51" ht="14.25" customHeight="1">
      <c r="A134" s="156">
        <v>128</v>
      </c>
      <c r="B134" s="81"/>
      <c r="C134" s="69" t="s">
        <v>222</v>
      </c>
      <c r="D134" s="78" t="s">
        <v>1126</v>
      </c>
      <c r="E134" s="69" t="s">
        <v>442</v>
      </c>
      <c r="F134" s="78" t="s">
        <v>349</v>
      </c>
      <c r="G134" s="78" t="s">
        <v>1155</v>
      </c>
      <c r="H134" s="164">
        <v>2</v>
      </c>
      <c r="I134" s="78" t="s">
        <v>1210</v>
      </c>
      <c r="J134" s="175">
        <v>35</v>
      </c>
      <c r="K134" s="55" t="s">
        <v>1903</v>
      </c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>
        <v>35</v>
      </c>
      <c r="AF134" s="157"/>
      <c r="AG134" s="157">
        <v>35</v>
      </c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</row>
    <row r="135" spans="1:51" s="62" customFormat="1" ht="14.25" customHeight="1">
      <c r="A135" s="156">
        <v>129</v>
      </c>
      <c r="B135" s="81"/>
      <c r="C135" s="69" t="s">
        <v>247</v>
      </c>
      <c r="D135" s="69" t="s">
        <v>370</v>
      </c>
      <c r="E135" s="69" t="s">
        <v>442</v>
      </c>
      <c r="F135" s="69" t="s">
        <v>818</v>
      </c>
      <c r="G135" s="69" t="s">
        <v>1619</v>
      </c>
      <c r="H135" s="165">
        <v>3</v>
      </c>
      <c r="I135" s="69" t="s">
        <v>1653</v>
      </c>
      <c r="J135" s="176">
        <v>32</v>
      </c>
      <c r="K135" s="55" t="s">
        <v>1885</v>
      </c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>
        <v>32</v>
      </c>
      <c r="AG135" s="157"/>
      <c r="AH135" s="157">
        <v>32</v>
      </c>
      <c r="AI135" s="157"/>
      <c r="AJ135" s="157">
        <v>32</v>
      </c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</row>
    <row r="136" spans="1:51" s="62" customFormat="1" ht="14.25" customHeight="1">
      <c r="A136" s="156">
        <v>130</v>
      </c>
      <c r="B136" s="81"/>
      <c r="C136" s="69" t="s">
        <v>247</v>
      </c>
      <c r="D136" s="69" t="s">
        <v>1955</v>
      </c>
      <c r="E136" s="69" t="s">
        <v>442</v>
      </c>
      <c r="F136" s="116" t="s">
        <v>345</v>
      </c>
      <c r="G136" s="69" t="s">
        <v>342</v>
      </c>
      <c r="H136" s="165">
        <v>2</v>
      </c>
      <c r="I136" s="69" t="s">
        <v>1636</v>
      </c>
      <c r="J136" s="178">
        <v>22</v>
      </c>
      <c r="K136" s="55" t="s">
        <v>1899</v>
      </c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>
        <v>22</v>
      </c>
      <c r="AI136" s="157"/>
      <c r="AJ136" s="157">
        <v>22</v>
      </c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</row>
    <row r="137" spans="1:51" ht="14.25" customHeight="1">
      <c r="A137" s="156">
        <v>131</v>
      </c>
      <c r="B137" s="81"/>
      <c r="C137" s="69" t="s">
        <v>247</v>
      </c>
      <c r="D137" s="69" t="s">
        <v>1956</v>
      </c>
      <c r="E137" s="69" t="s">
        <v>442</v>
      </c>
      <c r="F137" s="116" t="s">
        <v>344</v>
      </c>
      <c r="G137" s="69" t="s">
        <v>1574</v>
      </c>
      <c r="H137" s="165">
        <v>2</v>
      </c>
      <c r="I137" s="69" t="s">
        <v>1636</v>
      </c>
      <c r="J137" s="178">
        <v>39</v>
      </c>
      <c r="K137" s="55" t="s">
        <v>1899</v>
      </c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>
        <v>39</v>
      </c>
      <c r="AI137" s="157"/>
      <c r="AJ137" s="157">
        <v>39</v>
      </c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</row>
    <row r="138" spans="1:51" s="70" customFormat="1" ht="14.25" customHeight="1">
      <c r="A138" s="156">
        <v>132</v>
      </c>
      <c r="B138" s="81"/>
      <c r="C138" s="69" t="s">
        <v>222</v>
      </c>
      <c r="D138" s="78" t="s">
        <v>1118</v>
      </c>
      <c r="E138" s="69" t="s">
        <v>442</v>
      </c>
      <c r="F138" s="78" t="s">
        <v>349</v>
      </c>
      <c r="G138" s="78" t="s">
        <v>1155</v>
      </c>
      <c r="H138" s="164">
        <v>2</v>
      </c>
      <c r="I138" s="82" t="s">
        <v>1204</v>
      </c>
      <c r="J138" s="175">
        <v>35</v>
      </c>
      <c r="K138" s="55" t="s">
        <v>1899</v>
      </c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>
        <v>35</v>
      </c>
      <c r="AI138" s="157"/>
      <c r="AJ138" s="157">
        <v>35</v>
      </c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</row>
    <row r="139" spans="1:51" s="72" customFormat="1" ht="14.25" customHeight="1">
      <c r="A139" s="156">
        <v>133</v>
      </c>
      <c r="B139" s="81"/>
      <c r="C139" s="69" t="s">
        <v>222</v>
      </c>
      <c r="D139" s="78" t="s">
        <v>1119</v>
      </c>
      <c r="E139" s="69" t="s">
        <v>442</v>
      </c>
      <c r="F139" s="78" t="s">
        <v>348</v>
      </c>
      <c r="G139" s="78" t="s">
        <v>1155</v>
      </c>
      <c r="H139" s="164">
        <v>2</v>
      </c>
      <c r="I139" s="78" t="s">
        <v>1204</v>
      </c>
      <c r="J139" s="175">
        <v>34</v>
      </c>
      <c r="K139" s="55" t="s">
        <v>1899</v>
      </c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>
        <v>34</v>
      </c>
      <c r="AI139" s="157"/>
      <c r="AJ139" s="157">
        <v>34</v>
      </c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</row>
    <row r="140" spans="1:51" s="72" customFormat="1" ht="14.25" customHeight="1">
      <c r="A140" s="156">
        <v>134</v>
      </c>
      <c r="B140" s="81"/>
      <c r="C140" s="69" t="s">
        <v>247</v>
      </c>
      <c r="D140" s="69" t="s">
        <v>1957</v>
      </c>
      <c r="E140" s="69" t="s">
        <v>442</v>
      </c>
      <c r="F140" s="116" t="s">
        <v>344</v>
      </c>
      <c r="G140" s="69" t="s">
        <v>1574</v>
      </c>
      <c r="H140" s="165">
        <v>2</v>
      </c>
      <c r="I140" s="69" t="s">
        <v>1319</v>
      </c>
      <c r="J140" s="178">
        <v>47</v>
      </c>
      <c r="K140" s="55" t="s">
        <v>1901</v>
      </c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>
        <v>47</v>
      </c>
      <c r="AJ140" s="157"/>
      <c r="AK140" s="157">
        <v>47</v>
      </c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</row>
    <row r="141" spans="1:51" s="72" customFormat="1" ht="14.25" customHeight="1">
      <c r="A141" s="156">
        <v>135</v>
      </c>
      <c r="B141" s="79"/>
      <c r="C141" s="69" t="s">
        <v>222</v>
      </c>
      <c r="D141" s="78" t="s">
        <v>1127</v>
      </c>
      <c r="E141" s="69" t="s">
        <v>442</v>
      </c>
      <c r="F141" s="78" t="s">
        <v>349</v>
      </c>
      <c r="G141" s="78" t="s">
        <v>1155</v>
      </c>
      <c r="H141" s="164">
        <v>2</v>
      </c>
      <c r="I141" s="78" t="s">
        <v>1211</v>
      </c>
      <c r="J141" s="175">
        <v>30</v>
      </c>
      <c r="K141" s="55" t="s">
        <v>1901</v>
      </c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90"/>
      <c r="AG141" s="157"/>
      <c r="AH141" s="157"/>
      <c r="AI141" s="157">
        <v>30</v>
      </c>
      <c r="AJ141" s="157"/>
      <c r="AK141" s="157">
        <v>30</v>
      </c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</row>
    <row r="142" spans="1:51" s="72" customFormat="1" ht="14.25" customHeight="1">
      <c r="A142" s="156">
        <v>136</v>
      </c>
      <c r="B142" s="81"/>
      <c r="C142" s="114" t="s">
        <v>231</v>
      </c>
      <c r="D142" s="78" t="s">
        <v>182</v>
      </c>
      <c r="E142" s="69" t="s">
        <v>442</v>
      </c>
      <c r="F142" s="116" t="s">
        <v>345</v>
      </c>
      <c r="G142" s="78" t="s">
        <v>1255</v>
      </c>
      <c r="H142" s="164">
        <v>3</v>
      </c>
      <c r="I142" s="78" t="s">
        <v>1334</v>
      </c>
      <c r="J142" s="175">
        <v>47</v>
      </c>
      <c r="K142" s="55" t="s">
        <v>1904</v>
      </c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>
        <v>47</v>
      </c>
      <c r="AL142" s="157"/>
      <c r="AM142" s="157">
        <v>47</v>
      </c>
      <c r="AN142" s="157"/>
      <c r="AO142" s="157">
        <v>47</v>
      </c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</row>
    <row r="143" spans="1:51" s="72" customFormat="1" ht="14.25" customHeight="1">
      <c r="A143" s="156">
        <v>137</v>
      </c>
      <c r="B143" s="79"/>
      <c r="C143" s="69" t="s">
        <v>222</v>
      </c>
      <c r="D143" s="78" t="s">
        <v>1120</v>
      </c>
      <c r="E143" s="69" t="s">
        <v>442</v>
      </c>
      <c r="F143" s="96" t="s">
        <v>349</v>
      </c>
      <c r="G143" s="78" t="s">
        <v>1155</v>
      </c>
      <c r="H143" s="164">
        <v>2</v>
      </c>
      <c r="I143" s="78" t="s">
        <v>1205</v>
      </c>
      <c r="J143" s="175">
        <v>34</v>
      </c>
      <c r="K143" s="55" t="s">
        <v>1887</v>
      </c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>
        <v>34</v>
      </c>
      <c r="AM143" s="157"/>
      <c r="AN143" s="157">
        <v>34</v>
      </c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</row>
    <row r="144" spans="1:51" s="72" customFormat="1" ht="14.25" customHeight="1">
      <c r="A144" s="156">
        <v>138</v>
      </c>
      <c r="B144" s="79"/>
      <c r="C144" s="69" t="s">
        <v>222</v>
      </c>
      <c r="D144" s="78" t="s">
        <v>1121</v>
      </c>
      <c r="E144" s="69" t="s">
        <v>442</v>
      </c>
      <c r="F144" s="96" t="s">
        <v>348</v>
      </c>
      <c r="G144" s="78" t="s">
        <v>1155</v>
      </c>
      <c r="H144" s="164">
        <v>2</v>
      </c>
      <c r="I144" s="78" t="s">
        <v>1205</v>
      </c>
      <c r="J144" s="175">
        <v>37</v>
      </c>
      <c r="K144" s="55" t="s">
        <v>1887</v>
      </c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>
        <v>37</v>
      </c>
      <c r="AM144" s="157"/>
      <c r="AN144" s="157">
        <v>37</v>
      </c>
      <c r="AO144" s="157"/>
      <c r="AP144" s="157"/>
      <c r="AQ144" s="157"/>
      <c r="AR144" s="157"/>
      <c r="AS144" s="157"/>
      <c r="AT144" s="157"/>
      <c r="AU144" s="195"/>
      <c r="AV144" s="157"/>
      <c r="AW144" s="195"/>
      <c r="AX144" s="157"/>
      <c r="AY144" s="157"/>
    </row>
    <row r="145" spans="1:51" s="72" customFormat="1" ht="14.25" customHeight="1">
      <c r="A145" s="156">
        <v>139</v>
      </c>
      <c r="B145" s="79"/>
      <c r="C145" s="69" t="s">
        <v>247</v>
      </c>
      <c r="D145" s="69" t="s">
        <v>376</v>
      </c>
      <c r="E145" s="69" t="s">
        <v>442</v>
      </c>
      <c r="F145" s="116" t="s">
        <v>345</v>
      </c>
      <c r="G145" s="69" t="s">
        <v>1595</v>
      </c>
      <c r="H145" s="165">
        <v>2</v>
      </c>
      <c r="I145" s="69" t="s">
        <v>1327</v>
      </c>
      <c r="J145" s="176">
        <v>38</v>
      </c>
      <c r="K145" s="55" t="s">
        <v>1888</v>
      </c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>
        <v>38</v>
      </c>
      <c r="AQ145" s="157"/>
      <c r="AR145" s="157">
        <v>38</v>
      </c>
      <c r="AS145" s="157"/>
      <c r="AT145" s="157"/>
      <c r="AU145" s="157"/>
      <c r="AV145" s="157"/>
      <c r="AW145" s="157"/>
      <c r="AX145" s="157"/>
      <c r="AY145" s="157"/>
    </row>
    <row r="146" spans="1:51" s="72" customFormat="1" ht="14.25" customHeight="1">
      <c r="A146" s="156">
        <v>140</v>
      </c>
      <c r="B146" s="79"/>
      <c r="C146" s="69" t="s">
        <v>222</v>
      </c>
      <c r="D146" s="78" t="s">
        <v>1124</v>
      </c>
      <c r="E146" s="69" t="s">
        <v>442</v>
      </c>
      <c r="F146" s="78" t="s">
        <v>349</v>
      </c>
      <c r="G146" s="78" t="s">
        <v>1155</v>
      </c>
      <c r="H146" s="164">
        <v>2</v>
      </c>
      <c r="I146" s="78" t="s">
        <v>1208</v>
      </c>
      <c r="J146" s="175">
        <v>48</v>
      </c>
      <c r="K146" s="55" t="s">
        <v>1888</v>
      </c>
      <c r="L146" s="157"/>
      <c r="M146" s="157"/>
      <c r="N146" s="157"/>
      <c r="O146" s="157"/>
      <c r="P146" s="157"/>
      <c r="Q146" s="157"/>
      <c r="R146" s="192"/>
      <c r="S146" s="192"/>
      <c r="T146" s="192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65"/>
      <c r="AI146" s="165"/>
      <c r="AJ146" s="165"/>
      <c r="AK146" s="165"/>
      <c r="AL146" s="165"/>
      <c r="AM146" s="165"/>
      <c r="AN146" s="165"/>
      <c r="AO146" s="165"/>
      <c r="AP146" s="192">
        <v>48</v>
      </c>
      <c r="AQ146" s="192"/>
      <c r="AR146" s="192">
        <v>48</v>
      </c>
      <c r="AS146" s="165"/>
      <c r="AT146" s="165"/>
      <c r="AU146" s="157"/>
      <c r="AV146" s="157"/>
      <c r="AW146" s="157"/>
      <c r="AX146" s="157"/>
      <c r="AY146" s="157"/>
    </row>
    <row r="147" spans="1:51" s="72" customFormat="1" ht="14.25" customHeight="1">
      <c r="A147" s="156">
        <v>141</v>
      </c>
      <c r="B147" s="79"/>
      <c r="C147" s="69" t="s">
        <v>247</v>
      </c>
      <c r="D147" s="69" t="s">
        <v>373</v>
      </c>
      <c r="E147" s="107" t="s">
        <v>442</v>
      </c>
      <c r="F147" s="120" t="s">
        <v>345</v>
      </c>
      <c r="G147" s="69" t="s">
        <v>1595</v>
      </c>
      <c r="H147" s="165">
        <v>2</v>
      </c>
      <c r="I147" s="69" t="s">
        <v>1328</v>
      </c>
      <c r="J147" s="176">
        <v>38</v>
      </c>
      <c r="K147" s="61" t="s">
        <v>1905</v>
      </c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>
        <v>38</v>
      </c>
      <c r="AR147" s="192"/>
      <c r="AS147" s="192">
        <v>38</v>
      </c>
      <c r="AT147" s="192"/>
      <c r="AU147" s="192"/>
      <c r="AV147" s="192"/>
      <c r="AW147" s="192"/>
      <c r="AX147" s="192"/>
      <c r="AY147" s="192"/>
    </row>
    <row r="148" spans="1:51" s="72" customFormat="1" ht="14.25" customHeight="1">
      <c r="A148" s="156">
        <v>142</v>
      </c>
      <c r="B148" s="79"/>
      <c r="C148" s="69" t="s">
        <v>222</v>
      </c>
      <c r="D148" s="78" t="s">
        <v>1125</v>
      </c>
      <c r="E148" s="69" t="s">
        <v>442</v>
      </c>
      <c r="F148" s="96" t="s">
        <v>349</v>
      </c>
      <c r="G148" s="78" t="s">
        <v>1155</v>
      </c>
      <c r="H148" s="164">
        <v>2</v>
      </c>
      <c r="I148" s="78" t="s">
        <v>1209</v>
      </c>
      <c r="J148" s="175">
        <v>37</v>
      </c>
      <c r="K148" s="55" t="s">
        <v>1905</v>
      </c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>
        <v>37</v>
      </c>
      <c r="AR148" s="157"/>
      <c r="AS148" s="157">
        <v>37</v>
      </c>
      <c r="AT148" s="157"/>
      <c r="AU148" s="157"/>
      <c r="AV148" s="157"/>
      <c r="AW148" s="157"/>
      <c r="AX148" s="157"/>
      <c r="AY148" s="157"/>
    </row>
    <row r="149" spans="1:51" s="72" customFormat="1" ht="14.25" customHeight="1">
      <c r="A149" s="243" t="s">
        <v>2054</v>
      </c>
      <c r="B149" s="244"/>
      <c r="C149" s="244"/>
      <c r="D149" s="244"/>
      <c r="E149" s="244"/>
      <c r="F149" s="244"/>
      <c r="G149" s="244"/>
      <c r="H149" s="245"/>
      <c r="I149" s="82"/>
      <c r="J149" s="223">
        <f>SUM(J105:J148)</f>
        <v>1675</v>
      </c>
      <c r="K149" s="57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</row>
    <row r="150" spans="1:51" s="72" customFormat="1" ht="14.25" customHeight="1">
      <c r="A150" s="156">
        <v>143</v>
      </c>
      <c r="B150" s="79"/>
      <c r="C150" s="114" t="s">
        <v>1046</v>
      </c>
      <c r="D150" s="69" t="s">
        <v>1047</v>
      </c>
      <c r="E150" s="69" t="s">
        <v>13</v>
      </c>
      <c r="F150" s="109" t="s">
        <v>45</v>
      </c>
      <c r="G150" s="69" t="s">
        <v>1054</v>
      </c>
      <c r="H150" s="165">
        <v>2</v>
      </c>
      <c r="I150" s="69" t="s">
        <v>1064</v>
      </c>
      <c r="J150" s="181">
        <v>47</v>
      </c>
      <c r="K150" s="55" t="s">
        <v>1872</v>
      </c>
      <c r="L150" s="157">
        <v>28.2</v>
      </c>
      <c r="M150" s="157">
        <v>28.2</v>
      </c>
      <c r="N150" s="157">
        <v>28.2</v>
      </c>
      <c r="O150" s="157">
        <v>28.2</v>
      </c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</row>
    <row r="151" spans="1:51" s="62" customFormat="1" ht="14.25" customHeight="1">
      <c r="A151" s="156">
        <v>144</v>
      </c>
      <c r="B151" s="79"/>
      <c r="C151" s="114" t="s">
        <v>1046</v>
      </c>
      <c r="D151" s="69" t="s">
        <v>1047</v>
      </c>
      <c r="E151" s="69" t="s">
        <v>13</v>
      </c>
      <c r="F151" s="69" t="s">
        <v>1055</v>
      </c>
      <c r="G151" s="69" t="s">
        <v>1054</v>
      </c>
      <c r="H151" s="165">
        <v>2</v>
      </c>
      <c r="I151" s="69" t="s">
        <v>1064</v>
      </c>
      <c r="J151" s="181">
        <v>47</v>
      </c>
      <c r="K151" s="55" t="s">
        <v>1872</v>
      </c>
      <c r="L151" s="157">
        <v>28.2</v>
      </c>
      <c r="M151" s="157">
        <v>28.2</v>
      </c>
      <c r="N151" s="157">
        <v>28.2</v>
      </c>
      <c r="O151" s="157">
        <v>28.2</v>
      </c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</row>
    <row r="152" spans="1:51" s="62" customFormat="1" ht="14.25" customHeight="1">
      <c r="A152" s="156">
        <v>145</v>
      </c>
      <c r="B152" s="81"/>
      <c r="C152" s="114" t="s">
        <v>1046</v>
      </c>
      <c r="D152" s="69" t="s">
        <v>1048</v>
      </c>
      <c r="E152" s="69" t="s">
        <v>13</v>
      </c>
      <c r="F152" s="69" t="s">
        <v>45</v>
      </c>
      <c r="G152" s="69" t="s">
        <v>1054</v>
      </c>
      <c r="H152" s="165">
        <v>2</v>
      </c>
      <c r="I152" s="69" t="s">
        <v>1065</v>
      </c>
      <c r="J152" s="181">
        <v>41</v>
      </c>
      <c r="K152" s="55" t="s">
        <v>1870</v>
      </c>
      <c r="L152" s="157"/>
      <c r="M152" s="157"/>
      <c r="N152" s="157"/>
      <c r="O152" s="157"/>
      <c r="P152" s="157">
        <v>24.6</v>
      </c>
      <c r="Q152" s="157">
        <v>24.6</v>
      </c>
      <c r="R152" s="157">
        <v>24.6</v>
      </c>
      <c r="S152" s="157">
        <v>24.6</v>
      </c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</row>
    <row r="153" spans="1:51" s="62" customFormat="1" ht="14.25" customHeight="1">
      <c r="A153" s="156">
        <v>146</v>
      </c>
      <c r="B153" s="79"/>
      <c r="C153" s="114" t="s">
        <v>1046</v>
      </c>
      <c r="D153" s="69" t="s">
        <v>1048</v>
      </c>
      <c r="E153" s="69" t="s">
        <v>13</v>
      </c>
      <c r="F153" s="69" t="s">
        <v>1055</v>
      </c>
      <c r="G153" s="69" t="s">
        <v>1054</v>
      </c>
      <c r="H153" s="165">
        <v>2</v>
      </c>
      <c r="I153" s="69" t="s">
        <v>1065</v>
      </c>
      <c r="J153" s="181">
        <v>41</v>
      </c>
      <c r="K153" s="55" t="s">
        <v>1870</v>
      </c>
      <c r="L153" s="157"/>
      <c r="M153" s="157"/>
      <c r="N153" s="157"/>
      <c r="O153" s="157"/>
      <c r="P153" s="157">
        <v>24.6</v>
      </c>
      <c r="Q153" s="157">
        <v>24.6</v>
      </c>
      <c r="R153" s="157">
        <v>24.6</v>
      </c>
      <c r="S153" s="157">
        <v>24.6</v>
      </c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</row>
    <row r="154" spans="1:51" s="62" customFormat="1" ht="14.25" customHeight="1">
      <c r="A154" s="156">
        <v>147</v>
      </c>
      <c r="B154" s="81"/>
      <c r="C154" s="114" t="s">
        <v>1046</v>
      </c>
      <c r="D154" s="69" t="s">
        <v>1049</v>
      </c>
      <c r="E154" s="69" t="s">
        <v>13</v>
      </c>
      <c r="F154" s="69" t="s">
        <v>45</v>
      </c>
      <c r="G154" s="69" t="s">
        <v>1054</v>
      </c>
      <c r="H154" s="165">
        <v>2</v>
      </c>
      <c r="I154" s="69" t="s">
        <v>1066</v>
      </c>
      <c r="J154" s="181">
        <v>34</v>
      </c>
      <c r="K154" s="104" t="s">
        <v>1896</v>
      </c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>
        <v>20.399999999999999</v>
      </c>
      <c r="W154" s="156">
        <v>20.399999999999999</v>
      </c>
      <c r="X154" s="156">
        <v>20.399999999999999</v>
      </c>
      <c r="Y154" s="156">
        <v>20.399999999999999</v>
      </c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</row>
    <row r="155" spans="1:51" s="62" customFormat="1" ht="14.25" customHeight="1">
      <c r="A155" s="156">
        <v>148</v>
      </c>
      <c r="B155" s="81"/>
      <c r="C155" s="114" t="s">
        <v>1046</v>
      </c>
      <c r="D155" s="69" t="s">
        <v>1049</v>
      </c>
      <c r="E155" s="69" t="s">
        <v>13</v>
      </c>
      <c r="F155" s="69" t="s">
        <v>1055</v>
      </c>
      <c r="G155" s="69" t="s">
        <v>1054</v>
      </c>
      <c r="H155" s="165">
        <v>2</v>
      </c>
      <c r="I155" s="69" t="s">
        <v>1066</v>
      </c>
      <c r="J155" s="181">
        <v>34</v>
      </c>
      <c r="K155" s="104" t="s">
        <v>1896</v>
      </c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>
        <v>20.399999999999999</v>
      </c>
      <c r="W155" s="156">
        <v>20.399999999999999</v>
      </c>
      <c r="X155" s="156">
        <v>20.399999999999999</v>
      </c>
      <c r="Y155" s="156">
        <v>20.399999999999999</v>
      </c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</row>
    <row r="156" spans="1:51" s="62" customFormat="1" ht="14.25" customHeight="1">
      <c r="A156" s="156">
        <v>149</v>
      </c>
      <c r="B156" s="81"/>
      <c r="C156" s="114" t="s">
        <v>1046</v>
      </c>
      <c r="D156" s="69" t="s">
        <v>1050</v>
      </c>
      <c r="E156" s="69" t="s">
        <v>13</v>
      </c>
      <c r="F156" s="69" t="s">
        <v>45</v>
      </c>
      <c r="G156" s="69" t="s">
        <v>1054</v>
      </c>
      <c r="H156" s="165">
        <v>2</v>
      </c>
      <c r="I156" s="69" t="s">
        <v>1067</v>
      </c>
      <c r="J156" s="181">
        <v>40</v>
      </c>
      <c r="K156" s="55" t="s">
        <v>1883</v>
      </c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>
        <v>24</v>
      </c>
      <c r="AA156" s="157">
        <v>24</v>
      </c>
      <c r="AB156" s="157">
        <v>24</v>
      </c>
      <c r="AC156" s="157">
        <v>24</v>
      </c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</row>
    <row r="157" spans="1:51" ht="14.25" customHeight="1">
      <c r="A157" s="156">
        <v>150</v>
      </c>
      <c r="B157" s="81"/>
      <c r="C157" s="114" t="s">
        <v>1046</v>
      </c>
      <c r="D157" s="69" t="s">
        <v>1050</v>
      </c>
      <c r="E157" s="69" t="s">
        <v>13</v>
      </c>
      <c r="F157" s="69" t="s">
        <v>1055</v>
      </c>
      <c r="G157" s="69" t="s">
        <v>1054</v>
      </c>
      <c r="H157" s="165">
        <v>2</v>
      </c>
      <c r="I157" s="69" t="s">
        <v>1067</v>
      </c>
      <c r="J157" s="181">
        <v>40</v>
      </c>
      <c r="K157" s="55" t="s">
        <v>1883</v>
      </c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>
        <v>24</v>
      </c>
      <c r="AA157" s="157">
        <v>24</v>
      </c>
      <c r="AB157" s="157">
        <v>24</v>
      </c>
      <c r="AC157" s="157">
        <v>24</v>
      </c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</row>
    <row r="158" spans="1:51" ht="14.25" customHeight="1">
      <c r="A158" s="156">
        <v>151</v>
      </c>
      <c r="B158" s="81"/>
      <c r="C158" s="114" t="s">
        <v>1046</v>
      </c>
      <c r="D158" s="69" t="s">
        <v>1047</v>
      </c>
      <c r="E158" s="69" t="s">
        <v>13</v>
      </c>
      <c r="F158" s="69" t="s">
        <v>45</v>
      </c>
      <c r="G158" s="69" t="s">
        <v>1053</v>
      </c>
      <c r="H158" s="165">
        <v>2</v>
      </c>
      <c r="I158" s="69" t="s">
        <v>1060</v>
      </c>
      <c r="J158" s="181">
        <v>47</v>
      </c>
      <c r="K158" s="55" t="s">
        <v>1898</v>
      </c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>
        <v>28.2</v>
      </c>
      <c r="AE158" s="157">
        <v>28.2</v>
      </c>
      <c r="AF158" s="157">
        <v>28.2</v>
      </c>
      <c r="AG158" s="157">
        <v>28.2</v>
      </c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</row>
    <row r="159" spans="1:51" ht="14.25" customHeight="1">
      <c r="A159" s="156">
        <v>152</v>
      </c>
      <c r="B159" s="79"/>
      <c r="C159" s="114" t="s">
        <v>1046</v>
      </c>
      <c r="D159" s="69" t="s">
        <v>1047</v>
      </c>
      <c r="E159" s="69" t="s">
        <v>13</v>
      </c>
      <c r="F159" s="69" t="s">
        <v>44</v>
      </c>
      <c r="G159" s="69" t="s">
        <v>1053</v>
      </c>
      <c r="H159" s="165">
        <v>2</v>
      </c>
      <c r="I159" s="69" t="s">
        <v>1060</v>
      </c>
      <c r="J159" s="181">
        <v>47</v>
      </c>
      <c r="K159" s="55" t="s">
        <v>1898</v>
      </c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>
        <v>28.2</v>
      </c>
      <c r="AE159" s="157">
        <v>28.2</v>
      </c>
      <c r="AF159" s="157">
        <v>28.2</v>
      </c>
      <c r="AG159" s="157">
        <v>28.2</v>
      </c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</row>
    <row r="160" spans="1:51" s="62" customFormat="1" ht="14.25" customHeight="1">
      <c r="A160" s="156">
        <v>153</v>
      </c>
      <c r="B160" s="79"/>
      <c r="C160" s="69" t="s">
        <v>247</v>
      </c>
      <c r="D160" s="69" t="s">
        <v>376</v>
      </c>
      <c r="E160" s="69" t="s">
        <v>13</v>
      </c>
      <c r="F160" s="69" t="s">
        <v>324</v>
      </c>
      <c r="G160" s="69" t="s">
        <v>1606</v>
      </c>
      <c r="H160" s="165">
        <v>1</v>
      </c>
      <c r="I160" s="69" t="s">
        <v>1298</v>
      </c>
      <c r="J160" s="176">
        <v>19</v>
      </c>
      <c r="K160" s="55" t="s">
        <v>1897</v>
      </c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>
        <v>19</v>
      </c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</row>
    <row r="161" spans="1:51" s="62" customFormat="1" ht="14.25" customHeight="1">
      <c r="A161" s="156">
        <v>154</v>
      </c>
      <c r="B161" s="79"/>
      <c r="C161" s="69" t="s">
        <v>247</v>
      </c>
      <c r="D161" s="69" t="s">
        <v>376</v>
      </c>
      <c r="E161" s="69" t="s">
        <v>13</v>
      </c>
      <c r="F161" s="69" t="s">
        <v>325</v>
      </c>
      <c r="G161" s="69" t="s">
        <v>1607</v>
      </c>
      <c r="H161" s="165">
        <v>1</v>
      </c>
      <c r="I161" s="69" t="s">
        <v>1298</v>
      </c>
      <c r="J161" s="176">
        <v>19</v>
      </c>
      <c r="K161" s="55" t="s">
        <v>1897</v>
      </c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>
        <v>19</v>
      </c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</row>
    <row r="162" spans="1:51" s="62" customFormat="1" ht="14.25" customHeight="1">
      <c r="A162" s="156">
        <v>155</v>
      </c>
      <c r="B162" s="79"/>
      <c r="C162" s="69" t="s">
        <v>247</v>
      </c>
      <c r="D162" s="69" t="s">
        <v>373</v>
      </c>
      <c r="E162" s="69" t="s">
        <v>13</v>
      </c>
      <c r="F162" s="69" t="s">
        <v>324</v>
      </c>
      <c r="G162" s="69" t="s">
        <v>1606</v>
      </c>
      <c r="H162" s="165">
        <v>1</v>
      </c>
      <c r="I162" s="69" t="s">
        <v>1284</v>
      </c>
      <c r="J162" s="176">
        <v>19</v>
      </c>
      <c r="K162" s="104" t="s">
        <v>1903</v>
      </c>
      <c r="L162" s="156"/>
      <c r="M162" s="156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>
        <v>19</v>
      </c>
      <c r="AF162" s="157"/>
      <c r="AG162" s="157"/>
      <c r="AH162" s="157"/>
      <c r="AI162" s="157"/>
      <c r="AJ162" s="157"/>
      <c r="AK162" s="157"/>
      <c r="AL162" s="192"/>
      <c r="AM162" s="192"/>
      <c r="AN162" s="192"/>
      <c r="AO162" s="192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</row>
    <row r="163" spans="1:51" s="62" customFormat="1" ht="14.25" customHeight="1">
      <c r="A163" s="156">
        <v>156</v>
      </c>
      <c r="B163" s="79"/>
      <c r="C163" s="69" t="s">
        <v>247</v>
      </c>
      <c r="D163" s="69" t="s">
        <v>373</v>
      </c>
      <c r="E163" s="69" t="s">
        <v>13</v>
      </c>
      <c r="F163" s="69" t="s">
        <v>325</v>
      </c>
      <c r="G163" s="69" t="s">
        <v>1607</v>
      </c>
      <c r="H163" s="165">
        <v>1</v>
      </c>
      <c r="I163" s="69" t="s">
        <v>1284</v>
      </c>
      <c r="J163" s="176">
        <v>19</v>
      </c>
      <c r="K163" s="104" t="s">
        <v>1903</v>
      </c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>
        <v>19</v>
      </c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7"/>
      <c r="AW163" s="157"/>
      <c r="AX163" s="157"/>
      <c r="AY163" s="157"/>
    </row>
    <row r="164" spans="1:51" s="62" customFormat="1" ht="14.25" customHeight="1">
      <c r="A164" s="156">
        <v>157</v>
      </c>
      <c r="B164" s="79"/>
      <c r="C164" s="69" t="s">
        <v>247</v>
      </c>
      <c r="D164" s="69" t="s">
        <v>902</v>
      </c>
      <c r="E164" s="69" t="s">
        <v>13</v>
      </c>
      <c r="F164" s="69" t="s">
        <v>324</v>
      </c>
      <c r="G164" s="69" t="s">
        <v>1606</v>
      </c>
      <c r="H164" s="165">
        <v>1</v>
      </c>
      <c r="I164" s="69" t="s">
        <v>1299</v>
      </c>
      <c r="J164" s="176">
        <v>15</v>
      </c>
      <c r="K164" s="104" t="s">
        <v>1885</v>
      </c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>
        <v>15</v>
      </c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7"/>
      <c r="AW164" s="157"/>
      <c r="AX164" s="157"/>
      <c r="AY164" s="157"/>
    </row>
    <row r="165" spans="1:51" s="62" customFormat="1" ht="14.25" customHeight="1">
      <c r="A165" s="156">
        <v>158</v>
      </c>
      <c r="B165" s="79"/>
      <c r="C165" s="69" t="s">
        <v>247</v>
      </c>
      <c r="D165" s="69" t="s">
        <v>902</v>
      </c>
      <c r="E165" s="69" t="s">
        <v>13</v>
      </c>
      <c r="F165" s="69" t="s">
        <v>325</v>
      </c>
      <c r="G165" s="69" t="s">
        <v>1607</v>
      </c>
      <c r="H165" s="165">
        <v>1</v>
      </c>
      <c r="I165" s="69" t="s">
        <v>1299</v>
      </c>
      <c r="J165" s="176">
        <v>15</v>
      </c>
      <c r="K165" s="104" t="s">
        <v>1885</v>
      </c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>
        <v>15</v>
      </c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7"/>
      <c r="AW165" s="157"/>
      <c r="AX165" s="157"/>
      <c r="AY165" s="157"/>
    </row>
    <row r="166" spans="1:51" ht="14.25" customHeight="1">
      <c r="A166" s="156">
        <v>159</v>
      </c>
      <c r="B166" s="79"/>
      <c r="C166" s="69" t="s">
        <v>247</v>
      </c>
      <c r="D166" s="69" t="s">
        <v>901</v>
      </c>
      <c r="E166" s="69" t="s">
        <v>13</v>
      </c>
      <c r="F166" s="69" t="s">
        <v>324</v>
      </c>
      <c r="G166" s="69" t="s">
        <v>1606</v>
      </c>
      <c r="H166" s="165">
        <v>1</v>
      </c>
      <c r="I166" s="69" t="s">
        <v>1286</v>
      </c>
      <c r="J166" s="176">
        <v>16</v>
      </c>
      <c r="K166" s="104" t="s">
        <v>1886</v>
      </c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>
        <v>16</v>
      </c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7"/>
      <c r="AW166" s="157"/>
      <c r="AX166" s="157"/>
      <c r="AY166" s="157"/>
    </row>
    <row r="167" spans="1:51" ht="14.25" customHeight="1">
      <c r="A167" s="156">
        <v>160</v>
      </c>
      <c r="B167" s="79"/>
      <c r="C167" s="69" t="s">
        <v>247</v>
      </c>
      <c r="D167" s="69" t="s">
        <v>901</v>
      </c>
      <c r="E167" s="69" t="s">
        <v>13</v>
      </c>
      <c r="F167" s="69" t="s">
        <v>325</v>
      </c>
      <c r="G167" s="69" t="s">
        <v>1607</v>
      </c>
      <c r="H167" s="165">
        <v>1</v>
      </c>
      <c r="I167" s="69" t="s">
        <v>1286</v>
      </c>
      <c r="J167" s="176">
        <v>15</v>
      </c>
      <c r="K167" s="104" t="s">
        <v>1886</v>
      </c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>
        <v>15</v>
      </c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7"/>
      <c r="AY167" s="157"/>
    </row>
    <row r="168" spans="1:51" ht="14.25" customHeight="1">
      <c r="A168" s="156">
        <v>161</v>
      </c>
      <c r="B168" s="79"/>
      <c r="C168" s="114" t="s">
        <v>1046</v>
      </c>
      <c r="D168" s="69" t="s">
        <v>1048</v>
      </c>
      <c r="E168" s="69" t="s">
        <v>13</v>
      </c>
      <c r="F168" s="69" t="s">
        <v>45</v>
      </c>
      <c r="G168" s="69" t="s">
        <v>1053</v>
      </c>
      <c r="H168" s="165">
        <v>2</v>
      </c>
      <c r="I168" s="69" t="s">
        <v>1061</v>
      </c>
      <c r="J168" s="181">
        <v>41</v>
      </c>
      <c r="K168" s="55" t="s">
        <v>1899</v>
      </c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>
        <v>24.6</v>
      </c>
      <c r="AI168" s="156">
        <v>24.6</v>
      </c>
      <c r="AJ168" s="156">
        <v>24.6</v>
      </c>
      <c r="AK168" s="156">
        <v>24.6</v>
      </c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7"/>
      <c r="AY168" s="157"/>
    </row>
    <row r="169" spans="1:51" ht="14.25" customHeight="1">
      <c r="A169" s="156">
        <v>162</v>
      </c>
      <c r="B169" s="79"/>
      <c r="C169" s="114" t="s">
        <v>1046</v>
      </c>
      <c r="D169" s="69" t="s">
        <v>1048</v>
      </c>
      <c r="E169" s="69" t="s">
        <v>13</v>
      </c>
      <c r="F169" s="69" t="s">
        <v>44</v>
      </c>
      <c r="G169" s="69" t="s">
        <v>1053</v>
      </c>
      <c r="H169" s="165">
        <v>2</v>
      </c>
      <c r="I169" s="69" t="s">
        <v>1061</v>
      </c>
      <c r="J169" s="181">
        <v>41</v>
      </c>
      <c r="K169" s="55" t="s">
        <v>1899</v>
      </c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>
        <v>24.6</v>
      </c>
      <c r="AI169" s="156">
        <v>24.6</v>
      </c>
      <c r="AJ169" s="156">
        <v>24.6</v>
      </c>
      <c r="AK169" s="156">
        <v>24.6</v>
      </c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7"/>
      <c r="AY169" s="157"/>
    </row>
    <row r="170" spans="1:51" ht="14.25" customHeight="1">
      <c r="A170" s="156">
        <v>163</v>
      </c>
      <c r="B170" s="81"/>
      <c r="C170" s="114" t="s">
        <v>1046</v>
      </c>
      <c r="D170" s="78" t="s">
        <v>1052</v>
      </c>
      <c r="E170" s="69" t="s">
        <v>13</v>
      </c>
      <c r="F170" s="78" t="s">
        <v>45</v>
      </c>
      <c r="G170" s="78" t="s">
        <v>1058</v>
      </c>
      <c r="H170" s="164">
        <v>2</v>
      </c>
      <c r="I170" s="78" t="s">
        <v>1070</v>
      </c>
      <c r="J170" s="175">
        <v>20</v>
      </c>
      <c r="K170" s="104" t="s">
        <v>1899</v>
      </c>
      <c r="L170" s="156"/>
      <c r="M170" s="156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>
        <v>8</v>
      </c>
      <c r="AI170" s="157">
        <v>8</v>
      </c>
      <c r="AJ170" s="157">
        <v>8</v>
      </c>
      <c r="AK170" s="157">
        <v>8</v>
      </c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</row>
    <row r="171" spans="1:51" ht="14.25" customHeight="1">
      <c r="A171" s="156">
        <v>164</v>
      </c>
      <c r="B171" s="81"/>
      <c r="C171" s="114" t="s">
        <v>1046</v>
      </c>
      <c r="D171" s="78" t="s">
        <v>1052</v>
      </c>
      <c r="E171" s="69" t="s">
        <v>13</v>
      </c>
      <c r="F171" s="78" t="s">
        <v>1059</v>
      </c>
      <c r="G171" s="78" t="s">
        <v>1058</v>
      </c>
      <c r="H171" s="164">
        <v>2</v>
      </c>
      <c r="I171" s="78" t="s">
        <v>1070</v>
      </c>
      <c r="J171" s="175">
        <v>17</v>
      </c>
      <c r="K171" s="104" t="s">
        <v>1899</v>
      </c>
      <c r="L171" s="156"/>
      <c r="M171" s="156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>
        <v>6.8</v>
      </c>
      <c r="AI171" s="157">
        <v>6.8</v>
      </c>
      <c r="AJ171" s="157">
        <v>6.8</v>
      </c>
      <c r="AK171" s="157">
        <v>6.8</v>
      </c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</row>
    <row r="172" spans="1:51" ht="14.25" customHeight="1">
      <c r="A172" s="156">
        <v>165</v>
      </c>
      <c r="B172" s="81"/>
      <c r="C172" s="114" t="s">
        <v>1046</v>
      </c>
      <c r="D172" s="69" t="s">
        <v>1049</v>
      </c>
      <c r="E172" s="69" t="s">
        <v>13</v>
      </c>
      <c r="F172" s="69" t="s">
        <v>45</v>
      </c>
      <c r="G172" s="69" t="s">
        <v>1053</v>
      </c>
      <c r="H172" s="165">
        <v>2</v>
      </c>
      <c r="I172" s="69" t="s">
        <v>1062</v>
      </c>
      <c r="J172" s="181">
        <v>34</v>
      </c>
      <c r="K172" s="104" t="s">
        <v>1887</v>
      </c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7">
        <v>20.399999999999999</v>
      </c>
      <c r="AM172" s="157">
        <v>20.399999999999999</v>
      </c>
      <c r="AN172" s="157">
        <v>20.399999999999999</v>
      </c>
      <c r="AO172" s="157">
        <v>20.399999999999999</v>
      </c>
      <c r="AP172" s="156"/>
      <c r="AQ172" s="156"/>
      <c r="AR172" s="156"/>
      <c r="AS172" s="156"/>
      <c r="AT172" s="156"/>
      <c r="AU172" s="156"/>
      <c r="AV172" s="157"/>
      <c r="AW172" s="157"/>
      <c r="AX172" s="157"/>
      <c r="AY172" s="157"/>
    </row>
    <row r="173" spans="1:51" ht="14.25" customHeight="1">
      <c r="A173" s="156">
        <v>166</v>
      </c>
      <c r="B173" s="81"/>
      <c r="C173" s="114" t="s">
        <v>1046</v>
      </c>
      <c r="D173" s="69" t="s">
        <v>1049</v>
      </c>
      <c r="E173" s="69" t="s">
        <v>13</v>
      </c>
      <c r="F173" s="69" t="s">
        <v>44</v>
      </c>
      <c r="G173" s="69" t="s">
        <v>1053</v>
      </c>
      <c r="H173" s="165">
        <v>2</v>
      </c>
      <c r="I173" s="69" t="s">
        <v>1062</v>
      </c>
      <c r="J173" s="181">
        <v>34</v>
      </c>
      <c r="K173" s="104" t="s">
        <v>1887</v>
      </c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7">
        <v>20.399999999999999</v>
      </c>
      <c r="AM173" s="157">
        <v>20.399999999999999</v>
      </c>
      <c r="AN173" s="157">
        <v>20.399999999999999</v>
      </c>
      <c r="AO173" s="157">
        <v>20.399999999999999</v>
      </c>
      <c r="AP173" s="156"/>
      <c r="AQ173" s="156"/>
      <c r="AR173" s="156"/>
      <c r="AS173" s="156"/>
      <c r="AT173" s="156"/>
      <c r="AU173" s="156"/>
      <c r="AV173" s="157"/>
      <c r="AW173" s="157"/>
      <c r="AX173" s="157"/>
      <c r="AY173" s="157"/>
    </row>
    <row r="174" spans="1:51" ht="14.25" customHeight="1">
      <c r="A174" s="156">
        <v>167</v>
      </c>
      <c r="B174" s="79"/>
      <c r="C174" s="114" t="s">
        <v>231</v>
      </c>
      <c r="D174" s="78" t="s">
        <v>308</v>
      </c>
      <c r="E174" s="69" t="s">
        <v>13</v>
      </c>
      <c r="F174" s="78" t="s">
        <v>91</v>
      </c>
      <c r="G174" s="78" t="s">
        <v>1261</v>
      </c>
      <c r="H174" s="164">
        <v>1</v>
      </c>
      <c r="I174" s="78" t="s">
        <v>1291</v>
      </c>
      <c r="J174" s="175">
        <v>53</v>
      </c>
      <c r="K174" s="55" t="s">
        <v>1895</v>
      </c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>
        <v>53</v>
      </c>
      <c r="AP174" s="156"/>
      <c r="AQ174" s="156"/>
      <c r="AR174" s="156"/>
      <c r="AS174" s="156"/>
      <c r="AT174" s="156"/>
      <c r="AU174" s="156"/>
      <c r="AV174" s="157"/>
      <c r="AW174" s="157"/>
      <c r="AX174" s="157"/>
      <c r="AY174" s="157"/>
    </row>
    <row r="175" spans="1:51" ht="14.25" customHeight="1">
      <c r="A175" s="156">
        <v>168</v>
      </c>
      <c r="B175" s="79"/>
      <c r="C175" s="114" t="s">
        <v>1046</v>
      </c>
      <c r="D175" s="69" t="s">
        <v>1050</v>
      </c>
      <c r="E175" s="69" t="s">
        <v>13</v>
      </c>
      <c r="F175" s="69" t="s">
        <v>45</v>
      </c>
      <c r="G175" s="69" t="s">
        <v>1053</v>
      </c>
      <c r="H175" s="165">
        <v>2</v>
      </c>
      <c r="I175" s="69" t="s">
        <v>1063</v>
      </c>
      <c r="J175" s="181">
        <v>40</v>
      </c>
      <c r="K175" s="104" t="s">
        <v>1888</v>
      </c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>
        <v>24</v>
      </c>
      <c r="AQ175" s="156">
        <v>24</v>
      </c>
      <c r="AR175" s="156">
        <v>24</v>
      </c>
      <c r="AS175" s="156">
        <v>24</v>
      </c>
      <c r="AT175" s="156"/>
      <c r="AU175" s="156"/>
      <c r="AV175" s="157"/>
      <c r="AW175" s="157"/>
      <c r="AX175" s="157"/>
      <c r="AY175" s="157"/>
    </row>
    <row r="176" spans="1:51" ht="14.25" customHeight="1">
      <c r="A176" s="156">
        <v>169</v>
      </c>
      <c r="B176" s="79"/>
      <c r="C176" s="114" t="s">
        <v>1046</v>
      </c>
      <c r="D176" s="69" t="s">
        <v>1050</v>
      </c>
      <c r="E176" s="69" t="s">
        <v>13</v>
      </c>
      <c r="F176" s="69" t="s">
        <v>44</v>
      </c>
      <c r="G176" s="69" t="s">
        <v>1053</v>
      </c>
      <c r="H176" s="165">
        <v>2</v>
      </c>
      <c r="I176" s="69" t="s">
        <v>1063</v>
      </c>
      <c r="J176" s="181">
        <v>40</v>
      </c>
      <c r="K176" s="55" t="s">
        <v>1888</v>
      </c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>
        <v>24</v>
      </c>
      <c r="AQ176" s="157">
        <v>24</v>
      </c>
      <c r="AR176" s="157">
        <v>24</v>
      </c>
      <c r="AS176" s="157">
        <v>24</v>
      </c>
      <c r="AT176" s="157"/>
      <c r="AU176" s="157"/>
      <c r="AV176" s="157"/>
      <c r="AW176" s="157"/>
      <c r="AX176" s="157"/>
      <c r="AY176" s="157"/>
    </row>
    <row r="177" spans="1:51" ht="14.25" customHeight="1">
      <c r="A177" s="243" t="s">
        <v>2054</v>
      </c>
      <c r="B177" s="244"/>
      <c r="C177" s="244"/>
      <c r="D177" s="244"/>
      <c r="E177" s="244"/>
      <c r="F177" s="244"/>
      <c r="G177" s="244"/>
      <c r="H177" s="245"/>
      <c r="I177" s="107"/>
      <c r="J177" s="158">
        <f>SUM(J150:J176)</f>
        <v>875</v>
      </c>
      <c r="K177" s="104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</row>
    <row r="178" spans="1:51" ht="14.25" customHeight="1">
      <c r="A178" s="156">
        <v>170</v>
      </c>
      <c r="B178" s="79"/>
      <c r="C178" s="114" t="s">
        <v>231</v>
      </c>
      <c r="D178" s="78" t="s">
        <v>1242</v>
      </c>
      <c r="E178" s="82" t="s">
        <v>36</v>
      </c>
      <c r="F178" s="78" t="s">
        <v>234</v>
      </c>
      <c r="G178" s="78" t="s">
        <v>1263</v>
      </c>
      <c r="H178" s="164">
        <v>4</v>
      </c>
      <c r="I178" s="78" t="s">
        <v>1351</v>
      </c>
      <c r="J178" s="175">
        <v>41</v>
      </c>
      <c r="K178" s="104" t="s">
        <v>1872</v>
      </c>
      <c r="L178" s="157">
        <v>41</v>
      </c>
      <c r="M178" s="157"/>
      <c r="N178" s="157">
        <v>41</v>
      </c>
      <c r="O178" s="157"/>
      <c r="P178" s="157">
        <v>41</v>
      </c>
      <c r="Q178" s="157"/>
      <c r="R178" s="157">
        <v>41</v>
      </c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</row>
    <row r="179" spans="1:51" ht="14.25" customHeight="1">
      <c r="A179" s="156">
        <v>171</v>
      </c>
      <c r="B179" s="79"/>
      <c r="C179" s="114" t="s">
        <v>231</v>
      </c>
      <c r="D179" s="78" t="s">
        <v>1243</v>
      </c>
      <c r="E179" s="78" t="s">
        <v>36</v>
      </c>
      <c r="F179" s="78" t="s">
        <v>86</v>
      </c>
      <c r="G179" s="78" t="s">
        <v>232</v>
      </c>
      <c r="H179" s="164">
        <v>4</v>
      </c>
      <c r="I179" s="78" t="s">
        <v>1351</v>
      </c>
      <c r="J179" s="175">
        <v>30</v>
      </c>
      <c r="K179" s="55" t="s">
        <v>1872</v>
      </c>
      <c r="L179" s="157">
        <v>30</v>
      </c>
      <c r="M179" s="157"/>
      <c r="N179" s="157">
        <v>30</v>
      </c>
      <c r="O179" s="157"/>
      <c r="P179" s="157">
        <v>30</v>
      </c>
      <c r="Q179" s="157"/>
      <c r="R179" s="157">
        <v>30</v>
      </c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</row>
    <row r="180" spans="1:51" ht="14.25" customHeight="1">
      <c r="A180" s="156">
        <v>172</v>
      </c>
      <c r="B180" s="79"/>
      <c r="C180" s="114" t="s">
        <v>231</v>
      </c>
      <c r="D180" s="78" t="s">
        <v>294</v>
      </c>
      <c r="E180" s="82" t="s">
        <v>36</v>
      </c>
      <c r="F180" s="78" t="s">
        <v>185</v>
      </c>
      <c r="G180" s="78" t="s">
        <v>1271</v>
      </c>
      <c r="H180" s="164">
        <v>5</v>
      </c>
      <c r="I180" s="78" t="s">
        <v>1351</v>
      </c>
      <c r="J180" s="175">
        <v>39</v>
      </c>
      <c r="K180" s="104" t="s">
        <v>1872</v>
      </c>
      <c r="L180" s="157">
        <v>39</v>
      </c>
      <c r="M180" s="157"/>
      <c r="N180" s="157">
        <v>39</v>
      </c>
      <c r="O180" s="157"/>
      <c r="P180" s="157">
        <v>39</v>
      </c>
      <c r="Q180" s="157"/>
      <c r="R180" s="157">
        <v>39</v>
      </c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</row>
    <row r="181" spans="1:51" ht="14.25" customHeight="1">
      <c r="A181" s="156">
        <v>173</v>
      </c>
      <c r="B181" s="81"/>
      <c r="C181" s="114" t="s">
        <v>231</v>
      </c>
      <c r="D181" s="78" t="s">
        <v>291</v>
      </c>
      <c r="E181" s="82" t="s">
        <v>36</v>
      </c>
      <c r="F181" s="78" t="s">
        <v>31</v>
      </c>
      <c r="G181" s="78" t="s">
        <v>1276</v>
      </c>
      <c r="H181" s="164">
        <v>6</v>
      </c>
      <c r="I181" s="78" t="s">
        <v>1357</v>
      </c>
      <c r="J181" s="175">
        <v>39</v>
      </c>
      <c r="K181" s="55" t="s">
        <v>1872</v>
      </c>
      <c r="L181" s="157">
        <v>39</v>
      </c>
      <c r="M181" s="157"/>
      <c r="N181" s="157">
        <v>39</v>
      </c>
      <c r="O181" s="157"/>
      <c r="P181" s="157">
        <v>39</v>
      </c>
      <c r="Q181" s="157"/>
      <c r="R181" s="157">
        <v>39</v>
      </c>
      <c r="S181" s="157"/>
      <c r="T181" s="157"/>
      <c r="U181" s="157"/>
      <c r="V181" s="157">
        <v>39</v>
      </c>
      <c r="W181" s="157"/>
      <c r="X181" s="157">
        <v>39</v>
      </c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</row>
    <row r="182" spans="1:51" ht="14.25" customHeight="1">
      <c r="A182" s="156">
        <v>174</v>
      </c>
      <c r="B182" s="81"/>
      <c r="C182" s="114" t="s">
        <v>231</v>
      </c>
      <c r="D182" s="78" t="s">
        <v>296</v>
      </c>
      <c r="E182" s="82" t="s">
        <v>36</v>
      </c>
      <c r="F182" s="78" t="s">
        <v>87</v>
      </c>
      <c r="G182" s="78" t="s">
        <v>1272</v>
      </c>
      <c r="H182" s="164">
        <v>4</v>
      </c>
      <c r="I182" s="78" t="s">
        <v>1351</v>
      </c>
      <c r="J182" s="175">
        <v>19</v>
      </c>
      <c r="K182" s="104" t="s">
        <v>1872</v>
      </c>
      <c r="L182" s="157">
        <v>19</v>
      </c>
      <c r="M182" s="157"/>
      <c r="N182" s="157">
        <v>19</v>
      </c>
      <c r="O182" s="157"/>
      <c r="P182" s="157">
        <v>19</v>
      </c>
      <c r="Q182" s="157"/>
      <c r="R182" s="157">
        <v>19</v>
      </c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</row>
    <row r="183" spans="1:51" ht="14.25" customHeight="1">
      <c r="A183" s="156">
        <v>175</v>
      </c>
      <c r="B183" s="81"/>
      <c r="C183" s="114" t="s">
        <v>231</v>
      </c>
      <c r="D183" s="78" t="s">
        <v>295</v>
      </c>
      <c r="E183" s="82" t="s">
        <v>36</v>
      </c>
      <c r="F183" s="69" t="s">
        <v>89</v>
      </c>
      <c r="G183" s="78" t="s">
        <v>1271</v>
      </c>
      <c r="H183" s="164">
        <v>4</v>
      </c>
      <c r="I183" s="78" t="s">
        <v>1351</v>
      </c>
      <c r="J183" s="175">
        <v>38</v>
      </c>
      <c r="K183" s="55" t="s">
        <v>1872</v>
      </c>
      <c r="L183" s="157">
        <v>38</v>
      </c>
      <c r="M183" s="157"/>
      <c r="N183" s="157">
        <v>38</v>
      </c>
      <c r="O183" s="157"/>
      <c r="P183" s="157">
        <v>38</v>
      </c>
      <c r="Q183" s="157"/>
      <c r="R183" s="157">
        <v>38</v>
      </c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</row>
    <row r="184" spans="1:51" ht="14.25" customHeight="1">
      <c r="A184" s="156">
        <v>176</v>
      </c>
      <c r="B184" s="81"/>
      <c r="C184" s="114" t="s">
        <v>231</v>
      </c>
      <c r="D184" s="78" t="s">
        <v>297</v>
      </c>
      <c r="E184" s="82" t="s">
        <v>36</v>
      </c>
      <c r="F184" s="78" t="s">
        <v>90</v>
      </c>
      <c r="G184" s="78" t="s">
        <v>1271</v>
      </c>
      <c r="H184" s="164">
        <v>4</v>
      </c>
      <c r="I184" s="78" t="s">
        <v>1351</v>
      </c>
      <c r="J184" s="175">
        <v>35</v>
      </c>
      <c r="K184" s="55" t="s">
        <v>1872</v>
      </c>
      <c r="L184" s="157">
        <v>35</v>
      </c>
      <c r="M184" s="157"/>
      <c r="N184" s="157">
        <v>35</v>
      </c>
      <c r="O184" s="157"/>
      <c r="P184" s="157">
        <v>35</v>
      </c>
      <c r="Q184" s="157"/>
      <c r="R184" s="157">
        <v>35</v>
      </c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</row>
    <row r="185" spans="1:51" ht="14.25" customHeight="1">
      <c r="A185" s="156">
        <v>177</v>
      </c>
      <c r="B185" s="81"/>
      <c r="C185" s="114" t="s">
        <v>231</v>
      </c>
      <c r="D185" s="78" t="s">
        <v>290</v>
      </c>
      <c r="E185" s="78" t="s">
        <v>36</v>
      </c>
      <c r="F185" s="78" t="s">
        <v>186</v>
      </c>
      <c r="G185" s="78" t="s">
        <v>1276</v>
      </c>
      <c r="H185" s="164">
        <v>6</v>
      </c>
      <c r="I185" s="78" t="s">
        <v>1357</v>
      </c>
      <c r="J185" s="175">
        <v>39</v>
      </c>
      <c r="K185" s="55" t="s">
        <v>1872</v>
      </c>
      <c r="L185" s="157">
        <v>39</v>
      </c>
      <c r="M185" s="157"/>
      <c r="N185" s="157">
        <v>39</v>
      </c>
      <c r="O185" s="157"/>
      <c r="P185" s="157">
        <v>39</v>
      </c>
      <c r="Q185" s="157"/>
      <c r="R185" s="157">
        <v>39</v>
      </c>
      <c r="S185" s="157"/>
      <c r="T185" s="157"/>
      <c r="U185" s="157"/>
      <c r="V185" s="157">
        <v>39</v>
      </c>
      <c r="W185" s="157"/>
      <c r="X185" s="157">
        <v>39</v>
      </c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</row>
    <row r="186" spans="1:51" ht="14.25" customHeight="1">
      <c r="A186" s="156">
        <v>178</v>
      </c>
      <c r="B186" s="81"/>
      <c r="C186" s="114" t="s">
        <v>231</v>
      </c>
      <c r="D186" s="78" t="s">
        <v>292</v>
      </c>
      <c r="E186" s="78" t="s">
        <v>36</v>
      </c>
      <c r="F186" s="78" t="s">
        <v>180</v>
      </c>
      <c r="G186" s="78" t="s">
        <v>1263</v>
      </c>
      <c r="H186" s="164">
        <v>4</v>
      </c>
      <c r="I186" s="78" t="s">
        <v>1351</v>
      </c>
      <c r="J186" s="175">
        <v>43</v>
      </c>
      <c r="K186" s="55" t="s">
        <v>1872</v>
      </c>
      <c r="L186" s="157">
        <v>43</v>
      </c>
      <c r="M186" s="157"/>
      <c r="N186" s="157">
        <v>43</v>
      </c>
      <c r="O186" s="157"/>
      <c r="P186" s="157">
        <v>43</v>
      </c>
      <c r="Q186" s="157"/>
      <c r="R186" s="157">
        <v>43</v>
      </c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</row>
    <row r="187" spans="1:51" ht="14.25" customHeight="1">
      <c r="A187" s="156">
        <v>179</v>
      </c>
      <c r="B187" s="81"/>
      <c r="C187" s="114" t="s">
        <v>231</v>
      </c>
      <c r="D187" s="78" t="s">
        <v>293</v>
      </c>
      <c r="E187" s="78" t="s">
        <v>36</v>
      </c>
      <c r="F187" s="78" t="s">
        <v>179</v>
      </c>
      <c r="G187" s="78" t="s">
        <v>1263</v>
      </c>
      <c r="H187" s="164">
        <v>4</v>
      </c>
      <c r="I187" s="78" t="s">
        <v>1351</v>
      </c>
      <c r="J187" s="164">
        <v>35</v>
      </c>
      <c r="K187" s="55" t="s">
        <v>1872</v>
      </c>
      <c r="L187" s="157">
        <v>35</v>
      </c>
      <c r="M187" s="157"/>
      <c r="N187" s="157">
        <v>35</v>
      </c>
      <c r="O187" s="157"/>
      <c r="P187" s="157">
        <v>35</v>
      </c>
      <c r="Q187" s="157"/>
      <c r="R187" s="157">
        <v>35</v>
      </c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</row>
    <row r="188" spans="1:51" ht="14.25" customHeight="1">
      <c r="A188" s="156">
        <v>180</v>
      </c>
      <c r="B188" s="81"/>
      <c r="C188" s="69" t="s">
        <v>247</v>
      </c>
      <c r="D188" s="78" t="s">
        <v>1559</v>
      </c>
      <c r="E188" s="78" t="s">
        <v>36</v>
      </c>
      <c r="F188" s="78" t="s">
        <v>1627</v>
      </c>
      <c r="G188" s="78" t="s">
        <v>1628</v>
      </c>
      <c r="H188" s="164">
        <v>6</v>
      </c>
      <c r="I188" s="78" t="s">
        <v>1696</v>
      </c>
      <c r="J188" s="164">
        <v>27</v>
      </c>
      <c r="K188" s="55" t="s">
        <v>1872</v>
      </c>
      <c r="L188" s="157">
        <v>27</v>
      </c>
      <c r="M188" s="157"/>
      <c r="N188" s="157">
        <v>27</v>
      </c>
      <c r="O188" s="157"/>
      <c r="P188" s="157">
        <v>27</v>
      </c>
      <c r="Q188" s="157"/>
      <c r="R188" s="157">
        <v>27</v>
      </c>
      <c r="S188" s="157"/>
      <c r="T188" s="157">
        <v>27</v>
      </c>
      <c r="U188" s="157"/>
      <c r="V188" s="157">
        <v>27</v>
      </c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</row>
    <row r="189" spans="1:51" s="62" customFormat="1" ht="14.25" customHeight="1">
      <c r="A189" s="156">
        <v>181</v>
      </c>
      <c r="B189" s="81"/>
      <c r="C189" s="69" t="s">
        <v>247</v>
      </c>
      <c r="D189" s="69" t="s">
        <v>1561</v>
      </c>
      <c r="E189" s="78" t="s">
        <v>36</v>
      </c>
      <c r="F189" s="78" t="s">
        <v>88</v>
      </c>
      <c r="G189" s="69" t="s">
        <v>1629</v>
      </c>
      <c r="H189" s="165">
        <v>6</v>
      </c>
      <c r="I189" s="78" t="s">
        <v>1696</v>
      </c>
      <c r="J189" s="176">
        <v>29</v>
      </c>
      <c r="K189" s="55" t="s">
        <v>1872</v>
      </c>
      <c r="L189" s="157">
        <v>29</v>
      </c>
      <c r="M189" s="157"/>
      <c r="N189" s="157">
        <v>29</v>
      </c>
      <c r="O189" s="157"/>
      <c r="P189" s="157">
        <v>29</v>
      </c>
      <c r="Q189" s="157"/>
      <c r="R189" s="157">
        <v>29</v>
      </c>
      <c r="S189" s="157"/>
      <c r="T189" s="157">
        <v>29</v>
      </c>
      <c r="U189" s="157"/>
      <c r="V189" s="157">
        <v>29</v>
      </c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</row>
    <row r="190" spans="1:51" ht="14.25" customHeight="1">
      <c r="A190" s="156">
        <v>182</v>
      </c>
      <c r="B190" s="79"/>
      <c r="C190" s="114" t="s">
        <v>231</v>
      </c>
      <c r="D190" s="78" t="s">
        <v>225</v>
      </c>
      <c r="E190" s="78" t="s">
        <v>36</v>
      </c>
      <c r="F190" s="78" t="s">
        <v>179</v>
      </c>
      <c r="G190" s="78" t="s">
        <v>1265</v>
      </c>
      <c r="H190" s="164">
        <v>3</v>
      </c>
      <c r="I190" s="78" t="s">
        <v>1344</v>
      </c>
      <c r="J190" s="175">
        <v>31</v>
      </c>
      <c r="K190" s="55" t="s">
        <v>1873</v>
      </c>
      <c r="L190" s="157"/>
      <c r="M190" s="157">
        <v>31</v>
      </c>
      <c r="N190" s="157"/>
      <c r="O190" s="157">
        <v>31</v>
      </c>
      <c r="P190" s="157"/>
      <c r="Q190" s="157">
        <v>31</v>
      </c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</row>
    <row r="191" spans="1:51" s="99" customFormat="1" ht="14.25" customHeight="1">
      <c r="A191" s="156">
        <v>183</v>
      </c>
      <c r="B191" s="81"/>
      <c r="C191" s="114" t="s">
        <v>231</v>
      </c>
      <c r="D191" s="78" t="s">
        <v>227</v>
      </c>
      <c r="E191" s="78" t="s">
        <v>36</v>
      </c>
      <c r="F191" s="78" t="s">
        <v>181</v>
      </c>
      <c r="G191" s="78" t="s">
        <v>1265</v>
      </c>
      <c r="H191" s="164">
        <v>3</v>
      </c>
      <c r="I191" s="78" t="s">
        <v>1344</v>
      </c>
      <c r="J191" s="175">
        <v>44</v>
      </c>
      <c r="K191" s="55" t="s">
        <v>1873</v>
      </c>
      <c r="L191" s="157"/>
      <c r="M191" s="157">
        <v>44</v>
      </c>
      <c r="N191" s="157"/>
      <c r="O191" s="157">
        <v>44</v>
      </c>
      <c r="P191" s="157"/>
      <c r="Q191" s="157">
        <v>44</v>
      </c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</row>
    <row r="192" spans="1:51" ht="14.25" customHeight="1">
      <c r="A192" s="156">
        <v>184</v>
      </c>
      <c r="B192" s="79"/>
      <c r="C192" s="114" t="s">
        <v>231</v>
      </c>
      <c r="D192" s="78" t="s">
        <v>226</v>
      </c>
      <c r="E192" s="78" t="s">
        <v>36</v>
      </c>
      <c r="F192" s="78" t="s">
        <v>180</v>
      </c>
      <c r="G192" s="78" t="s">
        <v>1265</v>
      </c>
      <c r="H192" s="164">
        <v>3</v>
      </c>
      <c r="I192" s="78" t="s">
        <v>1344</v>
      </c>
      <c r="J192" s="175">
        <v>45</v>
      </c>
      <c r="K192" s="104" t="s">
        <v>1873</v>
      </c>
      <c r="L192" s="156"/>
      <c r="M192" s="156">
        <v>45</v>
      </c>
      <c r="N192" s="156"/>
      <c r="O192" s="156">
        <v>45</v>
      </c>
      <c r="P192" s="156"/>
      <c r="Q192" s="156">
        <v>45</v>
      </c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</row>
    <row r="193" spans="1:51" ht="14.25" customHeight="1">
      <c r="A193" s="156">
        <v>185</v>
      </c>
      <c r="B193" s="81"/>
      <c r="C193" s="60" t="s">
        <v>1536</v>
      </c>
      <c r="D193" s="114" t="s">
        <v>1394</v>
      </c>
      <c r="E193" s="78" t="s">
        <v>36</v>
      </c>
      <c r="F193" s="114" t="s">
        <v>90</v>
      </c>
      <c r="G193" s="114" t="s">
        <v>1441</v>
      </c>
      <c r="H193" s="166">
        <v>20</v>
      </c>
      <c r="I193" s="78" t="s">
        <v>1820</v>
      </c>
      <c r="J193" s="164">
        <v>52</v>
      </c>
      <c r="K193" s="61" t="s">
        <v>1873</v>
      </c>
      <c r="L193" s="192"/>
      <c r="M193" s="192">
        <v>20.8</v>
      </c>
      <c r="N193" s="192"/>
      <c r="O193" s="192">
        <v>20.8</v>
      </c>
      <c r="P193" s="192"/>
      <c r="Q193" s="192">
        <v>20.8</v>
      </c>
      <c r="R193" s="192"/>
      <c r="S193" s="192">
        <v>20.8</v>
      </c>
      <c r="T193" s="192"/>
      <c r="U193" s="192">
        <v>20.8</v>
      </c>
      <c r="V193" s="192"/>
      <c r="W193" s="192"/>
      <c r="X193" s="192"/>
      <c r="Y193" s="192">
        <v>20.8</v>
      </c>
      <c r="Z193" s="192"/>
      <c r="AA193" s="192">
        <v>20.8</v>
      </c>
      <c r="AB193" s="192"/>
      <c r="AC193" s="192">
        <v>20.8</v>
      </c>
      <c r="AD193" s="192"/>
      <c r="AE193" s="192">
        <v>20.8</v>
      </c>
      <c r="AF193" s="192"/>
      <c r="AG193" s="192">
        <v>20.8</v>
      </c>
      <c r="AH193" s="192"/>
      <c r="AI193" s="192">
        <v>20.8</v>
      </c>
      <c r="AJ193" s="192"/>
      <c r="AK193" s="192">
        <v>20.8</v>
      </c>
      <c r="AL193" s="192"/>
      <c r="AM193" s="192">
        <v>20.8</v>
      </c>
      <c r="AN193" s="192"/>
      <c r="AO193" s="192">
        <v>20.8</v>
      </c>
      <c r="AP193" s="192"/>
      <c r="AQ193" s="192">
        <v>20.8</v>
      </c>
      <c r="AR193" s="192"/>
      <c r="AS193" s="192">
        <v>20.8</v>
      </c>
      <c r="AT193" s="192"/>
      <c r="AU193" s="192">
        <v>20.8</v>
      </c>
      <c r="AV193" s="192"/>
      <c r="AW193" s="192">
        <v>20.8</v>
      </c>
      <c r="AX193" s="192"/>
      <c r="AY193" s="192">
        <v>20.8</v>
      </c>
    </row>
    <row r="194" spans="1:51" ht="14.25" customHeight="1">
      <c r="A194" s="156">
        <v>186</v>
      </c>
      <c r="B194" s="81"/>
      <c r="C194" s="60" t="s">
        <v>1536</v>
      </c>
      <c r="D194" s="114" t="s">
        <v>1395</v>
      </c>
      <c r="E194" s="78" t="s">
        <v>36</v>
      </c>
      <c r="F194" s="114" t="s">
        <v>90</v>
      </c>
      <c r="G194" s="114" t="s">
        <v>1441</v>
      </c>
      <c r="H194" s="166">
        <v>20</v>
      </c>
      <c r="I194" s="78" t="s">
        <v>1821</v>
      </c>
      <c r="J194" s="164">
        <v>50</v>
      </c>
      <c r="K194" s="61" t="s">
        <v>1873</v>
      </c>
      <c r="L194" s="192"/>
      <c r="M194" s="192">
        <v>20</v>
      </c>
      <c r="N194" s="192"/>
      <c r="O194" s="192">
        <v>20</v>
      </c>
      <c r="P194" s="192"/>
      <c r="Q194" s="192">
        <v>20</v>
      </c>
      <c r="R194" s="192"/>
      <c r="S194" s="192">
        <v>20</v>
      </c>
      <c r="T194" s="192"/>
      <c r="U194" s="192">
        <v>20</v>
      </c>
      <c r="V194" s="192"/>
      <c r="W194" s="192"/>
      <c r="X194" s="192"/>
      <c r="Y194" s="192">
        <v>20</v>
      </c>
      <c r="Z194" s="192"/>
      <c r="AA194" s="192">
        <v>20</v>
      </c>
      <c r="AB194" s="192"/>
      <c r="AC194" s="192">
        <v>20</v>
      </c>
      <c r="AD194" s="192"/>
      <c r="AE194" s="192">
        <v>20</v>
      </c>
      <c r="AF194" s="192"/>
      <c r="AG194" s="192">
        <v>20</v>
      </c>
      <c r="AH194" s="192"/>
      <c r="AI194" s="192">
        <v>20</v>
      </c>
      <c r="AJ194" s="192"/>
      <c r="AK194" s="192">
        <v>20</v>
      </c>
      <c r="AL194" s="192"/>
      <c r="AM194" s="192">
        <v>20</v>
      </c>
      <c r="AN194" s="192"/>
      <c r="AO194" s="192">
        <v>20</v>
      </c>
      <c r="AP194" s="192"/>
      <c r="AQ194" s="192">
        <v>20</v>
      </c>
      <c r="AR194" s="192"/>
      <c r="AS194" s="192">
        <v>20</v>
      </c>
      <c r="AT194" s="192"/>
      <c r="AU194" s="192">
        <v>20</v>
      </c>
      <c r="AV194" s="192"/>
      <c r="AW194" s="192">
        <v>20</v>
      </c>
      <c r="AX194" s="192"/>
      <c r="AY194" s="192">
        <v>20</v>
      </c>
    </row>
    <row r="195" spans="1:51" ht="14.25" customHeight="1">
      <c r="A195" s="156">
        <v>187</v>
      </c>
      <c r="B195" s="81"/>
      <c r="C195" s="69" t="s">
        <v>247</v>
      </c>
      <c r="D195" s="78" t="s">
        <v>1560</v>
      </c>
      <c r="E195" s="78" t="s">
        <v>36</v>
      </c>
      <c r="F195" s="78" t="s">
        <v>1627</v>
      </c>
      <c r="G195" s="78" t="s">
        <v>1628</v>
      </c>
      <c r="H195" s="164">
        <v>6</v>
      </c>
      <c r="I195" s="78" t="s">
        <v>1697</v>
      </c>
      <c r="J195" s="164">
        <v>35</v>
      </c>
      <c r="K195" s="55" t="s">
        <v>1873</v>
      </c>
      <c r="L195" s="157"/>
      <c r="M195" s="157">
        <v>35</v>
      </c>
      <c r="N195" s="157"/>
      <c r="O195" s="157">
        <v>35</v>
      </c>
      <c r="P195" s="157"/>
      <c r="Q195" s="157">
        <v>35</v>
      </c>
      <c r="R195" s="157"/>
      <c r="S195" s="157">
        <v>35</v>
      </c>
      <c r="T195" s="157"/>
      <c r="U195" s="157">
        <v>35</v>
      </c>
      <c r="V195" s="157"/>
      <c r="W195" s="157">
        <v>35</v>
      </c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</row>
    <row r="196" spans="1:51" ht="14.25" customHeight="1">
      <c r="A196" s="156">
        <v>188</v>
      </c>
      <c r="B196" s="81"/>
      <c r="C196" s="69" t="s">
        <v>247</v>
      </c>
      <c r="D196" s="69" t="s">
        <v>1562</v>
      </c>
      <c r="E196" s="78" t="s">
        <v>36</v>
      </c>
      <c r="F196" s="69" t="s">
        <v>88</v>
      </c>
      <c r="G196" s="69" t="s">
        <v>1270</v>
      </c>
      <c r="H196" s="165">
        <v>3</v>
      </c>
      <c r="I196" s="69" t="s">
        <v>1703</v>
      </c>
      <c r="J196" s="176">
        <v>29</v>
      </c>
      <c r="K196" s="55" t="s">
        <v>1873</v>
      </c>
      <c r="L196" s="157"/>
      <c r="M196" s="157">
        <v>29</v>
      </c>
      <c r="N196" s="157"/>
      <c r="O196" s="157">
        <v>29</v>
      </c>
      <c r="P196" s="157"/>
      <c r="Q196" s="157">
        <v>29</v>
      </c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</row>
    <row r="197" spans="1:51" ht="14.25" customHeight="1">
      <c r="A197" s="156">
        <v>189</v>
      </c>
      <c r="B197" s="79"/>
      <c r="C197" s="69" t="s">
        <v>222</v>
      </c>
      <c r="D197" s="78" t="s">
        <v>1124</v>
      </c>
      <c r="E197" s="78" t="s">
        <v>36</v>
      </c>
      <c r="F197" s="96" t="s">
        <v>181</v>
      </c>
      <c r="G197" s="78" t="s">
        <v>346</v>
      </c>
      <c r="H197" s="164">
        <v>2</v>
      </c>
      <c r="I197" s="78" t="s">
        <v>1198</v>
      </c>
      <c r="J197" s="175">
        <v>48</v>
      </c>
      <c r="K197" s="104" t="s">
        <v>1870</v>
      </c>
      <c r="L197" s="156"/>
      <c r="M197" s="156"/>
      <c r="N197" s="156"/>
      <c r="O197" s="156"/>
      <c r="P197" s="156">
        <v>48</v>
      </c>
      <c r="Q197" s="156"/>
      <c r="R197" s="156">
        <v>48</v>
      </c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7"/>
      <c r="AL197" s="156"/>
      <c r="AM197" s="157"/>
      <c r="AN197" s="156"/>
      <c r="AO197" s="157"/>
      <c r="AP197" s="156"/>
      <c r="AQ197" s="157"/>
      <c r="AR197" s="156"/>
      <c r="AS197" s="157"/>
      <c r="AT197" s="157"/>
      <c r="AU197" s="157"/>
      <c r="AV197" s="157"/>
      <c r="AW197" s="157"/>
      <c r="AX197" s="157"/>
      <c r="AY197" s="157"/>
    </row>
    <row r="198" spans="1:51" ht="14.25" customHeight="1">
      <c r="A198" s="156">
        <v>190</v>
      </c>
      <c r="B198" s="81"/>
      <c r="C198" s="69" t="s">
        <v>247</v>
      </c>
      <c r="D198" s="69" t="s">
        <v>1563</v>
      </c>
      <c r="E198" s="69" t="s">
        <v>36</v>
      </c>
      <c r="F198" s="69" t="s">
        <v>1958</v>
      </c>
      <c r="G198" s="69" t="s">
        <v>1632</v>
      </c>
      <c r="H198" s="165">
        <v>3</v>
      </c>
      <c r="I198" s="69" t="s">
        <v>1705</v>
      </c>
      <c r="J198" s="176">
        <v>42</v>
      </c>
      <c r="K198" s="104" t="s">
        <v>1874</v>
      </c>
      <c r="L198" s="156"/>
      <c r="M198" s="156"/>
      <c r="N198" s="156"/>
      <c r="O198" s="156"/>
      <c r="P198" s="156"/>
      <c r="Q198" s="157"/>
      <c r="R198" s="156">
        <v>42</v>
      </c>
      <c r="S198" s="157"/>
      <c r="T198" s="156"/>
      <c r="U198" s="157"/>
      <c r="V198" s="156">
        <v>42</v>
      </c>
      <c r="W198" s="157"/>
      <c r="X198" s="156">
        <v>42</v>
      </c>
      <c r="Y198" s="157"/>
      <c r="Z198" s="156"/>
      <c r="AA198" s="157"/>
      <c r="AB198" s="156"/>
      <c r="AC198" s="157"/>
      <c r="AD198" s="156"/>
      <c r="AE198" s="157"/>
      <c r="AF198" s="156"/>
      <c r="AG198" s="157"/>
      <c r="AH198" s="156"/>
      <c r="AI198" s="157"/>
      <c r="AJ198" s="156"/>
      <c r="AK198" s="157"/>
      <c r="AL198" s="156"/>
      <c r="AM198" s="157"/>
      <c r="AN198" s="156"/>
      <c r="AO198" s="157"/>
      <c r="AP198" s="156"/>
      <c r="AQ198" s="157"/>
      <c r="AR198" s="156"/>
      <c r="AS198" s="157"/>
      <c r="AT198" s="157"/>
      <c r="AU198" s="157"/>
      <c r="AV198" s="157"/>
      <c r="AW198" s="157"/>
      <c r="AX198" s="157"/>
      <c r="AY198" s="157"/>
    </row>
    <row r="199" spans="1:51" ht="14.25" customHeight="1">
      <c r="A199" s="156">
        <v>191</v>
      </c>
      <c r="B199" s="79"/>
      <c r="C199" s="114" t="s">
        <v>231</v>
      </c>
      <c r="D199" s="78" t="s">
        <v>225</v>
      </c>
      <c r="E199" s="78" t="s">
        <v>36</v>
      </c>
      <c r="F199" s="78" t="s">
        <v>179</v>
      </c>
      <c r="G199" s="78" t="s">
        <v>1266</v>
      </c>
      <c r="H199" s="164">
        <v>2</v>
      </c>
      <c r="I199" s="78" t="s">
        <v>1345</v>
      </c>
      <c r="J199" s="175">
        <v>31</v>
      </c>
      <c r="K199" s="104" t="s">
        <v>1875</v>
      </c>
      <c r="L199" s="156"/>
      <c r="M199" s="156"/>
      <c r="N199" s="156"/>
      <c r="O199" s="156"/>
      <c r="P199" s="156"/>
      <c r="Q199" s="157"/>
      <c r="R199" s="156"/>
      <c r="S199" s="157">
        <v>31</v>
      </c>
      <c r="T199" s="156"/>
      <c r="U199" s="157">
        <v>31</v>
      </c>
      <c r="V199" s="156"/>
      <c r="W199" s="157"/>
      <c r="X199" s="156"/>
      <c r="Y199" s="157"/>
      <c r="Z199" s="156"/>
      <c r="AA199" s="157"/>
      <c r="AB199" s="156"/>
      <c r="AC199" s="157"/>
      <c r="AD199" s="156"/>
      <c r="AE199" s="157"/>
      <c r="AF199" s="156"/>
      <c r="AG199" s="157"/>
      <c r="AH199" s="156"/>
      <c r="AI199" s="157"/>
      <c r="AJ199" s="156"/>
      <c r="AK199" s="157"/>
      <c r="AL199" s="156"/>
      <c r="AM199" s="157"/>
      <c r="AN199" s="156"/>
      <c r="AO199" s="157"/>
      <c r="AP199" s="156"/>
      <c r="AQ199" s="157"/>
      <c r="AR199" s="156"/>
      <c r="AS199" s="157"/>
      <c r="AT199" s="157"/>
      <c r="AU199" s="157"/>
      <c r="AV199" s="157"/>
      <c r="AW199" s="157"/>
      <c r="AX199" s="157"/>
      <c r="AY199" s="157"/>
    </row>
    <row r="200" spans="1:51" ht="14.25" customHeight="1">
      <c r="A200" s="156">
        <v>192</v>
      </c>
      <c r="B200" s="79"/>
      <c r="C200" s="114" t="s">
        <v>231</v>
      </c>
      <c r="D200" s="78" t="s">
        <v>227</v>
      </c>
      <c r="E200" s="78" t="s">
        <v>36</v>
      </c>
      <c r="F200" s="78" t="s">
        <v>181</v>
      </c>
      <c r="G200" s="78" t="s">
        <v>1266</v>
      </c>
      <c r="H200" s="164">
        <v>2</v>
      </c>
      <c r="I200" s="78" t="s">
        <v>1345</v>
      </c>
      <c r="J200" s="175">
        <v>44</v>
      </c>
      <c r="K200" s="104" t="s">
        <v>1875</v>
      </c>
      <c r="L200" s="156"/>
      <c r="M200" s="156"/>
      <c r="N200" s="156"/>
      <c r="O200" s="156"/>
      <c r="P200" s="157"/>
      <c r="Q200" s="156"/>
      <c r="R200" s="157"/>
      <c r="S200" s="156">
        <v>44</v>
      </c>
      <c r="T200" s="157"/>
      <c r="U200" s="156">
        <v>44</v>
      </c>
      <c r="V200" s="157"/>
      <c r="W200" s="156"/>
      <c r="X200" s="157"/>
      <c r="Y200" s="156"/>
      <c r="Z200" s="157"/>
      <c r="AA200" s="156"/>
      <c r="AB200" s="157"/>
      <c r="AC200" s="156"/>
      <c r="AD200" s="157"/>
      <c r="AE200" s="156"/>
      <c r="AF200" s="157"/>
      <c r="AG200" s="156"/>
      <c r="AH200" s="157"/>
      <c r="AI200" s="156"/>
      <c r="AJ200" s="157"/>
      <c r="AK200" s="156"/>
      <c r="AL200" s="157"/>
      <c r="AM200" s="156"/>
      <c r="AN200" s="157"/>
      <c r="AO200" s="156"/>
      <c r="AP200" s="157"/>
      <c r="AQ200" s="156"/>
      <c r="AR200" s="157"/>
      <c r="AS200" s="156"/>
      <c r="AT200" s="157"/>
      <c r="AU200" s="156"/>
      <c r="AV200" s="157"/>
      <c r="AW200" s="156"/>
      <c r="AX200" s="157"/>
      <c r="AY200" s="157"/>
    </row>
    <row r="201" spans="1:51" ht="14.25" customHeight="1">
      <c r="A201" s="156">
        <v>193</v>
      </c>
      <c r="B201" s="79"/>
      <c r="C201" s="114" t="s">
        <v>231</v>
      </c>
      <c r="D201" s="78" t="s">
        <v>226</v>
      </c>
      <c r="E201" s="82" t="s">
        <v>36</v>
      </c>
      <c r="F201" s="82" t="s">
        <v>180</v>
      </c>
      <c r="G201" s="78" t="s">
        <v>1268</v>
      </c>
      <c r="H201" s="164">
        <v>2</v>
      </c>
      <c r="I201" s="78" t="s">
        <v>1345</v>
      </c>
      <c r="J201" s="175">
        <v>45</v>
      </c>
      <c r="K201" s="104" t="s">
        <v>1875</v>
      </c>
      <c r="L201" s="156"/>
      <c r="M201" s="156"/>
      <c r="N201" s="156"/>
      <c r="O201" s="156"/>
      <c r="P201" s="157"/>
      <c r="Q201" s="156"/>
      <c r="R201" s="157"/>
      <c r="S201" s="156">
        <v>45</v>
      </c>
      <c r="T201" s="157"/>
      <c r="U201" s="156">
        <v>45</v>
      </c>
      <c r="V201" s="157"/>
      <c r="W201" s="156"/>
      <c r="X201" s="157"/>
      <c r="Y201" s="156"/>
      <c r="Z201" s="157"/>
      <c r="AA201" s="156"/>
      <c r="AB201" s="157"/>
      <c r="AC201" s="156"/>
      <c r="AD201" s="157"/>
      <c r="AE201" s="156"/>
      <c r="AF201" s="157"/>
      <c r="AG201" s="156"/>
      <c r="AH201" s="157"/>
      <c r="AI201" s="156"/>
      <c r="AJ201" s="157"/>
      <c r="AK201" s="156"/>
      <c r="AL201" s="157"/>
      <c r="AM201" s="156"/>
      <c r="AN201" s="157"/>
      <c r="AO201" s="156"/>
      <c r="AP201" s="157"/>
      <c r="AQ201" s="156"/>
      <c r="AR201" s="157"/>
      <c r="AS201" s="156"/>
      <c r="AT201" s="157"/>
      <c r="AU201" s="156"/>
      <c r="AV201" s="157"/>
      <c r="AW201" s="156"/>
      <c r="AX201" s="157"/>
      <c r="AY201" s="157"/>
    </row>
    <row r="202" spans="1:51" ht="14.25" customHeight="1">
      <c r="A202" s="156">
        <v>194</v>
      </c>
      <c r="B202" s="81"/>
      <c r="C202" s="69" t="s">
        <v>247</v>
      </c>
      <c r="D202" s="69" t="s">
        <v>1564</v>
      </c>
      <c r="E202" s="69" t="s">
        <v>36</v>
      </c>
      <c r="F202" s="69" t="s">
        <v>88</v>
      </c>
      <c r="G202" s="69" t="s">
        <v>1632</v>
      </c>
      <c r="H202" s="165">
        <v>3</v>
      </c>
      <c r="I202" s="69" t="s">
        <v>1706</v>
      </c>
      <c r="J202" s="176">
        <v>42</v>
      </c>
      <c r="K202" s="104" t="s">
        <v>1875</v>
      </c>
      <c r="L202" s="156"/>
      <c r="M202" s="157"/>
      <c r="N202" s="156"/>
      <c r="O202" s="157"/>
      <c r="P202" s="156"/>
      <c r="Q202" s="157"/>
      <c r="R202" s="156"/>
      <c r="S202" s="156">
        <v>42</v>
      </c>
      <c r="T202" s="156"/>
      <c r="U202" s="157"/>
      <c r="V202" s="157"/>
      <c r="W202" s="157">
        <v>42</v>
      </c>
      <c r="X202" s="157"/>
      <c r="Y202" s="157">
        <v>42</v>
      </c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</row>
    <row r="203" spans="1:51" ht="14.25" customHeight="1">
      <c r="A203" s="156">
        <v>195</v>
      </c>
      <c r="B203" s="79"/>
      <c r="C203" s="69" t="s">
        <v>247</v>
      </c>
      <c r="D203" s="69" t="s">
        <v>1565</v>
      </c>
      <c r="E203" s="69" t="s">
        <v>36</v>
      </c>
      <c r="F203" s="78" t="s">
        <v>86</v>
      </c>
      <c r="G203" s="69" t="s">
        <v>1634</v>
      </c>
      <c r="H203" s="165">
        <v>3</v>
      </c>
      <c r="I203" s="69" t="s">
        <v>1787</v>
      </c>
      <c r="J203" s="176">
        <v>40</v>
      </c>
      <c r="K203" s="55" t="s">
        <v>1875</v>
      </c>
      <c r="L203" s="156"/>
      <c r="M203" s="157"/>
      <c r="N203" s="156"/>
      <c r="O203" s="157"/>
      <c r="P203" s="156"/>
      <c r="Q203" s="156"/>
      <c r="R203" s="156"/>
      <c r="S203" s="156">
        <v>40</v>
      </c>
      <c r="T203" s="156"/>
      <c r="U203" s="157"/>
      <c r="V203" s="157"/>
      <c r="W203" s="157">
        <v>40</v>
      </c>
      <c r="X203" s="157"/>
      <c r="Y203" s="157">
        <v>40</v>
      </c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</row>
    <row r="204" spans="1:51" ht="14.25" customHeight="1">
      <c r="A204" s="156">
        <v>196</v>
      </c>
      <c r="B204" s="79"/>
      <c r="C204" s="69" t="s">
        <v>247</v>
      </c>
      <c r="D204" s="69" t="s">
        <v>1566</v>
      </c>
      <c r="E204" s="69" t="s">
        <v>36</v>
      </c>
      <c r="F204" s="69" t="s">
        <v>89</v>
      </c>
      <c r="G204" s="69" t="s">
        <v>1634</v>
      </c>
      <c r="H204" s="165">
        <v>3</v>
      </c>
      <c r="I204" s="69" t="s">
        <v>1706</v>
      </c>
      <c r="J204" s="176">
        <v>26</v>
      </c>
      <c r="K204" s="104" t="s">
        <v>1875</v>
      </c>
      <c r="L204" s="157"/>
      <c r="M204" s="156"/>
      <c r="N204" s="156"/>
      <c r="O204" s="156"/>
      <c r="P204" s="156"/>
      <c r="Q204" s="156"/>
      <c r="R204" s="157"/>
      <c r="S204" s="156">
        <v>26</v>
      </c>
      <c r="T204" s="157"/>
      <c r="U204" s="156"/>
      <c r="V204" s="156"/>
      <c r="W204" s="156">
        <v>26</v>
      </c>
      <c r="X204" s="156"/>
      <c r="Y204" s="156">
        <v>26</v>
      </c>
      <c r="Z204" s="157"/>
      <c r="AA204" s="156"/>
      <c r="AB204" s="157"/>
      <c r="AC204" s="156"/>
      <c r="AD204" s="157"/>
      <c r="AE204" s="156"/>
      <c r="AF204" s="157"/>
      <c r="AG204" s="156"/>
      <c r="AH204" s="157"/>
      <c r="AI204" s="156"/>
      <c r="AJ204" s="157"/>
      <c r="AK204" s="156"/>
      <c r="AL204" s="157"/>
      <c r="AM204" s="156"/>
      <c r="AN204" s="157"/>
      <c r="AO204" s="156"/>
      <c r="AP204" s="157"/>
      <c r="AQ204" s="156"/>
      <c r="AR204" s="157"/>
      <c r="AS204" s="156"/>
      <c r="AT204" s="157"/>
      <c r="AU204" s="156"/>
      <c r="AV204" s="157"/>
      <c r="AW204" s="157"/>
      <c r="AX204" s="157"/>
      <c r="AY204" s="157"/>
    </row>
    <row r="205" spans="1:51" ht="14.25" customHeight="1">
      <c r="A205" s="156">
        <v>197</v>
      </c>
      <c r="B205" s="79"/>
      <c r="C205" s="114" t="s">
        <v>231</v>
      </c>
      <c r="D205" s="78" t="s">
        <v>291</v>
      </c>
      <c r="E205" s="78" t="s">
        <v>36</v>
      </c>
      <c r="F205" s="78" t="s">
        <v>179</v>
      </c>
      <c r="G205" s="78" t="s">
        <v>1263</v>
      </c>
      <c r="H205" s="164">
        <v>4</v>
      </c>
      <c r="I205" s="78" t="s">
        <v>1343</v>
      </c>
      <c r="J205" s="175">
        <v>39</v>
      </c>
      <c r="K205" s="55" t="s">
        <v>1927</v>
      </c>
      <c r="L205" s="157"/>
      <c r="M205" s="156"/>
      <c r="N205" s="157"/>
      <c r="O205" s="156"/>
      <c r="P205" s="157"/>
      <c r="Q205" s="156"/>
      <c r="R205" s="157"/>
      <c r="S205" s="156"/>
      <c r="T205" s="157">
        <v>39</v>
      </c>
      <c r="U205" s="156"/>
      <c r="V205" s="157">
        <v>39</v>
      </c>
      <c r="W205" s="157"/>
      <c r="X205" s="157">
        <v>39</v>
      </c>
      <c r="Y205" s="157"/>
      <c r="Z205" s="156">
        <v>39</v>
      </c>
      <c r="AA205" s="156"/>
      <c r="AB205" s="156">
        <v>39</v>
      </c>
      <c r="AC205" s="156"/>
      <c r="AD205" s="157"/>
      <c r="AE205" s="156"/>
      <c r="AF205" s="157"/>
      <c r="AG205" s="156"/>
      <c r="AH205" s="157"/>
      <c r="AI205" s="156"/>
      <c r="AJ205" s="157"/>
      <c r="AK205" s="156"/>
      <c r="AL205" s="157"/>
      <c r="AM205" s="156"/>
      <c r="AN205" s="157"/>
      <c r="AO205" s="156"/>
      <c r="AP205" s="157"/>
      <c r="AQ205" s="156"/>
      <c r="AR205" s="157"/>
      <c r="AS205" s="156"/>
      <c r="AT205" s="157"/>
      <c r="AU205" s="156"/>
      <c r="AV205" s="157"/>
      <c r="AW205" s="157"/>
      <c r="AX205" s="157"/>
      <c r="AY205" s="157"/>
    </row>
    <row r="206" spans="1:51" ht="14.25" customHeight="1">
      <c r="A206" s="156">
        <v>198</v>
      </c>
      <c r="B206" s="81"/>
      <c r="C206" s="114" t="s">
        <v>231</v>
      </c>
      <c r="D206" s="78" t="s">
        <v>1238</v>
      </c>
      <c r="E206" s="116" t="s">
        <v>36</v>
      </c>
      <c r="F206" s="69" t="s">
        <v>89</v>
      </c>
      <c r="G206" s="78" t="s">
        <v>1253</v>
      </c>
      <c r="H206" s="164">
        <v>3</v>
      </c>
      <c r="I206" s="78" t="s">
        <v>1331</v>
      </c>
      <c r="J206" s="175">
        <v>25</v>
      </c>
      <c r="K206" s="104" t="s">
        <v>1896</v>
      </c>
      <c r="L206" s="156"/>
      <c r="M206" s="156"/>
      <c r="N206" s="156"/>
      <c r="O206" s="156"/>
      <c r="P206" s="157"/>
      <c r="Q206" s="157"/>
      <c r="R206" s="157"/>
      <c r="S206" s="157"/>
      <c r="T206" s="157"/>
      <c r="U206" s="157"/>
      <c r="V206" s="157">
        <v>25</v>
      </c>
      <c r="W206" s="157"/>
      <c r="X206" s="157">
        <v>25</v>
      </c>
      <c r="Y206" s="157"/>
      <c r="Z206" s="157">
        <v>25</v>
      </c>
      <c r="AA206" s="157"/>
      <c r="AB206" s="157"/>
      <c r="AC206" s="157"/>
      <c r="AD206" s="156"/>
      <c r="AE206" s="156"/>
      <c r="AF206" s="156"/>
      <c r="AG206" s="156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</row>
    <row r="207" spans="1:51" ht="14.25" customHeight="1">
      <c r="A207" s="156">
        <v>199</v>
      </c>
      <c r="B207" s="79"/>
      <c r="C207" s="114" t="s">
        <v>231</v>
      </c>
      <c r="D207" s="78" t="s">
        <v>1243</v>
      </c>
      <c r="E207" s="78" t="s">
        <v>36</v>
      </c>
      <c r="F207" s="78" t="s">
        <v>86</v>
      </c>
      <c r="G207" s="78" t="s">
        <v>1269</v>
      </c>
      <c r="H207" s="164">
        <v>5</v>
      </c>
      <c r="I207" s="78" t="s">
        <v>1352</v>
      </c>
      <c r="J207" s="175">
        <v>30</v>
      </c>
      <c r="K207" s="104" t="s">
        <v>1896</v>
      </c>
      <c r="L207" s="156"/>
      <c r="M207" s="156"/>
      <c r="N207" s="157"/>
      <c r="O207" s="157"/>
      <c r="P207" s="157"/>
      <c r="Q207" s="157"/>
      <c r="R207" s="157"/>
      <c r="S207" s="157"/>
      <c r="T207" s="157"/>
      <c r="U207" s="157"/>
      <c r="V207" s="157">
        <v>30</v>
      </c>
      <c r="W207" s="157"/>
      <c r="X207" s="157">
        <v>30</v>
      </c>
      <c r="Y207" s="157"/>
      <c r="Z207" s="157">
        <v>30</v>
      </c>
      <c r="AA207" s="157"/>
      <c r="AB207" s="157">
        <v>30</v>
      </c>
      <c r="AC207" s="157"/>
      <c r="AD207" s="156">
        <v>30</v>
      </c>
      <c r="AE207" s="156"/>
      <c r="AF207" s="157"/>
      <c r="AG207" s="157"/>
      <c r="AH207" s="156"/>
      <c r="AI207" s="156"/>
      <c r="AJ207" s="156"/>
      <c r="AK207" s="156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</row>
    <row r="208" spans="1:51" ht="14.25" customHeight="1">
      <c r="A208" s="156">
        <v>200</v>
      </c>
      <c r="B208" s="81"/>
      <c r="C208" s="114" t="s">
        <v>231</v>
      </c>
      <c r="D208" s="78" t="s">
        <v>294</v>
      </c>
      <c r="E208" s="78" t="s">
        <v>36</v>
      </c>
      <c r="F208" s="78" t="s">
        <v>185</v>
      </c>
      <c r="G208" s="78" t="s">
        <v>1275</v>
      </c>
      <c r="H208" s="164">
        <v>1</v>
      </c>
      <c r="I208" s="78" t="s">
        <v>1356</v>
      </c>
      <c r="J208" s="164">
        <v>39</v>
      </c>
      <c r="K208" s="61" t="s">
        <v>1896</v>
      </c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>
        <v>39</v>
      </c>
      <c r="W208" s="191">
        <v>39</v>
      </c>
      <c r="X208" s="192"/>
      <c r="Y208" s="191"/>
      <c r="Z208" s="191"/>
      <c r="AA208" s="191"/>
      <c r="AB208" s="192"/>
      <c r="AC208" s="191"/>
      <c r="AD208" s="192"/>
      <c r="AE208" s="191"/>
      <c r="AF208" s="192"/>
      <c r="AG208" s="191"/>
      <c r="AH208" s="192"/>
      <c r="AI208" s="191"/>
      <c r="AJ208" s="192"/>
      <c r="AK208" s="191"/>
      <c r="AL208" s="191"/>
      <c r="AM208" s="191"/>
      <c r="AN208" s="191"/>
      <c r="AO208" s="191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</row>
    <row r="209" spans="1:51" ht="14.25" customHeight="1">
      <c r="A209" s="156">
        <v>201</v>
      </c>
      <c r="B209" s="79"/>
      <c r="C209" s="114" t="s">
        <v>231</v>
      </c>
      <c r="D209" s="78" t="s">
        <v>296</v>
      </c>
      <c r="E209" s="78" t="s">
        <v>36</v>
      </c>
      <c r="F209" s="78" t="s">
        <v>87</v>
      </c>
      <c r="G209" s="78" t="s">
        <v>1275</v>
      </c>
      <c r="H209" s="164">
        <v>1</v>
      </c>
      <c r="I209" s="78" t="s">
        <v>1356</v>
      </c>
      <c r="J209" s="175">
        <v>19</v>
      </c>
      <c r="K209" s="55" t="s">
        <v>1896</v>
      </c>
      <c r="L209" s="156"/>
      <c r="M209" s="156"/>
      <c r="N209" s="156"/>
      <c r="O209" s="157"/>
      <c r="P209" s="156"/>
      <c r="Q209" s="157"/>
      <c r="R209" s="156"/>
      <c r="S209" s="157"/>
      <c r="T209" s="156"/>
      <c r="U209" s="157"/>
      <c r="V209" s="156">
        <v>19</v>
      </c>
      <c r="W209" s="156">
        <v>19</v>
      </c>
      <c r="X209" s="156"/>
      <c r="Y209" s="156"/>
      <c r="Z209" s="156"/>
      <c r="AA209" s="156"/>
      <c r="AB209" s="156"/>
      <c r="AC209" s="156"/>
      <c r="AD209" s="156"/>
      <c r="AE209" s="156"/>
      <c r="AF209" s="157"/>
      <c r="AG209" s="157"/>
      <c r="AH209" s="157"/>
      <c r="AI209" s="157"/>
      <c r="AJ209" s="157"/>
      <c r="AK209" s="157"/>
      <c r="AL209" s="156"/>
      <c r="AM209" s="156"/>
      <c r="AN209" s="156"/>
      <c r="AO209" s="156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</row>
    <row r="210" spans="1:51" ht="14.25" customHeight="1">
      <c r="A210" s="156">
        <v>202</v>
      </c>
      <c r="B210" s="79"/>
      <c r="C210" s="114" t="s">
        <v>231</v>
      </c>
      <c r="D210" s="78" t="s">
        <v>295</v>
      </c>
      <c r="E210" s="78" t="s">
        <v>36</v>
      </c>
      <c r="F210" s="96" t="s">
        <v>234</v>
      </c>
      <c r="G210" s="78" t="s">
        <v>1275</v>
      </c>
      <c r="H210" s="164">
        <v>1</v>
      </c>
      <c r="I210" s="78" t="s">
        <v>1356</v>
      </c>
      <c r="J210" s="175">
        <v>38</v>
      </c>
      <c r="K210" s="55" t="s">
        <v>1896</v>
      </c>
      <c r="L210" s="156"/>
      <c r="M210" s="156"/>
      <c r="N210" s="156"/>
      <c r="O210" s="157"/>
      <c r="P210" s="156"/>
      <c r="Q210" s="156"/>
      <c r="R210" s="156"/>
      <c r="S210" s="156"/>
      <c r="T210" s="156"/>
      <c r="U210" s="156"/>
      <c r="V210" s="156">
        <v>38</v>
      </c>
      <c r="W210" s="156">
        <v>38</v>
      </c>
      <c r="X210" s="156"/>
      <c r="Y210" s="156"/>
      <c r="Z210" s="156"/>
      <c r="AA210" s="156"/>
      <c r="AB210" s="156"/>
      <c r="AC210" s="156"/>
      <c r="AD210" s="156"/>
      <c r="AE210" s="156"/>
      <c r="AF210" s="157"/>
      <c r="AG210" s="157"/>
      <c r="AH210" s="157"/>
      <c r="AI210" s="157"/>
      <c r="AJ210" s="157"/>
      <c r="AK210" s="157"/>
      <c r="AL210" s="156"/>
      <c r="AM210" s="156"/>
      <c r="AN210" s="156"/>
      <c r="AO210" s="156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</row>
    <row r="211" spans="1:51" ht="14.25" customHeight="1">
      <c r="A211" s="156">
        <v>203</v>
      </c>
      <c r="B211" s="81"/>
      <c r="C211" s="114" t="s">
        <v>231</v>
      </c>
      <c r="D211" s="78" t="s">
        <v>297</v>
      </c>
      <c r="E211" s="78" t="s">
        <v>36</v>
      </c>
      <c r="F211" s="78" t="s">
        <v>90</v>
      </c>
      <c r="G211" s="78" t="s">
        <v>1275</v>
      </c>
      <c r="H211" s="164">
        <v>1</v>
      </c>
      <c r="I211" s="78" t="s">
        <v>1356</v>
      </c>
      <c r="J211" s="175">
        <v>35</v>
      </c>
      <c r="K211" s="55" t="s">
        <v>1896</v>
      </c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>
        <v>35</v>
      </c>
      <c r="W211" s="157">
        <v>35</v>
      </c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</row>
    <row r="212" spans="1:51" ht="14.25" customHeight="1">
      <c r="A212" s="156">
        <v>204</v>
      </c>
      <c r="B212" s="79"/>
      <c r="C212" s="114" t="s">
        <v>231</v>
      </c>
      <c r="D212" s="78" t="s">
        <v>290</v>
      </c>
      <c r="E212" s="78" t="s">
        <v>36</v>
      </c>
      <c r="F212" s="78" t="s">
        <v>180</v>
      </c>
      <c r="G212" s="78" t="s">
        <v>1263</v>
      </c>
      <c r="H212" s="164">
        <v>4</v>
      </c>
      <c r="I212" s="78" t="s">
        <v>1343</v>
      </c>
      <c r="J212" s="175">
        <v>39</v>
      </c>
      <c r="K212" s="104" t="s">
        <v>1896</v>
      </c>
      <c r="L212" s="157"/>
      <c r="M212" s="157"/>
      <c r="N212" s="157"/>
      <c r="O212" s="157"/>
      <c r="P212" s="157"/>
      <c r="Q212" s="157"/>
      <c r="R212" s="157"/>
      <c r="S212" s="157"/>
      <c r="T212" s="157">
        <v>39</v>
      </c>
      <c r="U212" s="157"/>
      <c r="V212" s="157">
        <v>39</v>
      </c>
      <c r="W212" s="157"/>
      <c r="X212" s="157">
        <v>39</v>
      </c>
      <c r="Y212" s="157"/>
      <c r="Z212" s="157">
        <v>39</v>
      </c>
      <c r="AA212" s="157"/>
      <c r="AB212" s="157">
        <v>39</v>
      </c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</row>
    <row r="213" spans="1:51" ht="14.25" customHeight="1">
      <c r="A213" s="156">
        <v>205</v>
      </c>
      <c r="B213" s="119"/>
      <c r="C213" s="69" t="s">
        <v>247</v>
      </c>
      <c r="D213" s="69" t="s">
        <v>904</v>
      </c>
      <c r="E213" s="69" t="s">
        <v>36</v>
      </c>
      <c r="F213" s="69" t="s">
        <v>1959</v>
      </c>
      <c r="G213" s="69" t="s">
        <v>1611</v>
      </c>
      <c r="H213" s="165">
        <v>5</v>
      </c>
      <c r="I213" s="69" t="s">
        <v>1683</v>
      </c>
      <c r="J213" s="179">
        <v>16</v>
      </c>
      <c r="K213" s="61" t="s">
        <v>1896</v>
      </c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>
        <v>16</v>
      </c>
      <c r="W213" s="192"/>
      <c r="X213" s="192">
        <v>16</v>
      </c>
      <c r="Y213" s="192"/>
      <c r="Z213" s="192">
        <v>16</v>
      </c>
      <c r="AA213" s="192"/>
      <c r="AB213" s="192">
        <v>16</v>
      </c>
      <c r="AC213" s="192"/>
      <c r="AD213" s="192">
        <v>16</v>
      </c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</row>
    <row r="214" spans="1:51" ht="14.25" customHeight="1">
      <c r="A214" s="156">
        <v>206</v>
      </c>
      <c r="B214" s="81"/>
      <c r="C214" s="114" t="s">
        <v>231</v>
      </c>
      <c r="D214" s="78" t="s">
        <v>225</v>
      </c>
      <c r="E214" s="78" t="s">
        <v>36</v>
      </c>
      <c r="F214" s="78" t="s">
        <v>179</v>
      </c>
      <c r="G214" s="78" t="s">
        <v>319</v>
      </c>
      <c r="H214" s="164">
        <v>3</v>
      </c>
      <c r="I214" s="78" t="s">
        <v>1346</v>
      </c>
      <c r="J214" s="175">
        <v>31</v>
      </c>
      <c r="K214" s="55" t="s">
        <v>1892</v>
      </c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>
        <v>31</v>
      </c>
      <c r="X214" s="157"/>
      <c r="Y214" s="157">
        <v>31</v>
      </c>
      <c r="Z214" s="157"/>
      <c r="AA214" s="157">
        <v>31</v>
      </c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</row>
    <row r="215" spans="1:51" ht="14.25" customHeight="1">
      <c r="A215" s="156">
        <v>207</v>
      </c>
      <c r="B215" s="81"/>
      <c r="C215" s="114" t="s">
        <v>231</v>
      </c>
      <c r="D215" s="78" t="s">
        <v>227</v>
      </c>
      <c r="E215" s="78" t="s">
        <v>36</v>
      </c>
      <c r="F215" s="78" t="s">
        <v>181</v>
      </c>
      <c r="G215" s="78" t="s">
        <v>319</v>
      </c>
      <c r="H215" s="164">
        <v>3</v>
      </c>
      <c r="I215" s="78" t="s">
        <v>1346</v>
      </c>
      <c r="J215" s="175">
        <v>44</v>
      </c>
      <c r="K215" s="55" t="s">
        <v>1892</v>
      </c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>
        <v>44</v>
      </c>
      <c r="X215" s="157"/>
      <c r="Y215" s="157">
        <v>44</v>
      </c>
      <c r="Z215" s="157"/>
      <c r="AA215" s="157">
        <v>44</v>
      </c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</row>
    <row r="216" spans="1:51" ht="14.25" customHeight="1">
      <c r="A216" s="156">
        <v>208</v>
      </c>
      <c r="B216" s="81"/>
      <c r="C216" s="114" t="s">
        <v>231</v>
      </c>
      <c r="D216" s="78" t="s">
        <v>226</v>
      </c>
      <c r="E216" s="78" t="s">
        <v>36</v>
      </c>
      <c r="F216" s="78" t="s">
        <v>180</v>
      </c>
      <c r="G216" s="78" t="s">
        <v>319</v>
      </c>
      <c r="H216" s="164">
        <v>3</v>
      </c>
      <c r="I216" s="78" t="s">
        <v>1346</v>
      </c>
      <c r="J216" s="175">
        <v>45</v>
      </c>
      <c r="K216" s="55" t="s">
        <v>1892</v>
      </c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>
        <v>45</v>
      </c>
      <c r="X216" s="157"/>
      <c r="Y216" s="157">
        <v>45</v>
      </c>
      <c r="Z216" s="157"/>
      <c r="AA216" s="157">
        <v>45</v>
      </c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</row>
    <row r="217" spans="1:51" s="99" customFormat="1" ht="14.25" customHeight="1">
      <c r="A217" s="156">
        <v>209</v>
      </c>
      <c r="B217" s="79"/>
      <c r="C217" s="114" t="s">
        <v>231</v>
      </c>
      <c r="D217" s="78" t="s">
        <v>294</v>
      </c>
      <c r="E217" s="78" t="s">
        <v>36</v>
      </c>
      <c r="F217" s="78" t="s">
        <v>185</v>
      </c>
      <c r="G217" s="78" t="s">
        <v>1272</v>
      </c>
      <c r="H217" s="164">
        <v>4</v>
      </c>
      <c r="I217" s="78" t="s">
        <v>1355</v>
      </c>
      <c r="J217" s="175">
        <v>39</v>
      </c>
      <c r="K217" s="55" t="s">
        <v>1889</v>
      </c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>
        <v>39</v>
      </c>
      <c r="Y217" s="192"/>
      <c r="Z217" s="192">
        <v>39</v>
      </c>
      <c r="AA217" s="192"/>
      <c r="AB217" s="192">
        <v>39</v>
      </c>
      <c r="AC217" s="192"/>
      <c r="AD217" s="192">
        <v>39</v>
      </c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</row>
    <row r="218" spans="1:51" s="62" customFormat="1" ht="14.25" customHeight="1">
      <c r="A218" s="156">
        <v>210</v>
      </c>
      <c r="B218" s="81"/>
      <c r="C218" s="114" t="s">
        <v>231</v>
      </c>
      <c r="D218" s="78" t="s">
        <v>296</v>
      </c>
      <c r="E218" s="82" t="s">
        <v>36</v>
      </c>
      <c r="F218" s="82" t="s">
        <v>87</v>
      </c>
      <c r="G218" s="78" t="s">
        <v>1271</v>
      </c>
      <c r="H218" s="164">
        <v>4</v>
      </c>
      <c r="I218" s="78" t="s">
        <v>1355</v>
      </c>
      <c r="J218" s="175">
        <v>19</v>
      </c>
      <c r="K218" s="55" t="s">
        <v>1889</v>
      </c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>
        <v>19</v>
      </c>
      <c r="Y218" s="157"/>
      <c r="Z218" s="157">
        <v>19</v>
      </c>
      <c r="AA218" s="157"/>
      <c r="AB218" s="157">
        <v>19</v>
      </c>
      <c r="AC218" s="157"/>
      <c r="AD218" s="157">
        <v>19</v>
      </c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</row>
    <row r="219" spans="1:51" s="62" customFormat="1" ht="14.25" customHeight="1">
      <c r="A219" s="156">
        <v>211</v>
      </c>
      <c r="B219" s="81"/>
      <c r="C219" s="114" t="s">
        <v>231</v>
      </c>
      <c r="D219" s="78" t="s">
        <v>295</v>
      </c>
      <c r="E219" s="82" t="s">
        <v>36</v>
      </c>
      <c r="F219" s="82" t="s">
        <v>88</v>
      </c>
      <c r="G219" s="78" t="s">
        <v>1272</v>
      </c>
      <c r="H219" s="164">
        <v>4</v>
      </c>
      <c r="I219" s="78" t="s">
        <v>1355</v>
      </c>
      <c r="J219" s="175">
        <v>38</v>
      </c>
      <c r="K219" s="55" t="s">
        <v>1889</v>
      </c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>
        <v>38</v>
      </c>
      <c r="Y219" s="157"/>
      <c r="Z219" s="157">
        <v>38</v>
      </c>
      <c r="AA219" s="157"/>
      <c r="AB219" s="157">
        <v>38</v>
      </c>
      <c r="AC219" s="157"/>
      <c r="AD219" s="157">
        <v>38</v>
      </c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</row>
    <row r="220" spans="1:51" ht="14.25" customHeight="1">
      <c r="A220" s="156">
        <v>212</v>
      </c>
      <c r="B220" s="79"/>
      <c r="C220" s="114" t="s">
        <v>231</v>
      </c>
      <c r="D220" s="78" t="s">
        <v>297</v>
      </c>
      <c r="E220" s="78" t="s">
        <v>36</v>
      </c>
      <c r="F220" s="78" t="s">
        <v>90</v>
      </c>
      <c r="G220" s="78" t="s">
        <v>1272</v>
      </c>
      <c r="H220" s="164">
        <v>4</v>
      </c>
      <c r="I220" s="78" t="s">
        <v>1355</v>
      </c>
      <c r="J220" s="175">
        <v>35</v>
      </c>
      <c r="K220" s="55" t="s">
        <v>1889</v>
      </c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>
        <v>35</v>
      </c>
      <c r="Y220" s="157"/>
      <c r="Z220" s="157">
        <v>35</v>
      </c>
      <c r="AA220" s="157"/>
      <c r="AB220" s="157">
        <v>35</v>
      </c>
      <c r="AC220" s="157"/>
      <c r="AD220" s="157">
        <v>35</v>
      </c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</row>
    <row r="221" spans="1:51" ht="14.25" customHeight="1">
      <c r="A221" s="156">
        <v>213</v>
      </c>
      <c r="B221" s="81"/>
      <c r="C221" s="69" t="s">
        <v>247</v>
      </c>
      <c r="D221" s="78" t="s">
        <v>1561</v>
      </c>
      <c r="E221" s="78" t="s">
        <v>36</v>
      </c>
      <c r="F221" s="78" t="s">
        <v>1627</v>
      </c>
      <c r="G221" s="78" t="s">
        <v>1628</v>
      </c>
      <c r="H221" s="164">
        <v>5</v>
      </c>
      <c r="I221" s="78" t="s">
        <v>1698</v>
      </c>
      <c r="J221" s="164">
        <v>29</v>
      </c>
      <c r="K221" s="55" t="s">
        <v>1889</v>
      </c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>
        <v>29</v>
      </c>
      <c r="Y221" s="157"/>
      <c r="Z221" s="157">
        <v>29</v>
      </c>
      <c r="AA221" s="157"/>
      <c r="AB221" s="157">
        <v>29</v>
      </c>
      <c r="AC221" s="157"/>
      <c r="AD221" s="157">
        <v>29</v>
      </c>
      <c r="AE221" s="157"/>
      <c r="AF221" s="157">
        <v>29</v>
      </c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</row>
    <row r="222" spans="1:51" s="62" customFormat="1" ht="14.25" customHeight="1">
      <c r="A222" s="156">
        <v>214</v>
      </c>
      <c r="B222" s="81"/>
      <c r="C222" s="69" t="s">
        <v>247</v>
      </c>
      <c r="D222" s="69" t="s">
        <v>1559</v>
      </c>
      <c r="E222" s="107" t="s">
        <v>36</v>
      </c>
      <c r="F222" s="107" t="s">
        <v>1960</v>
      </c>
      <c r="G222" s="69" t="s">
        <v>1629</v>
      </c>
      <c r="H222" s="165">
        <v>5</v>
      </c>
      <c r="I222" s="78" t="s">
        <v>1698</v>
      </c>
      <c r="J222" s="176">
        <v>27</v>
      </c>
      <c r="K222" s="55" t="s">
        <v>1889</v>
      </c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>
        <v>27</v>
      </c>
      <c r="Y222" s="157"/>
      <c r="Z222" s="157">
        <v>27</v>
      </c>
      <c r="AA222" s="157"/>
      <c r="AB222" s="157">
        <v>27</v>
      </c>
      <c r="AC222" s="157"/>
      <c r="AD222" s="157">
        <v>27</v>
      </c>
      <c r="AE222" s="157"/>
      <c r="AF222" s="157">
        <v>27</v>
      </c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</row>
    <row r="223" spans="1:51" ht="14.25" customHeight="1">
      <c r="A223" s="156">
        <v>215</v>
      </c>
      <c r="B223" s="81"/>
      <c r="C223" s="69" t="s">
        <v>247</v>
      </c>
      <c r="D223" s="69" t="s">
        <v>1560</v>
      </c>
      <c r="E223" s="69" t="s">
        <v>36</v>
      </c>
      <c r="F223" s="69" t="s">
        <v>1960</v>
      </c>
      <c r="G223" s="69" t="s">
        <v>1629</v>
      </c>
      <c r="H223" s="165">
        <v>5</v>
      </c>
      <c r="I223" s="78" t="s">
        <v>1699</v>
      </c>
      <c r="J223" s="176">
        <v>35</v>
      </c>
      <c r="K223" s="55" t="s">
        <v>1891</v>
      </c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>
        <v>35</v>
      </c>
      <c r="Z223" s="157"/>
      <c r="AA223" s="157">
        <v>35</v>
      </c>
      <c r="AB223" s="157"/>
      <c r="AC223" s="157">
        <v>35</v>
      </c>
      <c r="AD223" s="157"/>
      <c r="AE223" s="157">
        <v>35</v>
      </c>
      <c r="AF223" s="157"/>
      <c r="AG223" s="157">
        <v>35</v>
      </c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</row>
    <row r="224" spans="1:51" s="62" customFormat="1" ht="14.25" customHeight="1">
      <c r="A224" s="156">
        <v>216</v>
      </c>
      <c r="B224" s="81"/>
      <c r="C224" s="114" t="s">
        <v>231</v>
      </c>
      <c r="D224" s="78" t="s">
        <v>292</v>
      </c>
      <c r="E224" s="82" t="s">
        <v>36</v>
      </c>
      <c r="F224" s="82" t="s">
        <v>31</v>
      </c>
      <c r="G224" s="78" t="s">
        <v>1276</v>
      </c>
      <c r="H224" s="164">
        <v>6</v>
      </c>
      <c r="I224" s="78" t="s">
        <v>1358</v>
      </c>
      <c r="J224" s="175">
        <v>43</v>
      </c>
      <c r="K224" s="55" t="s">
        <v>1883</v>
      </c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>
        <v>43</v>
      </c>
      <c r="AA224" s="157"/>
      <c r="AB224" s="157">
        <v>43</v>
      </c>
      <c r="AC224" s="157"/>
      <c r="AD224" s="157">
        <v>43</v>
      </c>
      <c r="AE224" s="157"/>
      <c r="AF224" s="157">
        <v>43</v>
      </c>
      <c r="AG224" s="157"/>
      <c r="AH224" s="157">
        <v>43</v>
      </c>
      <c r="AI224" s="157"/>
      <c r="AJ224" s="157">
        <v>43</v>
      </c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</row>
    <row r="225" spans="1:51" s="62" customFormat="1" ht="14.25" customHeight="1">
      <c r="A225" s="156">
        <v>217</v>
      </c>
      <c r="B225" s="81"/>
      <c r="C225" s="114" t="s">
        <v>231</v>
      </c>
      <c r="D225" s="78" t="s">
        <v>1244</v>
      </c>
      <c r="E225" s="82" t="s">
        <v>36</v>
      </c>
      <c r="F225" s="82" t="s">
        <v>186</v>
      </c>
      <c r="G225" s="78" t="s">
        <v>1276</v>
      </c>
      <c r="H225" s="164">
        <v>6</v>
      </c>
      <c r="I225" s="78" t="s">
        <v>1359</v>
      </c>
      <c r="J225" s="175">
        <v>43</v>
      </c>
      <c r="K225" s="55" t="s">
        <v>1883</v>
      </c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>
        <v>43</v>
      </c>
      <c r="AA225" s="157"/>
      <c r="AB225" s="157">
        <v>43</v>
      </c>
      <c r="AC225" s="157"/>
      <c r="AD225" s="157">
        <v>43</v>
      </c>
      <c r="AE225" s="157"/>
      <c r="AF225" s="157">
        <v>43</v>
      </c>
      <c r="AG225" s="157"/>
      <c r="AH225" s="157">
        <v>43</v>
      </c>
      <c r="AI225" s="157"/>
      <c r="AJ225" s="157">
        <v>43</v>
      </c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</row>
    <row r="226" spans="1:51" s="62" customFormat="1" ht="14.25" customHeight="1">
      <c r="A226" s="156">
        <v>218</v>
      </c>
      <c r="B226" s="81"/>
      <c r="C226" s="69" t="s">
        <v>247</v>
      </c>
      <c r="D226" s="69" t="s">
        <v>368</v>
      </c>
      <c r="E226" s="107" t="s">
        <v>36</v>
      </c>
      <c r="F226" s="107" t="s">
        <v>89</v>
      </c>
      <c r="G226" s="69" t="s">
        <v>244</v>
      </c>
      <c r="H226" s="165">
        <v>2</v>
      </c>
      <c r="I226" s="69" t="s">
        <v>1678</v>
      </c>
      <c r="J226" s="176">
        <v>40</v>
      </c>
      <c r="K226" s="55" t="s">
        <v>1898</v>
      </c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>
        <v>40</v>
      </c>
      <c r="AC226" s="157"/>
      <c r="AD226" s="157">
        <v>40</v>
      </c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</row>
    <row r="227" spans="1:51" s="62" customFormat="1" ht="14.25" customHeight="1">
      <c r="A227" s="156">
        <v>219</v>
      </c>
      <c r="B227" s="79"/>
      <c r="C227" s="114" t="s">
        <v>231</v>
      </c>
      <c r="D227" s="78" t="s">
        <v>225</v>
      </c>
      <c r="E227" s="82" t="s">
        <v>36</v>
      </c>
      <c r="F227" s="82" t="s">
        <v>179</v>
      </c>
      <c r="G227" s="78" t="s">
        <v>318</v>
      </c>
      <c r="H227" s="164">
        <v>3</v>
      </c>
      <c r="I227" s="78" t="s">
        <v>1347</v>
      </c>
      <c r="J227" s="175">
        <v>31</v>
      </c>
      <c r="K227" s="55" t="s">
        <v>1900</v>
      </c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>
        <v>31</v>
      </c>
      <c r="AD227" s="157"/>
      <c r="AE227" s="157">
        <v>31</v>
      </c>
      <c r="AF227" s="157"/>
      <c r="AG227" s="157">
        <v>31</v>
      </c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</row>
    <row r="228" spans="1:51" ht="14.25" customHeight="1">
      <c r="A228" s="156">
        <v>220</v>
      </c>
      <c r="B228" s="79"/>
      <c r="C228" s="114" t="s">
        <v>231</v>
      </c>
      <c r="D228" s="78" t="s">
        <v>227</v>
      </c>
      <c r="E228" s="78" t="s">
        <v>36</v>
      </c>
      <c r="F228" s="78" t="s">
        <v>181</v>
      </c>
      <c r="G228" s="78" t="s">
        <v>1267</v>
      </c>
      <c r="H228" s="164">
        <v>3</v>
      </c>
      <c r="I228" s="78" t="s">
        <v>1347</v>
      </c>
      <c r="J228" s="175">
        <v>44</v>
      </c>
      <c r="K228" s="55" t="s">
        <v>1900</v>
      </c>
      <c r="L228" s="157"/>
      <c r="M228" s="157"/>
      <c r="N228" s="190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>
        <v>44</v>
      </c>
      <c r="AD228" s="157"/>
      <c r="AE228" s="157">
        <v>44</v>
      </c>
      <c r="AF228" s="157"/>
      <c r="AG228" s="157">
        <v>44</v>
      </c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</row>
    <row r="229" spans="1:51" ht="14.25" customHeight="1">
      <c r="A229" s="156">
        <v>221</v>
      </c>
      <c r="B229" s="79"/>
      <c r="C229" s="114" t="s">
        <v>231</v>
      </c>
      <c r="D229" s="78" t="s">
        <v>226</v>
      </c>
      <c r="E229" s="78" t="s">
        <v>36</v>
      </c>
      <c r="F229" s="78" t="s">
        <v>180</v>
      </c>
      <c r="G229" s="78" t="s">
        <v>318</v>
      </c>
      <c r="H229" s="164">
        <v>3</v>
      </c>
      <c r="I229" s="78" t="s">
        <v>1347</v>
      </c>
      <c r="J229" s="175">
        <v>45</v>
      </c>
      <c r="K229" s="55" t="s">
        <v>1900</v>
      </c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>
        <v>45</v>
      </c>
      <c r="AD229" s="157"/>
      <c r="AE229" s="157">
        <v>45</v>
      </c>
      <c r="AF229" s="157"/>
      <c r="AG229" s="157">
        <v>45</v>
      </c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</row>
    <row r="230" spans="1:51" ht="14.25" customHeight="1">
      <c r="A230" s="156">
        <v>222</v>
      </c>
      <c r="B230" s="81"/>
      <c r="C230" s="69" t="s">
        <v>247</v>
      </c>
      <c r="D230" s="69" t="s">
        <v>369</v>
      </c>
      <c r="E230" s="69" t="s">
        <v>36</v>
      </c>
      <c r="F230" s="69" t="s">
        <v>89</v>
      </c>
      <c r="G230" s="69" t="s">
        <v>244</v>
      </c>
      <c r="H230" s="165">
        <v>2</v>
      </c>
      <c r="I230" s="69" t="s">
        <v>1679</v>
      </c>
      <c r="J230" s="176">
        <v>40</v>
      </c>
      <c r="K230" s="55" t="s">
        <v>1900</v>
      </c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>
        <v>40</v>
      </c>
      <c r="AD230" s="157"/>
      <c r="AE230" s="157">
        <v>40</v>
      </c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</row>
    <row r="231" spans="1:51" ht="14.25" customHeight="1">
      <c r="A231" s="156">
        <v>223</v>
      </c>
      <c r="B231" s="81"/>
      <c r="C231" s="69" t="s">
        <v>247</v>
      </c>
      <c r="D231" s="69" t="s">
        <v>1562</v>
      </c>
      <c r="E231" s="69" t="s">
        <v>36</v>
      </c>
      <c r="F231" s="69" t="s">
        <v>88</v>
      </c>
      <c r="G231" s="69" t="s">
        <v>1631</v>
      </c>
      <c r="H231" s="165">
        <v>3</v>
      </c>
      <c r="I231" s="69" t="s">
        <v>1704</v>
      </c>
      <c r="J231" s="176">
        <v>29</v>
      </c>
      <c r="K231" s="55" t="s">
        <v>1900</v>
      </c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>
        <v>29</v>
      </c>
      <c r="AD231" s="157"/>
      <c r="AE231" s="157">
        <v>29</v>
      </c>
      <c r="AF231" s="157"/>
      <c r="AG231" s="157">
        <v>29</v>
      </c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</row>
    <row r="232" spans="1:51" ht="14.25" customHeight="1">
      <c r="A232" s="156">
        <v>224</v>
      </c>
      <c r="B232" s="79"/>
      <c r="C232" s="114" t="s">
        <v>231</v>
      </c>
      <c r="D232" s="78" t="s">
        <v>1243</v>
      </c>
      <c r="E232" s="78" t="s">
        <v>36</v>
      </c>
      <c r="F232" s="78" t="s">
        <v>86</v>
      </c>
      <c r="G232" s="78" t="s">
        <v>233</v>
      </c>
      <c r="H232" s="164">
        <v>5</v>
      </c>
      <c r="I232" s="78" t="s">
        <v>1353</v>
      </c>
      <c r="J232" s="175">
        <v>30</v>
      </c>
      <c r="K232" s="55" t="s">
        <v>1885</v>
      </c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>
        <v>30</v>
      </c>
      <c r="AG232" s="157"/>
      <c r="AH232" s="157">
        <v>30</v>
      </c>
      <c r="AI232" s="157"/>
      <c r="AJ232" s="157">
        <v>30</v>
      </c>
      <c r="AK232" s="157"/>
      <c r="AL232" s="157">
        <v>30</v>
      </c>
      <c r="AM232" s="157"/>
      <c r="AN232" s="157">
        <v>30</v>
      </c>
      <c r="AO232" s="157"/>
      <c r="AP232" s="190"/>
      <c r="AQ232" s="157"/>
      <c r="AR232" s="157"/>
      <c r="AS232" s="157"/>
      <c r="AT232" s="157"/>
      <c r="AU232" s="157"/>
      <c r="AV232" s="157"/>
      <c r="AW232" s="157"/>
      <c r="AX232" s="157"/>
      <c r="AY232" s="157"/>
    </row>
    <row r="233" spans="1:51" ht="14.25" customHeight="1">
      <c r="A233" s="156">
        <v>225</v>
      </c>
      <c r="B233" s="81"/>
      <c r="C233" s="114" t="s">
        <v>231</v>
      </c>
      <c r="D233" s="78" t="s">
        <v>294</v>
      </c>
      <c r="E233" s="78" t="s">
        <v>36</v>
      </c>
      <c r="F233" s="78" t="s">
        <v>185</v>
      </c>
      <c r="G233" s="78" t="s">
        <v>1273</v>
      </c>
      <c r="H233" s="164">
        <v>5</v>
      </c>
      <c r="I233" s="78" t="s">
        <v>1353</v>
      </c>
      <c r="J233" s="175">
        <v>39</v>
      </c>
      <c r="K233" s="55" t="s">
        <v>1885</v>
      </c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>
        <v>39</v>
      </c>
      <c r="AG233" s="157"/>
      <c r="AH233" s="157">
        <v>39</v>
      </c>
      <c r="AI233" s="157"/>
      <c r="AJ233" s="157">
        <v>39</v>
      </c>
      <c r="AK233" s="157"/>
      <c r="AL233" s="157">
        <v>39</v>
      </c>
      <c r="AM233" s="157"/>
      <c r="AN233" s="157">
        <v>39</v>
      </c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</row>
    <row r="234" spans="1:51" ht="14.25" customHeight="1">
      <c r="A234" s="156">
        <v>226</v>
      </c>
      <c r="B234" s="81"/>
      <c r="C234" s="114" t="s">
        <v>231</v>
      </c>
      <c r="D234" s="78" t="s">
        <v>296</v>
      </c>
      <c r="E234" s="78" t="s">
        <v>36</v>
      </c>
      <c r="F234" s="78" t="s">
        <v>87</v>
      </c>
      <c r="G234" s="78" t="s">
        <v>1274</v>
      </c>
      <c r="H234" s="164">
        <v>5</v>
      </c>
      <c r="I234" s="78" t="s">
        <v>1353</v>
      </c>
      <c r="J234" s="175">
        <v>19</v>
      </c>
      <c r="K234" s="55" t="s">
        <v>1885</v>
      </c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>
        <v>19</v>
      </c>
      <c r="AG234" s="157"/>
      <c r="AH234" s="157">
        <v>19</v>
      </c>
      <c r="AI234" s="157"/>
      <c r="AJ234" s="157">
        <v>19</v>
      </c>
      <c r="AK234" s="157"/>
      <c r="AL234" s="157">
        <v>19</v>
      </c>
      <c r="AM234" s="157"/>
      <c r="AN234" s="157">
        <v>19</v>
      </c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</row>
    <row r="235" spans="1:51" ht="14.25" customHeight="1">
      <c r="A235" s="156">
        <v>227</v>
      </c>
      <c r="B235" s="81"/>
      <c r="C235" s="114" t="s">
        <v>231</v>
      </c>
      <c r="D235" s="78" t="s">
        <v>295</v>
      </c>
      <c r="E235" s="78" t="s">
        <v>36</v>
      </c>
      <c r="F235" s="78" t="s">
        <v>88</v>
      </c>
      <c r="G235" s="78" t="s">
        <v>1273</v>
      </c>
      <c r="H235" s="164">
        <v>5</v>
      </c>
      <c r="I235" s="78" t="s">
        <v>1353</v>
      </c>
      <c r="J235" s="175">
        <v>38</v>
      </c>
      <c r="K235" s="55" t="s">
        <v>1885</v>
      </c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>
        <v>38</v>
      </c>
      <c r="AG235" s="157"/>
      <c r="AH235" s="157">
        <v>38</v>
      </c>
      <c r="AI235" s="157"/>
      <c r="AJ235" s="157">
        <v>38</v>
      </c>
      <c r="AK235" s="157"/>
      <c r="AL235" s="157">
        <v>38</v>
      </c>
      <c r="AM235" s="157"/>
      <c r="AN235" s="157">
        <v>38</v>
      </c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</row>
    <row r="236" spans="1:51" ht="14.25" customHeight="1">
      <c r="A236" s="156">
        <v>228</v>
      </c>
      <c r="B236" s="79"/>
      <c r="C236" s="114" t="s">
        <v>231</v>
      </c>
      <c r="D236" s="78" t="s">
        <v>297</v>
      </c>
      <c r="E236" s="78" t="s">
        <v>36</v>
      </c>
      <c r="F236" s="78" t="s">
        <v>90</v>
      </c>
      <c r="G236" s="78" t="s">
        <v>1273</v>
      </c>
      <c r="H236" s="164">
        <v>5</v>
      </c>
      <c r="I236" s="78" t="s">
        <v>1353</v>
      </c>
      <c r="J236" s="175">
        <v>35</v>
      </c>
      <c r="K236" s="55" t="s">
        <v>1885</v>
      </c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>
        <v>35</v>
      </c>
      <c r="AG236" s="157"/>
      <c r="AH236" s="157">
        <v>35</v>
      </c>
      <c r="AI236" s="157"/>
      <c r="AJ236" s="157">
        <v>35</v>
      </c>
      <c r="AK236" s="157"/>
      <c r="AL236" s="157">
        <v>35</v>
      </c>
      <c r="AM236" s="157"/>
      <c r="AN236" s="157">
        <v>35</v>
      </c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</row>
    <row r="237" spans="1:51" ht="14.25" customHeight="1">
      <c r="A237" s="156">
        <v>229</v>
      </c>
      <c r="B237" s="79"/>
      <c r="C237" s="69" t="s">
        <v>247</v>
      </c>
      <c r="D237" s="69" t="s">
        <v>1563</v>
      </c>
      <c r="E237" s="69" t="s">
        <v>36</v>
      </c>
      <c r="F237" s="78" t="s">
        <v>234</v>
      </c>
      <c r="G237" s="69" t="s">
        <v>1633</v>
      </c>
      <c r="H237" s="165">
        <v>4</v>
      </c>
      <c r="I237" s="69" t="s">
        <v>1707</v>
      </c>
      <c r="J237" s="176">
        <v>42</v>
      </c>
      <c r="K237" s="55" t="s">
        <v>1885</v>
      </c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>
        <v>42</v>
      </c>
      <c r="AG237" s="157"/>
      <c r="AH237" s="157">
        <v>42</v>
      </c>
      <c r="AI237" s="157"/>
      <c r="AJ237" s="157">
        <v>42</v>
      </c>
      <c r="AK237" s="157"/>
      <c r="AL237" s="157">
        <v>42</v>
      </c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</row>
    <row r="238" spans="1:51" ht="14.25" customHeight="1">
      <c r="A238" s="156">
        <v>230</v>
      </c>
      <c r="B238" s="81"/>
      <c r="C238" s="69" t="s">
        <v>247</v>
      </c>
      <c r="D238" s="69" t="s">
        <v>1564</v>
      </c>
      <c r="E238" s="69" t="s">
        <v>36</v>
      </c>
      <c r="F238" s="78" t="s">
        <v>234</v>
      </c>
      <c r="G238" s="69" t="s">
        <v>1633</v>
      </c>
      <c r="H238" s="165">
        <v>4</v>
      </c>
      <c r="I238" s="69" t="s">
        <v>1708</v>
      </c>
      <c r="J238" s="176">
        <v>42</v>
      </c>
      <c r="K238" s="55" t="s">
        <v>1886</v>
      </c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>
        <v>42</v>
      </c>
      <c r="AH238" s="157"/>
      <c r="AI238" s="157">
        <v>42</v>
      </c>
      <c r="AJ238" s="157"/>
      <c r="AK238" s="157">
        <v>42</v>
      </c>
      <c r="AL238" s="157"/>
      <c r="AM238" s="157">
        <v>42</v>
      </c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</row>
    <row r="239" spans="1:51" ht="14.25" customHeight="1">
      <c r="A239" s="156">
        <v>231</v>
      </c>
      <c r="B239" s="79"/>
      <c r="C239" s="69" t="s">
        <v>247</v>
      </c>
      <c r="D239" s="78" t="s">
        <v>1559</v>
      </c>
      <c r="E239" s="69" t="s">
        <v>36</v>
      </c>
      <c r="F239" s="78" t="s">
        <v>1627</v>
      </c>
      <c r="G239" s="78" t="s">
        <v>1630</v>
      </c>
      <c r="H239" s="164">
        <v>4</v>
      </c>
      <c r="I239" s="78" t="s">
        <v>1700</v>
      </c>
      <c r="J239" s="164">
        <v>27</v>
      </c>
      <c r="K239" s="55" t="s">
        <v>1899</v>
      </c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>
        <v>27</v>
      </c>
      <c r="AI239" s="157"/>
      <c r="AJ239" s="157">
        <v>27</v>
      </c>
      <c r="AK239" s="157"/>
      <c r="AL239" s="157">
        <v>27</v>
      </c>
      <c r="AM239" s="157"/>
      <c r="AN239" s="157">
        <v>27</v>
      </c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</row>
    <row r="240" spans="1:51" ht="14.25" customHeight="1">
      <c r="A240" s="156">
        <v>232</v>
      </c>
      <c r="B240" s="79"/>
      <c r="C240" s="114" t="s">
        <v>231</v>
      </c>
      <c r="D240" s="78" t="s">
        <v>225</v>
      </c>
      <c r="E240" s="69" t="s">
        <v>36</v>
      </c>
      <c r="F240" s="78" t="s">
        <v>179</v>
      </c>
      <c r="G240" s="78" t="s">
        <v>320</v>
      </c>
      <c r="H240" s="164">
        <v>3</v>
      </c>
      <c r="I240" s="78" t="s">
        <v>1348</v>
      </c>
      <c r="J240" s="175">
        <v>31</v>
      </c>
      <c r="K240" s="55" t="s">
        <v>1901</v>
      </c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>
        <v>31</v>
      </c>
      <c r="AJ240" s="157"/>
      <c r="AK240" s="157">
        <v>31</v>
      </c>
      <c r="AL240" s="157"/>
      <c r="AM240" s="157">
        <v>31</v>
      </c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</row>
    <row r="241" spans="1:51" ht="14.25" customHeight="1">
      <c r="A241" s="156">
        <v>233</v>
      </c>
      <c r="B241" s="79"/>
      <c r="C241" s="114" t="s">
        <v>231</v>
      </c>
      <c r="D241" s="78" t="s">
        <v>227</v>
      </c>
      <c r="E241" s="69" t="s">
        <v>36</v>
      </c>
      <c r="F241" s="78" t="s">
        <v>181</v>
      </c>
      <c r="G241" s="78" t="s">
        <v>320</v>
      </c>
      <c r="H241" s="164">
        <v>3</v>
      </c>
      <c r="I241" s="78" t="s">
        <v>1348</v>
      </c>
      <c r="J241" s="175">
        <v>44</v>
      </c>
      <c r="K241" s="55" t="s">
        <v>1901</v>
      </c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>
        <v>44</v>
      </c>
      <c r="AJ241" s="157"/>
      <c r="AK241" s="157">
        <v>44</v>
      </c>
      <c r="AL241" s="157"/>
      <c r="AM241" s="157">
        <v>44</v>
      </c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</row>
    <row r="242" spans="1:51" ht="14.25" customHeight="1">
      <c r="A242" s="156">
        <v>234</v>
      </c>
      <c r="B242" s="81"/>
      <c r="C242" s="114" t="s">
        <v>231</v>
      </c>
      <c r="D242" s="78" t="s">
        <v>226</v>
      </c>
      <c r="E242" s="69" t="s">
        <v>36</v>
      </c>
      <c r="F242" s="78" t="s">
        <v>180</v>
      </c>
      <c r="G242" s="78" t="s">
        <v>1267</v>
      </c>
      <c r="H242" s="164">
        <v>3</v>
      </c>
      <c r="I242" s="78" t="s">
        <v>1348</v>
      </c>
      <c r="J242" s="175">
        <v>45</v>
      </c>
      <c r="K242" s="55" t="s">
        <v>1901</v>
      </c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>
        <v>45</v>
      </c>
      <c r="AJ242" s="157"/>
      <c r="AK242" s="157">
        <v>45</v>
      </c>
      <c r="AL242" s="157"/>
      <c r="AM242" s="157">
        <v>45</v>
      </c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</row>
    <row r="243" spans="1:51" ht="14.25" customHeight="1">
      <c r="A243" s="156">
        <v>235</v>
      </c>
      <c r="B243" s="81"/>
      <c r="C243" s="69" t="s">
        <v>247</v>
      </c>
      <c r="D243" s="78" t="s">
        <v>1560</v>
      </c>
      <c r="E243" s="69" t="s">
        <v>36</v>
      </c>
      <c r="F243" s="78" t="s">
        <v>1627</v>
      </c>
      <c r="G243" s="78" t="s">
        <v>1630</v>
      </c>
      <c r="H243" s="164">
        <v>4</v>
      </c>
      <c r="I243" s="78" t="s">
        <v>1701</v>
      </c>
      <c r="J243" s="164">
        <v>35</v>
      </c>
      <c r="K243" s="55" t="s">
        <v>1901</v>
      </c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>
        <v>35</v>
      </c>
      <c r="AJ243" s="157"/>
      <c r="AK243" s="157">
        <v>35</v>
      </c>
      <c r="AL243" s="157"/>
      <c r="AM243" s="157">
        <v>35</v>
      </c>
      <c r="AN243" s="157"/>
      <c r="AO243" s="157">
        <v>35</v>
      </c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</row>
    <row r="244" spans="1:51" ht="14.25" customHeight="1">
      <c r="A244" s="156">
        <v>236</v>
      </c>
      <c r="B244" s="79"/>
      <c r="C244" s="69" t="s">
        <v>247</v>
      </c>
      <c r="D244" s="69" t="s">
        <v>1566</v>
      </c>
      <c r="E244" s="69" t="s">
        <v>36</v>
      </c>
      <c r="F244" s="69" t="s">
        <v>89</v>
      </c>
      <c r="G244" s="69" t="s">
        <v>1635</v>
      </c>
      <c r="H244" s="165">
        <v>3</v>
      </c>
      <c r="I244" s="69" t="s">
        <v>1710</v>
      </c>
      <c r="J244" s="176">
        <v>26</v>
      </c>
      <c r="K244" s="55" t="s">
        <v>1890</v>
      </c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>
        <v>26</v>
      </c>
      <c r="AK244" s="157"/>
      <c r="AL244" s="157">
        <v>26</v>
      </c>
      <c r="AM244" s="157"/>
      <c r="AN244" s="157">
        <v>26</v>
      </c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</row>
    <row r="245" spans="1:51" ht="14.25" customHeight="1">
      <c r="A245" s="156">
        <v>237</v>
      </c>
      <c r="B245" s="81"/>
      <c r="C245" s="69" t="s">
        <v>247</v>
      </c>
      <c r="D245" s="69" t="s">
        <v>1565</v>
      </c>
      <c r="E245" s="69" t="s">
        <v>36</v>
      </c>
      <c r="F245" s="78" t="s">
        <v>86</v>
      </c>
      <c r="G245" s="69" t="s">
        <v>1635</v>
      </c>
      <c r="H245" s="165">
        <v>3</v>
      </c>
      <c r="I245" s="69" t="s">
        <v>1709</v>
      </c>
      <c r="J245" s="176">
        <v>40</v>
      </c>
      <c r="K245" s="55" t="s">
        <v>1904</v>
      </c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>
        <v>40</v>
      </c>
      <c r="AL245" s="157"/>
      <c r="AM245" s="157">
        <v>40</v>
      </c>
      <c r="AN245" s="157"/>
      <c r="AO245" s="157">
        <v>40</v>
      </c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</row>
    <row r="246" spans="1:51" ht="14.25" customHeight="1">
      <c r="A246" s="156">
        <v>238</v>
      </c>
      <c r="B246" s="79"/>
      <c r="C246" s="69" t="s">
        <v>247</v>
      </c>
      <c r="D246" s="69" t="s">
        <v>380</v>
      </c>
      <c r="E246" s="69" t="s">
        <v>36</v>
      </c>
      <c r="F246" s="78" t="s">
        <v>234</v>
      </c>
      <c r="G246" s="69" t="s">
        <v>1609</v>
      </c>
      <c r="H246" s="165">
        <v>5</v>
      </c>
      <c r="I246" s="69" t="s">
        <v>1681</v>
      </c>
      <c r="J246" s="176">
        <v>30</v>
      </c>
      <c r="K246" s="55" t="s">
        <v>1894</v>
      </c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>
        <v>30</v>
      </c>
      <c r="AO246" s="157"/>
      <c r="AP246" s="157">
        <v>30</v>
      </c>
      <c r="AQ246" s="157"/>
      <c r="AR246" s="157">
        <v>30</v>
      </c>
      <c r="AS246" s="157"/>
      <c r="AT246" s="157">
        <v>30</v>
      </c>
      <c r="AU246" s="157"/>
      <c r="AV246" s="157">
        <v>30</v>
      </c>
      <c r="AW246" s="157"/>
      <c r="AX246" s="157"/>
      <c r="AY246" s="157"/>
    </row>
    <row r="247" spans="1:51" ht="14.25" customHeight="1">
      <c r="A247" s="156">
        <v>239</v>
      </c>
      <c r="B247" s="79"/>
      <c r="C247" s="114" t="s">
        <v>231</v>
      </c>
      <c r="D247" s="78" t="s">
        <v>225</v>
      </c>
      <c r="E247" s="78" t="s">
        <v>36</v>
      </c>
      <c r="F247" s="78" t="s">
        <v>179</v>
      </c>
      <c r="G247" s="78" t="s">
        <v>1267</v>
      </c>
      <c r="H247" s="164">
        <v>3</v>
      </c>
      <c r="I247" s="78" t="s">
        <v>1349</v>
      </c>
      <c r="J247" s="175">
        <v>31</v>
      </c>
      <c r="K247" s="55" t="s">
        <v>1895</v>
      </c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>
        <v>31</v>
      </c>
      <c r="AP247" s="157"/>
      <c r="AQ247" s="157">
        <v>31</v>
      </c>
      <c r="AR247" s="157"/>
      <c r="AS247" s="157">
        <v>31</v>
      </c>
      <c r="AT247" s="157"/>
      <c r="AU247" s="157"/>
      <c r="AV247" s="157"/>
      <c r="AW247" s="157"/>
      <c r="AX247" s="157"/>
      <c r="AY247" s="157"/>
    </row>
    <row r="248" spans="1:51" ht="14.25" customHeight="1">
      <c r="A248" s="156">
        <v>240</v>
      </c>
      <c r="B248" s="81"/>
      <c r="C248" s="114" t="s">
        <v>231</v>
      </c>
      <c r="D248" s="78" t="s">
        <v>227</v>
      </c>
      <c r="E248" s="78" t="s">
        <v>36</v>
      </c>
      <c r="F248" s="78" t="s">
        <v>181</v>
      </c>
      <c r="G248" s="78" t="s">
        <v>318</v>
      </c>
      <c r="H248" s="164">
        <v>3</v>
      </c>
      <c r="I248" s="78" t="s">
        <v>1349</v>
      </c>
      <c r="J248" s="175">
        <v>44</v>
      </c>
      <c r="K248" s="104" t="s">
        <v>1895</v>
      </c>
      <c r="L248" s="156"/>
      <c r="M248" s="156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>
        <v>44</v>
      </c>
      <c r="AP248" s="157"/>
      <c r="AQ248" s="157">
        <v>44</v>
      </c>
      <c r="AR248" s="157"/>
      <c r="AS248" s="157">
        <v>44</v>
      </c>
      <c r="AT248" s="157"/>
      <c r="AU248" s="157"/>
      <c r="AV248" s="157"/>
      <c r="AW248" s="157"/>
      <c r="AX248" s="157"/>
      <c r="AY248" s="157"/>
    </row>
    <row r="249" spans="1:51" ht="14.25" customHeight="1">
      <c r="A249" s="156">
        <v>241</v>
      </c>
      <c r="B249" s="81"/>
      <c r="C249" s="114" t="s">
        <v>231</v>
      </c>
      <c r="D249" s="78" t="s">
        <v>226</v>
      </c>
      <c r="E249" s="78" t="s">
        <v>36</v>
      </c>
      <c r="F249" s="78" t="s">
        <v>180</v>
      </c>
      <c r="G249" s="78" t="s">
        <v>320</v>
      </c>
      <c r="H249" s="164">
        <v>3</v>
      </c>
      <c r="I249" s="78" t="s">
        <v>1349</v>
      </c>
      <c r="J249" s="175">
        <v>45</v>
      </c>
      <c r="K249" s="55" t="s">
        <v>1895</v>
      </c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>
        <v>45</v>
      </c>
      <c r="AP249" s="157"/>
      <c r="AQ249" s="157">
        <v>45</v>
      </c>
      <c r="AR249" s="157"/>
      <c r="AS249" s="157">
        <v>45</v>
      </c>
      <c r="AT249" s="157"/>
      <c r="AU249" s="157"/>
      <c r="AV249" s="157"/>
      <c r="AW249" s="157"/>
      <c r="AX249" s="157"/>
      <c r="AY249" s="157"/>
    </row>
    <row r="250" spans="1:51" ht="14.25" customHeight="1">
      <c r="A250" s="156">
        <v>242</v>
      </c>
      <c r="B250" s="81"/>
      <c r="C250" s="69" t="s">
        <v>247</v>
      </c>
      <c r="D250" s="69" t="s">
        <v>916</v>
      </c>
      <c r="E250" s="69" t="s">
        <v>36</v>
      </c>
      <c r="F250" s="69" t="s">
        <v>89</v>
      </c>
      <c r="G250" s="69" t="s">
        <v>1609</v>
      </c>
      <c r="H250" s="165">
        <v>5</v>
      </c>
      <c r="I250" s="69" t="s">
        <v>1682</v>
      </c>
      <c r="J250" s="176">
        <v>30</v>
      </c>
      <c r="K250" s="55" t="s">
        <v>1895</v>
      </c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>
        <v>30</v>
      </c>
      <c r="AP250" s="157"/>
      <c r="AQ250" s="157">
        <v>30</v>
      </c>
      <c r="AR250" s="157"/>
      <c r="AS250" s="157">
        <v>30</v>
      </c>
      <c r="AT250" s="157"/>
      <c r="AU250" s="157">
        <v>30</v>
      </c>
      <c r="AV250" s="157"/>
      <c r="AW250" s="157">
        <v>30</v>
      </c>
      <c r="AX250" s="157"/>
      <c r="AY250" s="157"/>
    </row>
    <row r="251" spans="1:51" ht="14.25" customHeight="1">
      <c r="A251" s="156">
        <v>243</v>
      </c>
      <c r="B251" s="79"/>
      <c r="C251" s="114" t="s">
        <v>231</v>
      </c>
      <c r="D251" s="78" t="s">
        <v>1243</v>
      </c>
      <c r="E251" s="78" t="s">
        <v>36</v>
      </c>
      <c r="F251" s="78" t="s">
        <v>86</v>
      </c>
      <c r="G251" s="78" t="s">
        <v>1270</v>
      </c>
      <c r="H251" s="164">
        <v>4</v>
      </c>
      <c r="I251" s="78" t="s">
        <v>1354</v>
      </c>
      <c r="J251" s="175">
        <v>30</v>
      </c>
      <c r="K251" s="55" t="s">
        <v>1888</v>
      </c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>
        <v>30</v>
      </c>
      <c r="AQ251" s="157"/>
      <c r="AR251" s="157">
        <v>30</v>
      </c>
      <c r="AS251" s="157"/>
      <c r="AT251" s="157">
        <v>30</v>
      </c>
      <c r="AU251" s="157"/>
      <c r="AV251" s="157">
        <v>30</v>
      </c>
      <c r="AW251" s="157"/>
      <c r="AX251" s="157"/>
      <c r="AY251" s="157"/>
    </row>
    <row r="252" spans="1:51" ht="14.25" customHeight="1">
      <c r="A252" s="156">
        <v>244</v>
      </c>
      <c r="B252" s="79"/>
      <c r="C252" s="114" t="s">
        <v>231</v>
      </c>
      <c r="D252" s="78" t="s">
        <v>294</v>
      </c>
      <c r="E252" s="78" t="s">
        <v>36</v>
      </c>
      <c r="F252" s="78" t="s">
        <v>185</v>
      </c>
      <c r="G252" s="78" t="s">
        <v>1274</v>
      </c>
      <c r="H252" s="164">
        <v>4</v>
      </c>
      <c r="I252" s="78" t="s">
        <v>1354</v>
      </c>
      <c r="J252" s="175">
        <v>39</v>
      </c>
      <c r="K252" s="55" t="s">
        <v>1888</v>
      </c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>
        <v>39</v>
      </c>
      <c r="AQ252" s="157"/>
      <c r="AR252" s="157">
        <v>39</v>
      </c>
      <c r="AS252" s="157"/>
      <c r="AT252" s="157">
        <v>39</v>
      </c>
      <c r="AU252" s="157"/>
      <c r="AV252" s="157">
        <v>39</v>
      </c>
      <c r="AW252" s="157"/>
      <c r="AX252" s="157"/>
      <c r="AY252" s="157"/>
    </row>
    <row r="253" spans="1:51" ht="14.25" customHeight="1">
      <c r="A253" s="156">
        <v>245</v>
      </c>
      <c r="B253" s="81"/>
      <c r="C253" s="114" t="s">
        <v>231</v>
      </c>
      <c r="D253" s="78" t="s">
        <v>296</v>
      </c>
      <c r="E253" s="78" t="s">
        <v>36</v>
      </c>
      <c r="F253" s="78" t="s">
        <v>87</v>
      </c>
      <c r="G253" s="78" t="s">
        <v>1273</v>
      </c>
      <c r="H253" s="164">
        <v>4</v>
      </c>
      <c r="I253" s="78" t="s">
        <v>1354</v>
      </c>
      <c r="J253" s="175">
        <v>19</v>
      </c>
      <c r="K253" s="55" t="s">
        <v>1888</v>
      </c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>
        <v>19</v>
      </c>
      <c r="AQ253" s="157"/>
      <c r="AR253" s="157">
        <v>19</v>
      </c>
      <c r="AS253" s="157"/>
      <c r="AT253" s="157">
        <v>19</v>
      </c>
      <c r="AU253" s="157"/>
      <c r="AV253" s="157">
        <v>19</v>
      </c>
      <c r="AW253" s="157"/>
      <c r="AX253" s="157"/>
      <c r="AY253" s="157"/>
    </row>
    <row r="254" spans="1:51" ht="14.25" customHeight="1">
      <c r="A254" s="156">
        <v>246</v>
      </c>
      <c r="B254" s="81"/>
      <c r="C254" s="114" t="s">
        <v>231</v>
      </c>
      <c r="D254" s="78" t="s">
        <v>295</v>
      </c>
      <c r="E254" s="78" t="s">
        <v>36</v>
      </c>
      <c r="F254" s="78" t="s">
        <v>88</v>
      </c>
      <c r="G254" s="78" t="s">
        <v>1274</v>
      </c>
      <c r="H254" s="164">
        <v>4</v>
      </c>
      <c r="I254" s="78" t="s">
        <v>1354</v>
      </c>
      <c r="J254" s="175">
        <v>38</v>
      </c>
      <c r="K254" s="55" t="s">
        <v>1888</v>
      </c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>
        <v>38</v>
      </c>
      <c r="AQ254" s="157"/>
      <c r="AR254" s="157">
        <v>38</v>
      </c>
      <c r="AS254" s="157"/>
      <c r="AT254" s="157">
        <v>38</v>
      </c>
      <c r="AU254" s="157"/>
      <c r="AV254" s="157">
        <v>38</v>
      </c>
      <c r="AW254" s="157"/>
      <c r="AX254" s="157"/>
      <c r="AY254" s="157"/>
    </row>
    <row r="255" spans="1:51" ht="14.25" customHeight="1">
      <c r="A255" s="156">
        <v>247</v>
      </c>
      <c r="B255" s="81"/>
      <c r="C255" s="114" t="s">
        <v>231</v>
      </c>
      <c r="D255" s="78" t="s">
        <v>297</v>
      </c>
      <c r="E255" s="78" t="s">
        <v>36</v>
      </c>
      <c r="F255" s="78" t="s">
        <v>90</v>
      </c>
      <c r="G255" s="78" t="s">
        <v>1274</v>
      </c>
      <c r="H255" s="164">
        <v>4</v>
      </c>
      <c r="I255" s="78" t="s">
        <v>1354</v>
      </c>
      <c r="J255" s="175">
        <v>35</v>
      </c>
      <c r="K255" s="55" t="s">
        <v>1888</v>
      </c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>
        <v>35</v>
      </c>
      <c r="AQ255" s="157"/>
      <c r="AR255" s="157">
        <v>35</v>
      </c>
      <c r="AS255" s="157"/>
      <c r="AT255" s="157">
        <v>35</v>
      </c>
      <c r="AU255" s="157"/>
      <c r="AV255" s="157">
        <v>35</v>
      </c>
      <c r="AW255" s="157"/>
      <c r="AX255" s="157"/>
      <c r="AY255" s="157"/>
    </row>
    <row r="256" spans="1:51" ht="14.25" customHeight="1">
      <c r="A256" s="156">
        <v>248</v>
      </c>
      <c r="B256" s="79"/>
      <c r="C256" s="69" t="s">
        <v>247</v>
      </c>
      <c r="D256" s="78" t="s">
        <v>1561</v>
      </c>
      <c r="E256" s="78" t="s">
        <v>36</v>
      </c>
      <c r="F256" s="78" t="s">
        <v>1627</v>
      </c>
      <c r="G256" s="78" t="s">
        <v>1630</v>
      </c>
      <c r="H256" s="164">
        <v>4</v>
      </c>
      <c r="I256" s="78" t="s">
        <v>1702</v>
      </c>
      <c r="J256" s="164">
        <v>29</v>
      </c>
      <c r="K256" s="55" t="s">
        <v>1888</v>
      </c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>
        <v>29</v>
      </c>
      <c r="AQ256" s="157"/>
      <c r="AR256" s="157">
        <v>29</v>
      </c>
      <c r="AS256" s="157"/>
      <c r="AT256" s="157">
        <v>29</v>
      </c>
      <c r="AU256" s="157"/>
      <c r="AV256" s="157">
        <v>29</v>
      </c>
      <c r="AW256" s="157"/>
      <c r="AX256" s="157"/>
      <c r="AY256" s="157"/>
    </row>
    <row r="257" spans="1:51" s="62" customFormat="1" ht="14.25" customHeight="1">
      <c r="A257" s="156">
        <v>249</v>
      </c>
      <c r="B257" s="79"/>
      <c r="C257" s="114" t="s">
        <v>231</v>
      </c>
      <c r="D257" s="78" t="s">
        <v>225</v>
      </c>
      <c r="E257" s="78" t="s">
        <v>36</v>
      </c>
      <c r="F257" s="78" t="s">
        <v>179</v>
      </c>
      <c r="G257" s="78" t="s">
        <v>1268</v>
      </c>
      <c r="H257" s="164">
        <v>2</v>
      </c>
      <c r="I257" s="78" t="s">
        <v>1350</v>
      </c>
      <c r="J257" s="175">
        <v>31</v>
      </c>
      <c r="K257" s="55" t="s">
        <v>1908</v>
      </c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7"/>
      <c r="AE257" s="157"/>
      <c r="AF257" s="157"/>
      <c r="AG257" s="157"/>
      <c r="AH257" s="156"/>
      <c r="AI257" s="156"/>
      <c r="AJ257" s="157"/>
      <c r="AK257" s="157"/>
      <c r="AL257" s="157"/>
      <c r="AM257" s="157"/>
      <c r="AN257" s="157"/>
      <c r="AO257" s="157"/>
      <c r="AP257" s="157"/>
      <c r="AQ257" s="157"/>
      <c r="AR257" s="156"/>
      <c r="AS257" s="156"/>
      <c r="AT257" s="157"/>
      <c r="AU257" s="157">
        <v>31</v>
      </c>
      <c r="AV257" s="157"/>
      <c r="AW257" s="157">
        <v>31</v>
      </c>
      <c r="AX257" s="157"/>
      <c r="AY257" s="157"/>
    </row>
    <row r="258" spans="1:51" s="99" customFormat="1" ht="14.25" customHeight="1">
      <c r="A258" s="156">
        <v>250</v>
      </c>
      <c r="B258" s="81"/>
      <c r="C258" s="114" t="s">
        <v>231</v>
      </c>
      <c r="D258" s="78" t="s">
        <v>227</v>
      </c>
      <c r="E258" s="78" t="s">
        <v>36</v>
      </c>
      <c r="F258" s="78" t="s">
        <v>181</v>
      </c>
      <c r="G258" s="78" t="s">
        <v>1268</v>
      </c>
      <c r="H258" s="164">
        <v>2</v>
      </c>
      <c r="I258" s="78" t="s">
        <v>1350</v>
      </c>
      <c r="J258" s="175">
        <v>44</v>
      </c>
      <c r="K258" s="55" t="s">
        <v>1908</v>
      </c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7"/>
      <c r="AE258" s="157"/>
      <c r="AF258" s="157"/>
      <c r="AG258" s="157"/>
      <c r="AH258" s="156"/>
      <c r="AI258" s="156"/>
      <c r="AJ258" s="157"/>
      <c r="AK258" s="157"/>
      <c r="AL258" s="157"/>
      <c r="AM258" s="157"/>
      <c r="AN258" s="157"/>
      <c r="AO258" s="157"/>
      <c r="AP258" s="157"/>
      <c r="AQ258" s="157"/>
      <c r="AR258" s="156"/>
      <c r="AS258" s="156"/>
      <c r="AT258" s="157"/>
      <c r="AU258" s="157">
        <v>44</v>
      </c>
      <c r="AV258" s="157"/>
      <c r="AW258" s="157">
        <v>44</v>
      </c>
      <c r="AX258" s="157"/>
      <c r="AY258" s="157"/>
    </row>
    <row r="259" spans="1:51" ht="14.25" customHeight="1">
      <c r="A259" s="156">
        <v>251</v>
      </c>
      <c r="B259" s="81"/>
      <c r="C259" s="114" t="s">
        <v>231</v>
      </c>
      <c r="D259" s="78" t="s">
        <v>226</v>
      </c>
      <c r="E259" s="78" t="s">
        <v>36</v>
      </c>
      <c r="F259" s="78" t="s">
        <v>180</v>
      </c>
      <c r="G259" s="78" t="s">
        <v>1266</v>
      </c>
      <c r="H259" s="164">
        <v>2</v>
      </c>
      <c r="I259" s="78" t="s">
        <v>1350</v>
      </c>
      <c r="J259" s="175">
        <v>45</v>
      </c>
      <c r="K259" s="104" t="s">
        <v>1908</v>
      </c>
      <c r="L259" s="156"/>
      <c r="M259" s="156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>
        <v>45</v>
      </c>
      <c r="AV259" s="157"/>
      <c r="AW259" s="157">
        <v>45</v>
      </c>
      <c r="AX259" s="157"/>
      <c r="AY259" s="157"/>
    </row>
    <row r="260" spans="1:51" ht="14.25" customHeight="1">
      <c r="A260" s="243" t="s">
        <v>2054</v>
      </c>
      <c r="B260" s="244"/>
      <c r="C260" s="244"/>
      <c r="D260" s="244"/>
      <c r="E260" s="244"/>
      <c r="F260" s="244"/>
      <c r="G260" s="244"/>
      <c r="H260" s="245"/>
      <c r="I260" s="82"/>
      <c r="J260" s="223">
        <f>SUM(J178:J259)</f>
        <v>2938</v>
      </c>
      <c r="K260" s="104"/>
      <c r="L260" s="156"/>
      <c r="M260" s="156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58"/>
      <c r="AM260" s="158"/>
      <c r="AN260" s="158"/>
      <c r="AO260" s="158"/>
      <c r="AP260" s="158"/>
      <c r="AQ260" s="158"/>
      <c r="AR260" s="158"/>
      <c r="AS260" s="158"/>
      <c r="AT260" s="158"/>
      <c r="AU260" s="158"/>
      <c r="AV260" s="158"/>
      <c r="AW260" s="158"/>
      <c r="AX260" s="158"/>
      <c r="AY260" s="158"/>
    </row>
    <row r="261" spans="1:51" ht="14.25" customHeight="1">
      <c r="A261" s="156">
        <v>252</v>
      </c>
      <c r="B261" s="81"/>
      <c r="C261" s="69" t="s">
        <v>222</v>
      </c>
      <c r="D261" s="78" t="s">
        <v>1109</v>
      </c>
      <c r="E261" s="78" t="s">
        <v>914</v>
      </c>
      <c r="F261" s="78" t="s">
        <v>915</v>
      </c>
      <c r="G261" s="69" t="s">
        <v>1154</v>
      </c>
      <c r="H261" s="165">
        <v>14</v>
      </c>
      <c r="I261" s="69" t="s">
        <v>1196</v>
      </c>
      <c r="J261" s="165">
        <v>24</v>
      </c>
      <c r="K261" s="104" t="s">
        <v>1887</v>
      </c>
      <c r="L261" s="156"/>
      <c r="M261" s="156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>
        <v>9.6</v>
      </c>
      <c r="AM261" s="157">
        <v>24</v>
      </c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</row>
    <row r="262" spans="1:51" ht="14.25" customHeight="1">
      <c r="A262" s="243" t="s">
        <v>2054</v>
      </c>
      <c r="B262" s="244"/>
      <c r="C262" s="244"/>
      <c r="D262" s="244"/>
      <c r="E262" s="244"/>
      <c r="F262" s="244"/>
      <c r="G262" s="244"/>
      <c r="H262" s="245"/>
      <c r="I262" s="107"/>
      <c r="J262" s="199">
        <f>SUM(J261)</f>
        <v>24</v>
      </c>
      <c r="K262" s="104"/>
      <c r="L262" s="156"/>
      <c r="M262" s="156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  <c r="AM262" s="158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</row>
    <row r="263" spans="1:51" ht="14.25" customHeight="1">
      <c r="A263" s="156">
        <v>253</v>
      </c>
      <c r="B263" s="81"/>
      <c r="C263" s="60" t="s">
        <v>1536</v>
      </c>
      <c r="D263" s="114" t="s">
        <v>1370</v>
      </c>
      <c r="E263" s="114" t="s">
        <v>33</v>
      </c>
      <c r="F263" s="114" t="s">
        <v>191</v>
      </c>
      <c r="G263" s="114" t="s">
        <v>1411</v>
      </c>
      <c r="H263" s="164">
        <v>10</v>
      </c>
      <c r="I263" s="78" t="s">
        <v>1770</v>
      </c>
      <c r="J263" s="180">
        <v>45</v>
      </c>
      <c r="K263" s="55" t="s">
        <v>1872</v>
      </c>
      <c r="L263" s="157">
        <v>9</v>
      </c>
      <c r="M263" s="157"/>
      <c r="N263" s="192"/>
      <c r="O263" s="157"/>
      <c r="P263" s="157">
        <v>9</v>
      </c>
      <c r="Q263" s="157"/>
      <c r="R263" s="192"/>
      <c r="S263" s="157"/>
      <c r="T263" s="157">
        <v>9</v>
      </c>
      <c r="U263" s="157"/>
      <c r="V263" s="157">
        <v>9</v>
      </c>
      <c r="W263" s="157"/>
      <c r="X263" s="192"/>
      <c r="Y263" s="157"/>
      <c r="Z263" s="157">
        <v>9</v>
      </c>
      <c r="AA263" s="157"/>
      <c r="AB263" s="192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</row>
    <row r="264" spans="1:51" ht="14.25" customHeight="1">
      <c r="A264" s="156">
        <v>254</v>
      </c>
      <c r="B264" s="81"/>
      <c r="C264" s="60" t="s">
        <v>1536</v>
      </c>
      <c r="D264" s="114" t="s">
        <v>1368</v>
      </c>
      <c r="E264" s="114" t="s">
        <v>33</v>
      </c>
      <c r="F264" s="114" t="s">
        <v>191</v>
      </c>
      <c r="G264" s="114" t="s">
        <v>1411</v>
      </c>
      <c r="H264" s="164">
        <v>10</v>
      </c>
      <c r="I264" s="78" t="s">
        <v>1771</v>
      </c>
      <c r="J264" s="180">
        <v>48</v>
      </c>
      <c r="K264" s="55" t="s">
        <v>1872</v>
      </c>
      <c r="L264" s="157">
        <v>9.6</v>
      </c>
      <c r="M264" s="157"/>
      <c r="N264" s="192"/>
      <c r="O264" s="157"/>
      <c r="P264" s="157">
        <v>9.6</v>
      </c>
      <c r="Q264" s="157"/>
      <c r="R264" s="192"/>
      <c r="S264" s="157"/>
      <c r="T264" s="157"/>
      <c r="U264" s="157"/>
      <c r="V264" s="157"/>
      <c r="W264" s="157"/>
      <c r="X264" s="157"/>
      <c r="Y264" s="157"/>
      <c r="Z264" s="157">
        <v>9.6</v>
      </c>
      <c r="AA264" s="157"/>
      <c r="AB264" s="192"/>
      <c r="AC264" s="157"/>
      <c r="AD264" s="157">
        <v>9.6</v>
      </c>
      <c r="AE264" s="157"/>
      <c r="AF264" s="157">
        <v>9.6</v>
      </c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</row>
    <row r="265" spans="1:51" ht="14.25" customHeight="1">
      <c r="A265" s="156">
        <v>255</v>
      </c>
      <c r="B265" s="81"/>
      <c r="C265" s="60" t="s">
        <v>1536</v>
      </c>
      <c r="D265" s="114" t="s">
        <v>1369</v>
      </c>
      <c r="E265" s="114" t="s">
        <v>33</v>
      </c>
      <c r="F265" s="114" t="s">
        <v>191</v>
      </c>
      <c r="G265" s="114" t="s">
        <v>1411</v>
      </c>
      <c r="H265" s="164">
        <v>10</v>
      </c>
      <c r="I265" s="78" t="s">
        <v>1772</v>
      </c>
      <c r="J265" s="180">
        <v>50</v>
      </c>
      <c r="K265" s="55" t="s">
        <v>1872</v>
      </c>
      <c r="L265" s="157">
        <v>10</v>
      </c>
      <c r="M265" s="157"/>
      <c r="N265" s="192"/>
      <c r="O265" s="157"/>
      <c r="P265" s="157">
        <v>10</v>
      </c>
      <c r="Q265" s="157"/>
      <c r="R265" s="192"/>
      <c r="S265" s="157"/>
      <c r="T265" s="157">
        <v>10</v>
      </c>
      <c r="U265" s="157"/>
      <c r="V265" s="157">
        <v>10</v>
      </c>
      <c r="W265" s="157"/>
      <c r="X265" s="192"/>
      <c r="Y265" s="157"/>
      <c r="Z265" s="157"/>
      <c r="AA265" s="157"/>
      <c r="AB265" s="157"/>
      <c r="AC265" s="157"/>
      <c r="AD265" s="157">
        <v>10</v>
      </c>
      <c r="AE265" s="157"/>
      <c r="AF265" s="157">
        <v>10</v>
      </c>
      <c r="AG265" s="157"/>
      <c r="AH265" s="157">
        <v>10</v>
      </c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</row>
    <row r="266" spans="1:51" ht="14.25" customHeight="1">
      <c r="A266" s="156">
        <v>256</v>
      </c>
      <c r="B266" s="81"/>
      <c r="C266" s="60" t="s">
        <v>1536</v>
      </c>
      <c r="D266" s="114" t="s">
        <v>332</v>
      </c>
      <c r="E266" s="114" t="s">
        <v>33</v>
      </c>
      <c r="F266" s="114" t="s">
        <v>71</v>
      </c>
      <c r="G266" s="114" t="s">
        <v>1422</v>
      </c>
      <c r="H266" s="164">
        <v>3</v>
      </c>
      <c r="I266" s="78" t="s">
        <v>1486</v>
      </c>
      <c r="J266" s="180">
        <v>45</v>
      </c>
      <c r="K266" s="55" t="s">
        <v>1872</v>
      </c>
      <c r="L266" s="157">
        <v>45</v>
      </c>
      <c r="M266" s="157"/>
      <c r="N266" s="157"/>
      <c r="O266" s="157">
        <v>45</v>
      </c>
      <c r="P266" s="157">
        <v>27</v>
      </c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</row>
    <row r="267" spans="1:51" ht="14.25" customHeight="1">
      <c r="A267" s="156">
        <v>257</v>
      </c>
      <c r="B267" s="81"/>
      <c r="C267" s="69" t="s">
        <v>247</v>
      </c>
      <c r="D267" s="69" t="s">
        <v>1961</v>
      </c>
      <c r="E267" s="116" t="s">
        <v>33</v>
      </c>
      <c r="F267" s="116" t="s">
        <v>190</v>
      </c>
      <c r="G267" s="69" t="s">
        <v>358</v>
      </c>
      <c r="H267" s="165">
        <v>2</v>
      </c>
      <c r="I267" s="69" t="s">
        <v>1646</v>
      </c>
      <c r="J267" s="178">
        <v>47</v>
      </c>
      <c r="K267" s="55" t="s">
        <v>1872</v>
      </c>
      <c r="L267" s="157">
        <v>47</v>
      </c>
      <c r="M267" s="157"/>
      <c r="N267" s="157">
        <v>47</v>
      </c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</row>
    <row r="268" spans="1:51" ht="14.25" customHeight="1">
      <c r="A268" s="156">
        <v>258</v>
      </c>
      <c r="B268" s="81"/>
      <c r="C268" s="69" t="s">
        <v>247</v>
      </c>
      <c r="D268" s="69" t="s">
        <v>1962</v>
      </c>
      <c r="E268" s="116" t="s">
        <v>33</v>
      </c>
      <c r="F268" s="116" t="s">
        <v>47</v>
      </c>
      <c r="G268" s="69" t="s">
        <v>262</v>
      </c>
      <c r="H268" s="165">
        <v>2</v>
      </c>
      <c r="I268" s="69" t="s">
        <v>1646</v>
      </c>
      <c r="J268" s="178">
        <v>40</v>
      </c>
      <c r="K268" s="55" t="s">
        <v>1872</v>
      </c>
      <c r="L268" s="157">
        <v>40</v>
      </c>
      <c r="M268" s="157"/>
      <c r="N268" s="157">
        <v>40</v>
      </c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</row>
    <row r="269" spans="1:51" ht="14.25" customHeight="1">
      <c r="A269" s="156">
        <v>259</v>
      </c>
      <c r="B269" s="81"/>
      <c r="C269" s="69" t="s">
        <v>222</v>
      </c>
      <c r="D269" s="69" t="s">
        <v>213</v>
      </c>
      <c r="E269" s="78" t="s">
        <v>33</v>
      </c>
      <c r="F269" s="78" t="s">
        <v>67</v>
      </c>
      <c r="G269" s="69" t="s">
        <v>1138</v>
      </c>
      <c r="H269" s="165">
        <v>3</v>
      </c>
      <c r="I269" s="69" t="s">
        <v>1181</v>
      </c>
      <c r="J269" s="181">
        <v>33</v>
      </c>
      <c r="K269" s="55" t="s">
        <v>1872</v>
      </c>
      <c r="L269" s="157">
        <v>36.4</v>
      </c>
      <c r="M269" s="157"/>
      <c r="N269" s="157">
        <v>36.4</v>
      </c>
      <c r="O269" s="157"/>
      <c r="P269" s="157">
        <v>36.4</v>
      </c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</row>
    <row r="270" spans="1:51" ht="14.25" customHeight="1">
      <c r="A270" s="156">
        <v>260</v>
      </c>
      <c r="B270" s="81"/>
      <c r="C270" s="114" t="s">
        <v>231</v>
      </c>
      <c r="D270" s="78" t="s">
        <v>304</v>
      </c>
      <c r="E270" s="78" t="s">
        <v>33</v>
      </c>
      <c r="F270" s="78" t="s">
        <v>38</v>
      </c>
      <c r="G270" s="78" t="s">
        <v>1246</v>
      </c>
      <c r="H270" s="164">
        <v>1</v>
      </c>
      <c r="I270" s="78" t="s">
        <v>1280</v>
      </c>
      <c r="J270" s="175">
        <v>42</v>
      </c>
      <c r="K270" s="55" t="s">
        <v>1873</v>
      </c>
      <c r="L270" s="157"/>
      <c r="M270" s="157">
        <v>42</v>
      </c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</row>
    <row r="271" spans="1:51" ht="14.25" customHeight="1">
      <c r="A271" s="156">
        <v>261</v>
      </c>
      <c r="B271" s="81"/>
      <c r="C271" s="60" t="s">
        <v>1536</v>
      </c>
      <c r="D271" s="114" t="s">
        <v>333</v>
      </c>
      <c r="E271" s="114" t="s">
        <v>33</v>
      </c>
      <c r="F271" s="114" t="s">
        <v>71</v>
      </c>
      <c r="G271" s="114" t="s">
        <v>1422</v>
      </c>
      <c r="H271" s="164">
        <v>3</v>
      </c>
      <c r="I271" s="78" t="s">
        <v>1487</v>
      </c>
      <c r="J271" s="180">
        <v>46</v>
      </c>
      <c r="K271" s="55" t="s">
        <v>1873</v>
      </c>
      <c r="L271" s="157"/>
      <c r="M271" s="157">
        <v>36.799999999999997</v>
      </c>
      <c r="N271" s="157">
        <v>55.2</v>
      </c>
      <c r="O271" s="157"/>
      <c r="P271" s="157"/>
      <c r="Q271" s="157">
        <v>18.399999999999999</v>
      </c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</row>
    <row r="272" spans="1:51" ht="14.25" customHeight="1">
      <c r="A272" s="156">
        <v>262</v>
      </c>
      <c r="B272" s="81"/>
      <c r="C272" s="69" t="s">
        <v>247</v>
      </c>
      <c r="D272" s="69" t="s">
        <v>1963</v>
      </c>
      <c r="E272" s="116" t="s">
        <v>33</v>
      </c>
      <c r="F272" s="116" t="s">
        <v>190</v>
      </c>
      <c r="G272" s="69" t="s">
        <v>358</v>
      </c>
      <c r="H272" s="165">
        <v>2</v>
      </c>
      <c r="I272" s="69" t="s">
        <v>1647</v>
      </c>
      <c r="J272" s="178">
        <v>30</v>
      </c>
      <c r="K272" s="55" t="s">
        <v>1873</v>
      </c>
      <c r="L272" s="157"/>
      <c r="M272" s="157">
        <v>30</v>
      </c>
      <c r="N272" s="157"/>
      <c r="O272" s="157">
        <v>30</v>
      </c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</row>
    <row r="273" spans="1:51" ht="14.25" customHeight="1">
      <c r="A273" s="156">
        <v>263</v>
      </c>
      <c r="B273" s="121"/>
      <c r="C273" s="69" t="s">
        <v>247</v>
      </c>
      <c r="D273" s="69" t="s">
        <v>1964</v>
      </c>
      <c r="E273" s="116" t="s">
        <v>33</v>
      </c>
      <c r="F273" s="116" t="s">
        <v>47</v>
      </c>
      <c r="G273" s="69" t="s">
        <v>262</v>
      </c>
      <c r="H273" s="165">
        <v>2</v>
      </c>
      <c r="I273" s="69" t="s">
        <v>1647</v>
      </c>
      <c r="J273" s="178">
        <v>45</v>
      </c>
      <c r="K273" s="59" t="s">
        <v>1873</v>
      </c>
      <c r="L273" s="191"/>
      <c r="M273" s="191">
        <v>45</v>
      </c>
      <c r="N273" s="192"/>
      <c r="O273" s="192">
        <v>45</v>
      </c>
      <c r="P273" s="192"/>
      <c r="Q273" s="192"/>
      <c r="R273" s="192"/>
      <c r="S273" s="192"/>
      <c r="T273" s="192"/>
      <c r="U273" s="192"/>
      <c r="V273" s="192"/>
      <c r="W273" s="192"/>
      <c r="X273" s="192"/>
      <c r="Y273" s="192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</row>
    <row r="274" spans="1:51" ht="14.25" customHeight="1">
      <c r="A274" s="156">
        <v>264</v>
      </c>
      <c r="B274" s="117"/>
      <c r="C274" s="69" t="s">
        <v>247</v>
      </c>
      <c r="D274" s="69" t="s">
        <v>1965</v>
      </c>
      <c r="E274" s="69" t="s">
        <v>33</v>
      </c>
      <c r="F274" s="69" t="s">
        <v>191</v>
      </c>
      <c r="G274" s="69" t="s">
        <v>1575</v>
      </c>
      <c r="H274" s="165">
        <v>1</v>
      </c>
      <c r="I274" s="69" t="s">
        <v>1648</v>
      </c>
      <c r="J274" s="178">
        <v>48</v>
      </c>
      <c r="K274" s="104" t="s">
        <v>1876</v>
      </c>
      <c r="L274" s="191"/>
      <c r="M274" s="191"/>
      <c r="N274" s="192">
        <v>48</v>
      </c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</row>
    <row r="275" spans="1:51" ht="14.25" customHeight="1">
      <c r="A275" s="156">
        <v>265</v>
      </c>
      <c r="B275" s="79"/>
      <c r="C275" s="114" t="s">
        <v>231</v>
      </c>
      <c r="D275" s="78" t="s">
        <v>305</v>
      </c>
      <c r="E275" s="78" t="s">
        <v>33</v>
      </c>
      <c r="F275" s="78" t="s">
        <v>38</v>
      </c>
      <c r="G275" s="78" t="s">
        <v>1246</v>
      </c>
      <c r="H275" s="164">
        <v>1</v>
      </c>
      <c r="I275" s="78" t="s">
        <v>1281</v>
      </c>
      <c r="J275" s="175">
        <v>42</v>
      </c>
      <c r="K275" s="104" t="s">
        <v>1877</v>
      </c>
      <c r="L275" s="191"/>
      <c r="M275" s="156"/>
      <c r="N275" s="192"/>
      <c r="O275" s="157">
        <v>42</v>
      </c>
      <c r="P275" s="192"/>
      <c r="Q275" s="157"/>
      <c r="R275" s="192"/>
      <c r="S275" s="157"/>
      <c r="T275" s="192"/>
      <c r="U275" s="157"/>
      <c r="V275" s="192"/>
      <c r="W275" s="157"/>
      <c r="X275" s="192"/>
      <c r="Y275" s="157"/>
      <c r="Z275" s="192"/>
      <c r="AA275" s="157"/>
      <c r="AB275" s="192"/>
      <c r="AC275" s="157"/>
      <c r="AD275" s="192"/>
      <c r="AE275" s="157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</row>
    <row r="276" spans="1:51" ht="14.25" customHeight="1">
      <c r="A276" s="156">
        <v>266</v>
      </c>
      <c r="B276" s="79"/>
      <c r="C276" s="69" t="s">
        <v>247</v>
      </c>
      <c r="D276" s="69" t="s">
        <v>1966</v>
      </c>
      <c r="E276" s="107" t="s">
        <v>33</v>
      </c>
      <c r="F276" s="69" t="s">
        <v>191</v>
      </c>
      <c r="G276" s="69" t="s">
        <v>1575</v>
      </c>
      <c r="H276" s="165">
        <v>1</v>
      </c>
      <c r="I276" s="69" t="s">
        <v>1649</v>
      </c>
      <c r="J276" s="178">
        <v>47</v>
      </c>
      <c r="K276" s="104" t="s">
        <v>1877</v>
      </c>
      <c r="L276" s="156"/>
      <c r="M276" s="156"/>
      <c r="N276" s="157"/>
      <c r="O276" s="157">
        <v>47</v>
      </c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</row>
    <row r="277" spans="1:51" ht="14.25" customHeight="1">
      <c r="A277" s="156">
        <v>267</v>
      </c>
      <c r="B277" s="81"/>
      <c r="C277" s="69" t="s">
        <v>247</v>
      </c>
      <c r="D277" s="69" t="s">
        <v>1964</v>
      </c>
      <c r="E277" s="116" t="s">
        <v>33</v>
      </c>
      <c r="F277" s="116" t="s">
        <v>190</v>
      </c>
      <c r="G277" s="69" t="s">
        <v>358</v>
      </c>
      <c r="H277" s="165">
        <v>2</v>
      </c>
      <c r="I277" s="69" t="s">
        <v>1645</v>
      </c>
      <c r="J277" s="178">
        <v>45</v>
      </c>
      <c r="K277" s="104" t="s">
        <v>1870</v>
      </c>
      <c r="L277" s="156"/>
      <c r="M277" s="156"/>
      <c r="N277" s="157"/>
      <c r="O277" s="157"/>
      <c r="P277" s="157">
        <v>45</v>
      </c>
      <c r="Q277" s="157"/>
      <c r="R277" s="157">
        <v>45</v>
      </c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</row>
    <row r="278" spans="1:51" ht="14.25" customHeight="1">
      <c r="A278" s="156">
        <v>268</v>
      </c>
      <c r="B278" s="81"/>
      <c r="C278" s="69" t="s">
        <v>247</v>
      </c>
      <c r="D278" s="69" t="s">
        <v>1966</v>
      </c>
      <c r="E278" s="116" t="s">
        <v>33</v>
      </c>
      <c r="F278" s="116" t="s">
        <v>47</v>
      </c>
      <c r="G278" s="69" t="s">
        <v>262</v>
      </c>
      <c r="H278" s="165">
        <v>2</v>
      </c>
      <c r="I278" s="69" t="s">
        <v>1645</v>
      </c>
      <c r="J278" s="178">
        <v>47</v>
      </c>
      <c r="K278" s="104" t="s">
        <v>1870</v>
      </c>
      <c r="L278" s="156"/>
      <c r="M278" s="156"/>
      <c r="N278" s="157"/>
      <c r="O278" s="157"/>
      <c r="P278" s="157">
        <v>47</v>
      </c>
      <c r="Q278" s="157"/>
      <c r="R278" s="157">
        <v>47</v>
      </c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</row>
    <row r="279" spans="1:51" ht="14.25" customHeight="1">
      <c r="A279" s="156">
        <v>269</v>
      </c>
      <c r="B279" s="81"/>
      <c r="C279" s="114" t="s">
        <v>1046</v>
      </c>
      <c r="D279" s="69" t="s">
        <v>1967</v>
      </c>
      <c r="E279" s="78" t="s">
        <v>33</v>
      </c>
      <c r="F279" s="78" t="s">
        <v>248</v>
      </c>
      <c r="G279" s="78" t="s">
        <v>957</v>
      </c>
      <c r="H279" s="164">
        <v>2</v>
      </c>
      <c r="I279" s="78" t="s">
        <v>976</v>
      </c>
      <c r="J279" s="164">
        <v>31</v>
      </c>
      <c r="K279" s="104" t="s">
        <v>1870</v>
      </c>
      <c r="L279" s="197"/>
      <c r="M279" s="156"/>
      <c r="N279" s="198"/>
      <c r="O279" s="157"/>
      <c r="P279" s="198">
        <v>18.600000000000001</v>
      </c>
      <c r="Q279" s="157"/>
      <c r="R279" s="157">
        <v>31</v>
      </c>
      <c r="S279" s="157">
        <v>24.8</v>
      </c>
      <c r="T279" s="198"/>
      <c r="U279" s="157"/>
      <c r="V279" s="198"/>
      <c r="W279" s="157"/>
      <c r="X279" s="198"/>
      <c r="Y279" s="198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98"/>
      <c r="AT279" s="198"/>
      <c r="AU279" s="198"/>
      <c r="AV279" s="198"/>
      <c r="AW279" s="198"/>
      <c r="AX279" s="198"/>
      <c r="AY279" s="198"/>
    </row>
    <row r="280" spans="1:51" ht="14.25" customHeight="1">
      <c r="A280" s="156">
        <v>270</v>
      </c>
      <c r="B280" s="81"/>
      <c r="C280" s="69" t="s">
        <v>247</v>
      </c>
      <c r="D280" s="69" t="s">
        <v>1962</v>
      </c>
      <c r="E280" s="116" t="s">
        <v>33</v>
      </c>
      <c r="F280" s="116" t="s">
        <v>190</v>
      </c>
      <c r="G280" s="69" t="s">
        <v>358</v>
      </c>
      <c r="H280" s="165">
        <v>2</v>
      </c>
      <c r="I280" s="69" t="s">
        <v>1644</v>
      </c>
      <c r="J280" s="178">
        <v>40</v>
      </c>
      <c r="K280" s="104" t="s">
        <v>1871</v>
      </c>
      <c r="L280" s="156"/>
      <c r="M280" s="156"/>
      <c r="N280" s="157"/>
      <c r="O280" s="157"/>
      <c r="P280" s="157"/>
      <c r="Q280" s="157">
        <v>40</v>
      </c>
      <c r="R280" s="157"/>
      <c r="S280" s="157">
        <v>40</v>
      </c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</row>
    <row r="281" spans="1:51" ht="14.25" customHeight="1">
      <c r="A281" s="156">
        <v>271</v>
      </c>
      <c r="B281" s="81"/>
      <c r="C281" s="69" t="s">
        <v>247</v>
      </c>
      <c r="D281" s="69" t="s">
        <v>1965</v>
      </c>
      <c r="E281" s="116" t="s">
        <v>33</v>
      </c>
      <c r="F281" s="116" t="s">
        <v>47</v>
      </c>
      <c r="G281" s="69" t="s">
        <v>262</v>
      </c>
      <c r="H281" s="165">
        <v>2</v>
      </c>
      <c r="I281" s="69" t="s">
        <v>1644</v>
      </c>
      <c r="J281" s="178">
        <v>48</v>
      </c>
      <c r="K281" s="104" t="s">
        <v>1871</v>
      </c>
      <c r="L281" s="156"/>
      <c r="M281" s="156"/>
      <c r="N281" s="157"/>
      <c r="O281" s="157"/>
      <c r="P281" s="157"/>
      <c r="Q281" s="157">
        <v>48</v>
      </c>
      <c r="R281" s="157"/>
      <c r="S281" s="157">
        <v>48</v>
      </c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</row>
    <row r="282" spans="1:51" ht="14.25" customHeight="1">
      <c r="A282" s="156">
        <v>272</v>
      </c>
      <c r="B282" s="81"/>
      <c r="C282" s="69" t="s">
        <v>222</v>
      </c>
      <c r="D282" s="69" t="s">
        <v>1837</v>
      </c>
      <c r="E282" s="78" t="s">
        <v>33</v>
      </c>
      <c r="F282" s="78" t="s">
        <v>248</v>
      </c>
      <c r="G282" s="69" t="s">
        <v>329</v>
      </c>
      <c r="H282" s="165">
        <v>1</v>
      </c>
      <c r="I282" s="69" t="s">
        <v>1766</v>
      </c>
      <c r="J282" s="165">
        <v>36</v>
      </c>
      <c r="K282" s="104" t="s">
        <v>1871</v>
      </c>
      <c r="L282" s="156"/>
      <c r="M282" s="156"/>
      <c r="N282" s="157"/>
      <c r="O282" s="157"/>
      <c r="P282" s="157"/>
      <c r="Q282" s="157">
        <v>36</v>
      </c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</row>
    <row r="283" spans="1:51" ht="14.25" customHeight="1">
      <c r="A283" s="156">
        <v>273</v>
      </c>
      <c r="B283" s="117"/>
      <c r="C283" s="69" t="s">
        <v>247</v>
      </c>
      <c r="D283" s="69" t="s">
        <v>1963</v>
      </c>
      <c r="E283" s="69" t="s">
        <v>33</v>
      </c>
      <c r="F283" s="69" t="s">
        <v>191</v>
      </c>
      <c r="G283" s="69" t="s">
        <v>1575</v>
      </c>
      <c r="H283" s="165">
        <v>1</v>
      </c>
      <c r="I283" s="69" t="s">
        <v>1320</v>
      </c>
      <c r="J283" s="178">
        <v>30</v>
      </c>
      <c r="K283" s="59" t="s">
        <v>1874</v>
      </c>
      <c r="L283" s="191"/>
      <c r="M283" s="191"/>
      <c r="N283" s="192"/>
      <c r="O283" s="192"/>
      <c r="P283" s="192"/>
      <c r="Q283" s="192"/>
      <c r="R283" s="192">
        <v>30</v>
      </c>
      <c r="S283" s="192"/>
      <c r="T283" s="192"/>
      <c r="U283" s="192"/>
      <c r="V283" s="192"/>
      <c r="W283" s="192"/>
      <c r="X283" s="192"/>
      <c r="Y283" s="196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</row>
    <row r="284" spans="1:51" ht="14.25" customHeight="1">
      <c r="A284" s="156">
        <v>274</v>
      </c>
      <c r="B284" s="79"/>
      <c r="C284" s="114" t="s">
        <v>231</v>
      </c>
      <c r="D284" s="78" t="s">
        <v>307</v>
      </c>
      <c r="E284" s="78" t="s">
        <v>33</v>
      </c>
      <c r="F284" s="78" t="s">
        <v>38</v>
      </c>
      <c r="G284" s="78" t="s">
        <v>1246</v>
      </c>
      <c r="H284" s="164">
        <v>1</v>
      </c>
      <c r="I284" s="78" t="s">
        <v>1282</v>
      </c>
      <c r="J284" s="175">
        <v>49</v>
      </c>
      <c r="K284" s="104" t="s">
        <v>1875</v>
      </c>
      <c r="L284" s="156"/>
      <c r="M284" s="156"/>
      <c r="N284" s="157"/>
      <c r="O284" s="157"/>
      <c r="P284" s="157"/>
      <c r="Q284" s="157"/>
      <c r="R284" s="157"/>
      <c r="S284" s="157">
        <v>49</v>
      </c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</row>
    <row r="285" spans="1:51" ht="14.25" customHeight="1">
      <c r="A285" s="156">
        <v>275</v>
      </c>
      <c r="B285" s="79"/>
      <c r="C285" s="69" t="s">
        <v>247</v>
      </c>
      <c r="D285" s="69" t="s">
        <v>1961</v>
      </c>
      <c r="E285" s="69" t="s">
        <v>33</v>
      </c>
      <c r="F285" s="69" t="s">
        <v>191</v>
      </c>
      <c r="G285" s="69" t="s">
        <v>1575</v>
      </c>
      <c r="H285" s="165">
        <v>1</v>
      </c>
      <c r="I285" s="69" t="s">
        <v>1282</v>
      </c>
      <c r="J285" s="178">
        <v>47</v>
      </c>
      <c r="K285" s="104" t="s">
        <v>1875</v>
      </c>
      <c r="L285" s="156"/>
      <c r="M285" s="156"/>
      <c r="N285" s="157"/>
      <c r="O285" s="157"/>
      <c r="P285" s="157"/>
      <c r="Q285" s="157"/>
      <c r="R285" s="157"/>
      <c r="S285" s="157">
        <v>47</v>
      </c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</row>
    <row r="286" spans="1:51" ht="14.25" customHeight="1">
      <c r="A286" s="156">
        <v>276</v>
      </c>
      <c r="B286" s="79"/>
      <c r="C286" s="114" t="s">
        <v>231</v>
      </c>
      <c r="D286" s="78" t="s">
        <v>298</v>
      </c>
      <c r="E286" s="78" t="s">
        <v>33</v>
      </c>
      <c r="F286" s="78" t="s">
        <v>321</v>
      </c>
      <c r="G286" s="78" t="s">
        <v>1247</v>
      </c>
      <c r="H286" s="164">
        <v>1</v>
      </c>
      <c r="I286" s="78" t="s">
        <v>1294</v>
      </c>
      <c r="J286" s="175">
        <v>44</v>
      </c>
      <c r="K286" s="104" t="s">
        <v>1896</v>
      </c>
      <c r="L286" s="156"/>
      <c r="M286" s="156"/>
      <c r="N286" s="157"/>
      <c r="O286" s="157"/>
      <c r="P286" s="157"/>
      <c r="Q286" s="157"/>
      <c r="R286" s="157"/>
      <c r="S286" s="157"/>
      <c r="T286" s="157"/>
      <c r="U286" s="157"/>
      <c r="V286" s="157">
        <v>44</v>
      </c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</row>
    <row r="287" spans="1:51" ht="14.25" customHeight="1">
      <c r="A287" s="156">
        <v>277</v>
      </c>
      <c r="B287" s="79"/>
      <c r="C287" s="114" t="s">
        <v>231</v>
      </c>
      <c r="D287" s="78" t="s">
        <v>304</v>
      </c>
      <c r="E287" s="78" t="s">
        <v>33</v>
      </c>
      <c r="F287" s="78" t="s">
        <v>47</v>
      </c>
      <c r="G287" s="78" t="s">
        <v>323</v>
      </c>
      <c r="H287" s="164">
        <v>1</v>
      </c>
      <c r="I287" s="78" t="s">
        <v>1324</v>
      </c>
      <c r="J287" s="175">
        <v>42</v>
      </c>
      <c r="K287" s="104" t="s">
        <v>1896</v>
      </c>
      <c r="L287" s="156"/>
      <c r="M287" s="156"/>
      <c r="N287" s="157"/>
      <c r="O287" s="157"/>
      <c r="P287" s="157"/>
      <c r="Q287" s="157"/>
      <c r="R287" s="157"/>
      <c r="S287" s="157"/>
      <c r="T287" s="157"/>
      <c r="U287" s="157"/>
      <c r="V287" s="157">
        <v>42</v>
      </c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</row>
    <row r="288" spans="1:51" ht="14.25" customHeight="1">
      <c r="A288" s="156">
        <v>278</v>
      </c>
      <c r="B288" s="81"/>
      <c r="C288" s="60" t="s">
        <v>1536</v>
      </c>
      <c r="D288" s="114" t="s">
        <v>1368</v>
      </c>
      <c r="E288" s="114" t="s">
        <v>33</v>
      </c>
      <c r="F288" s="114" t="s">
        <v>71</v>
      </c>
      <c r="G288" s="114" t="s">
        <v>1410</v>
      </c>
      <c r="H288" s="164">
        <v>2</v>
      </c>
      <c r="I288" s="78" t="s">
        <v>1466</v>
      </c>
      <c r="J288" s="180">
        <v>48</v>
      </c>
      <c r="K288" s="104" t="s">
        <v>1896</v>
      </c>
      <c r="L288" s="156"/>
      <c r="M288" s="156"/>
      <c r="N288" s="157"/>
      <c r="O288" s="157"/>
      <c r="P288" s="157"/>
      <c r="Q288" s="157"/>
      <c r="R288" s="157"/>
      <c r="S288" s="157"/>
      <c r="T288" s="157"/>
      <c r="U288" s="157"/>
      <c r="V288" s="157">
        <v>45</v>
      </c>
      <c r="W288" s="157"/>
      <c r="X288" s="157">
        <v>45</v>
      </c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</row>
    <row r="289" spans="1:51" ht="14.25" customHeight="1">
      <c r="A289" s="156">
        <v>279</v>
      </c>
      <c r="B289" s="81"/>
      <c r="C289" s="60" t="s">
        <v>1536</v>
      </c>
      <c r="D289" s="114" t="s">
        <v>335</v>
      </c>
      <c r="E289" s="114" t="s">
        <v>33</v>
      </c>
      <c r="F289" s="114" t="s">
        <v>38</v>
      </c>
      <c r="G289" s="114" t="s">
        <v>1438</v>
      </c>
      <c r="H289" s="164">
        <v>2</v>
      </c>
      <c r="I289" s="78" t="s">
        <v>1519</v>
      </c>
      <c r="J289" s="175">
        <v>51</v>
      </c>
      <c r="K289" s="104" t="s">
        <v>1896</v>
      </c>
      <c r="L289" s="156"/>
      <c r="M289" s="156"/>
      <c r="N289" s="157"/>
      <c r="O289" s="157"/>
      <c r="P289" s="157"/>
      <c r="Q289" s="157"/>
      <c r="R289" s="157"/>
      <c r="S289" s="157"/>
      <c r="T289" s="157"/>
      <c r="U289" s="157"/>
      <c r="V289" s="157">
        <v>51</v>
      </c>
      <c r="W289" s="157"/>
      <c r="X289" s="157">
        <v>51</v>
      </c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</row>
    <row r="290" spans="1:51" ht="14.25" customHeight="1">
      <c r="A290" s="156">
        <v>280</v>
      </c>
      <c r="B290" s="81"/>
      <c r="C290" s="69" t="s">
        <v>247</v>
      </c>
      <c r="D290" s="69" t="s">
        <v>1965</v>
      </c>
      <c r="E290" s="116" t="s">
        <v>33</v>
      </c>
      <c r="F290" s="116" t="s">
        <v>190</v>
      </c>
      <c r="G290" s="69" t="s">
        <v>358</v>
      </c>
      <c r="H290" s="165">
        <v>2</v>
      </c>
      <c r="I290" s="69" t="s">
        <v>1313</v>
      </c>
      <c r="J290" s="178">
        <v>48</v>
      </c>
      <c r="K290" s="104" t="s">
        <v>1896</v>
      </c>
      <c r="L290" s="156"/>
      <c r="M290" s="156"/>
      <c r="N290" s="157"/>
      <c r="O290" s="157"/>
      <c r="P290" s="157"/>
      <c r="Q290" s="157"/>
      <c r="R290" s="157"/>
      <c r="S290" s="157"/>
      <c r="T290" s="157"/>
      <c r="U290" s="157"/>
      <c r="V290" s="157">
        <v>48</v>
      </c>
      <c r="W290" s="157"/>
      <c r="X290" s="157">
        <v>48</v>
      </c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</row>
    <row r="291" spans="1:51" ht="14.25" customHeight="1">
      <c r="A291" s="156">
        <v>281</v>
      </c>
      <c r="B291" s="81"/>
      <c r="C291" s="69" t="s">
        <v>222</v>
      </c>
      <c r="D291" s="69" t="s">
        <v>1075</v>
      </c>
      <c r="E291" s="78" t="s">
        <v>33</v>
      </c>
      <c r="F291" s="78" t="s">
        <v>248</v>
      </c>
      <c r="G291" s="69" t="s">
        <v>1132</v>
      </c>
      <c r="H291" s="165">
        <v>1</v>
      </c>
      <c r="I291" s="69" t="s">
        <v>1166</v>
      </c>
      <c r="J291" s="165">
        <v>38</v>
      </c>
      <c r="K291" s="104" t="s">
        <v>1896</v>
      </c>
      <c r="L291" s="156"/>
      <c r="M291" s="156"/>
      <c r="N291" s="157"/>
      <c r="O291" s="157"/>
      <c r="P291" s="157"/>
      <c r="Q291" s="157"/>
      <c r="R291" s="157"/>
      <c r="S291" s="157"/>
      <c r="T291" s="157"/>
      <c r="U291" s="157"/>
      <c r="V291" s="157">
        <v>38</v>
      </c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</row>
    <row r="292" spans="1:51" ht="14.25" customHeight="1">
      <c r="A292" s="156">
        <v>282</v>
      </c>
      <c r="B292" s="81"/>
      <c r="C292" s="69" t="s">
        <v>222</v>
      </c>
      <c r="D292" s="69" t="s">
        <v>214</v>
      </c>
      <c r="E292" s="78" t="s">
        <v>33</v>
      </c>
      <c r="F292" s="78" t="s">
        <v>67</v>
      </c>
      <c r="G292" s="69" t="s">
        <v>1138</v>
      </c>
      <c r="H292" s="165">
        <v>3</v>
      </c>
      <c r="I292" s="69" t="s">
        <v>1182</v>
      </c>
      <c r="J292" s="181">
        <v>36</v>
      </c>
      <c r="K292" s="104" t="s">
        <v>1896</v>
      </c>
      <c r="L292" s="156"/>
      <c r="M292" s="156"/>
      <c r="N292" s="157"/>
      <c r="O292" s="157"/>
      <c r="P292" s="157"/>
      <c r="Q292" s="157"/>
      <c r="R292" s="157"/>
      <c r="S292" s="157"/>
      <c r="T292" s="157"/>
      <c r="U292" s="157"/>
      <c r="V292" s="157">
        <v>28.8</v>
      </c>
      <c r="W292" s="157"/>
      <c r="X292" s="157">
        <v>28.8</v>
      </c>
      <c r="Y292" s="157"/>
      <c r="Z292" s="157">
        <v>28.8</v>
      </c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</row>
    <row r="293" spans="1:51" ht="14.25" customHeight="1">
      <c r="A293" s="156">
        <v>283</v>
      </c>
      <c r="B293" s="81"/>
      <c r="C293" s="114" t="s">
        <v>231</v>
      </c>
      <c r="D293" s="78" t="s">
        <v>299</v>
      </c>
      <c r="E293" s="78" t="s">
        <v>33</v>
      </c>
      <c r="F293" s="114" t="s">
        <v>38</v>
      </c>
      <c r="G293" s="78" t="s">
        <v>1246</v>
      </c>
      <c r="H293" s="164">
        <v>1</v>
      </c>
      <c r="I293" s="78" t="s">
        <v>1283</v>
      </c>
      <c r="J293" s="175">
        <v>42</v>
      </c>
      <c r="K293" s="104" t="s">
        <v>1892</v>
      </c>
      <c r="L293" s="156"/>
      <c r="M293" s="191"/>
      <c r="N293" s="157"/>
      <c r="O293" s="192"/>
      <c r="P293" s="157"/>
      <c r="Q293" s="192"/>
      <c r="R293" s="157"/>
      <c r="S293" s="192"/>
      <c r="T293" s="157"/>
      <c r="U293" s="192"/>
      <c r="V293" s="157"/>
      <c r="W293" s="192">
        <v>42</v>
      </c>
      <c r="X293" s="157"/>
      <c r="Y293" s="192"/>
      <c r="Z293" s="157"/>
      <c r="AA293" s="192"/>
      <c r="AB293" s="157"/>
      <c r="AC293" s="192"/>
      <c r="AD293" s="157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</row>
    <row r="294" spans="1:51" ht="14.25" customHeight="1">
      <c r="A294" s="156">
        <v>284</v>
      </c>
      <c r="B294" s="55">
        <v>360</v>
      </c>
      <c r="C294" s="114" t="s">
        <v>231</v>
      </c>
      <c r="D294" s="78" t="s">
        <v>305</v>
      </c>
      <c r="E294" s="78" t="s">
        <v>33</v>
      </c>
      <c r="F294" s="78" t="s">
        <v>47</v>
      </c>
      <c r="G294" s="78" t="s">
        <v>323</v>
      </c>
      <c r="H294" s="164">
        <v>1</v>
      </c>
      <c r="I294" s="78" t="s">
        <v>1323</v>
      </c>
      <c r="J294" s="175">
        <v>42</v>
      </c>
      <c r="K294" s="104" t="s">
        <v>1892</v>
      </c>
      <c r="L294" s="156"/>
      <c r="M294" s="156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>
        <v>42</v>
      </c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</row>
    <row r="295" spans="1:51" s="62" customFormat="1" ht="14.25" customHeight="1">
      <c r="A295" s="156">
        <v>285</v>
      </c>
      <c r="B295" s="79"/>
      <c r="C295" s="69" t="s">
        <v>247</v>
      </c>
      <c r="D295" s="69" t="s">
        <v>1966</v>
      </c>
      <c r="E295" s="116" t="s">
        <v>33</v>
      </c>
      <c r="F295" s="116" t="s">
        <v>190</v>
      </c>
      <c r="G295" s="69" t="s">
        <v>358</v>
      </c>
      <c r="H295" s="165">
        <v>2</v>
      </c>
      <c r="I295" s="69" t="s">
        <v>1314</v>
      </c>
      <c r="J295" s="178">
        <v>47</v>
      </c>
      <c r="K295" s="55" t="s">
        <v>1892</v>
      </c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>
        <v>47</v>
      </c>
      <c r="X295" s="156"/>
      <c r="Y295" s="156">
        <v>47</v>
      </c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7"/>
      <c r="AY295" s="157"/>
    </row>
    <row r="296" spans="1:51" s="62" customFormat="1" ht="14.25" customHeight="1">
      <c r="A296" s="156">
        <v>286</v>
      </c>
      <c r="B296" s="79"/>
      <c r="C296" s="114" t="s">
        <v>1046</v>
      </c>
      <c r="D296" s="69" t="s">
        <v>949</v>
      </c>
      <c r="E296" s="78" t="s">
        <v>33</v>
      </c>
      <c r="F296" s="78" t="s">
        <v>248</v>
      </c>
      <c r="G296" s="78" t="s">
        <v>957</v>
      </c>
      <c r="H296" s="164">
        <v>2</v>
      </c>
      <c r="I296" s="78" t="s">
        <v>1759</v>
      </c>
      <c r="J296" s="164">
        <v>49</v>
      </c>
      <c r="K296" s="55" t="s">
        <v>1892</v>
      </c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>
        <v>39.200000000000003</v>
      </c>
      <c r="X296" s="156"/>
      <c r="Y296" s="156">
        <v>39.200000000000003</v>
      </c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7"/>
      <c r="AY296" s="157"/>
    </row>
    <row r="297" spans="1:51" s="62" customFormat="1" ht="14.25" customHeight="1">
      <c r="A297" s="156">
        <v>287</v>
      </c>
      <c r="B297" s="79"/>
      <c r="C297" s="114" t="s">
        <v>231</v>
      </c>
      <c r="D297" s="78" t="s">
        <v>299</v>
      </c>
      <c r="E297" s="78" t="s">
        <v>33</v>
      </c>
      <c r="F297" s="78" t="s">
        <v>321</v>
      </c>
      <c r="G297" s="78" t="s">
        <v>1247</v>
      </c>
      <c r="H297" s="164">
        <v>1</v>
      </c>
      <c r="I297" s="78" t="s">
        <v>1295</v>
      </c>
      <c r="J297" s="175">
        <v>42</v>
      </c>
      <c r="K297" s="104" t="s">
        <v>1889</v>
      </c>
      <c r="L297" s="156"/>
      <c r="M297" s="156"/>
      <c r="N297" s="156"/>
      <c r="O297" s="156"/>
      <c r="P297" s="156"/>
      <c r="Q297" s="156"/>
      <c r="R297" s="157"/>
      <c r="S297" s="157"/>
      <c r="T297" s="157"/>
      <c r="U297" s="157"/>
      <c r="V297" s="156"/>
      <c r="W297" s="156"/>
      <c r="X297" s="156">
        <v>42</v>
      </c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7"/>
      <c r="AY297" s="157"/>
    </row>
    <row r="298" spans="1:51" s="62" customFormat="1" ht="14.25" customHeight="1">
      <c r="A298" s="156">
        <v>288</v>
      </c>
      <c r="B298" s="81"/>
      <c r="C298" s="114" t="s">
        <v>231</v>
      </c>
      <c r="D298" s="78" t="s">
        <v>306</v>
      </c>
      <c r="E298" s="78" t="s">
        <v>33</v>
      </c>
      <c r="F298" s="78" t="s">
        <v>47</v>
      </c>
      <c r="G298" s="78" t="s">
        <v>323</v>
      </c>
      <c r="H298" s="164">
        <v>1</v>
      </c>
      <c r="I298" s="78" t="s">
        <v>1295</v>
      </c>
      <c r="J298" s="175">
        <v>43</v>
      </c>
      <c r="K298" s="55" t="s">
        <v>1889</v>
      </c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>
        <v>43</v>
      </c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7"/>
      <c r="AY298" s="157"/>
    </row>
    <row r="299" spans="1:51" s="62" customFormat="1" ht="14.25" customHeight="1">
      <c r="A299" s="156">
        <v>289</v>
      </c>
      <c r="B299" s="79"/>
      <c r="C299" s="69" t="s">
        <v>247</v>
      </c>
      <c r="D299" s="69" t="s">
        <v>1962</v>
      </c>
      <c r="E299" s="69" t="s">
        <v>33</v>
      </c>
      <c r="F299" s="69" t="s">
        <v>191</v>
      </c>
      <c r="G299" s="69" t="s">
        <v>1575</v>
      </c>
      <c r="H299" s="165">
        <v>1</v>
      </c>
      <c r="I299" s="69" t="s">
        <v>1295</v>
      </c>
      <c r="J299" s="178">
        <v>40</v>
      </c>
      <c r="K299" s="55" t="s">
        <v>1889</v>
      </c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>
        <v>40</v>
      </c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7"/>
      <c r="AY299" s="157"/>
    </row>
    <row r="300" spans="1:51" ht="14.25" customHeight="1">
      <c r="A300" s="156">
        <v>290</v>
      </c>
      <c r="B300" s="81"/>
      <c r="C300" s="69" t="s">
        <v>222</v>
      </c>
      <c r="D300" s="69" t="s">
        <v>1838</v>
      </c>
      <c r="E300" s="78" t="s">
        <v>33</v>
      </c>
      <c r="F300" s="78" t="s">
        <v>248</v>
      </c>
      <c r="G300" s="69" t="s">
        <v>329</v>
      </c>
      <c r="H300" s="165">
        <v>1</v>
      </c>
      <c r="I300" s="69" t="s">
        <v>1164</v>
      </c>
      <c r="J300" s="165">
        <v>36</v>
      </c>
      <c r="K300" s="55" t="s">
        <v>1889</v>
      </c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>
        <v>36</v>
      </c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7"/>
      <c r="AY300" s="157"/>
    </row>
    <row r="301" spans="1:51" ht="14.25" customHeight="1">
      <c r="A301" s="156">
        <v>291</v>
      </c>
      <c r="B301" s="79"/>
      <c r="C301" s="114" t="s">
        <v>231</v>
      </c>
      <c r="D301" s="78" t="s">
        <v>300</v>
      </c>
      <c r="E301" s="78" t="s">
        <v>33</v>
      </c>
      <c r="F301" s="114" t="s">
        <v>38</v>
      </c>
      <c r="G301" s="78" t="s">
        <v>1246</v>
      </c>
      <c r="H301" s="164">
        <v>1</v>
      </c>
      <c r="I301" s="78" t="s">
        <v>1285</v>
      </c>
      <c r="J301" s="175">
        <v>42</v>
      </c>
      <c r="K301" s="55" t="s">
        <v>1891</v>
      </c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>
        <v>42</v>
      </c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7"/>
      <c r="AY301" s="157"/>
    </row>
    <row r="302" spans="1:51" s="62" customFormat="1" ht="14.25" customHeight="1">
      <c r="A302" s="156">
        <v>292</v>
      </c>
      <c r="B302" s="79"/>
      <c r="C302" s="114" t="s">
        <v>231</v>
      </c>
      <c r="D302" s="78" t="s">
        <v>307</v>
      </c>
      <c r="E302" s="78" t="s">
        <v>33</v>
      </c>
      <c r="F302" s="78" t="s">
        <v>47</v>
      </c>
      <c r="G302" s="78" t="s">
        <v>323</v>
      </c>
      <c r="H302" s="164">
        <v>1</v>
      </c>
      <c r="I302" s="78" t="s">
        <v>1285</v>
      </c>
      <c r="J302" s="175">
        <v>49</v>
      </c>
      <c r="K302" s="55" t="s">
        <v>1891</v>
      </c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>
        <v>49</v>
      </c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</row>
    <row r="303" spans="1:51" s="62" customFormat="1" ht="14.25" customHeight="1">
      <c r="A303" s="156">
        <v>293</v>
      </c>
      <c r="B303" s="79"/>
      <c r="C303" s="69" t="s">
        <v>247</v>
      </c>
      <c r="D303" s="69" t="s">
        <v>1964</v>
      </c>
      <c r="E303" s="69" t="s">
        <v>33</v>
      </c>
      <c r="F303" s="69" t="s">
        <v>191</v>
      </c>
      <c r="G303" s="69" t="s">
        <v>1575</v>
      </c>
      <c r="H303" s="165">
        <v>1</v>
      </c>
      <c r="I303" s="69" t="s">
        <v>1285</v>
      </c>
      <c r="J303" s="178">
        <v>45</v>
      </c>
      <c r="K303" s="55" t="s">
        <v>1891</v>
      </c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>
        <v>45</v>
      </c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</row>
    <row r="304" spans="1:51" s="62" customFormat="1" ht="14.25" customHeight="1">
      <c r="A304" s="156">
        <v>294</v>
      </c>
      <c r="B304" s="81"/>
      <c r="C304" s="114" t="s">
        <v>231</v>
      </c>
      <c r="D304" s="78" t="s">
        <v>314</v>
      </c>
      <c r="E304" s="78" t="s">
        <v>33</v>
      </c>
      <c r="F304" s="78" t="s">
        <v>190</v>
      </c>
      <c r="G304" s="78" t="s">
        <v>322</v>
      </c>
      <c r="H304" s="164">
        <v>1</v>
      </c>
      <c r="I304" s="78" t="s">
        <v>1827</v>
      </c>
      <c r="J304" s="175">
        <v>33</v>
      </c>
      <c r="K304" s="55" t="s">
        <v>1883</v>
      </c>
      <c r="L304" s="157"/>
      <c r="M304" s="157"/>
      <c r="N304" s="157"/>
      <c r="O304" s="157"/>
      <c r="P304" s="157"/>
      <c r="Q304" s="157"/>
      <c r="R304" s="156"/>
      <c r="S304" s="157"/>
      <c r="T304" s="156"/>
      <c r="U304" s="157"/>
      <c r="V304" s="156"/>
      <c r="W304" s="157"/>
      <c r="X304" s="156"/>
      <c r="Y304" s="157"/>
      <c r="Z304" s="156">
        <v>33</v>
      </c>
      <c r="AA304" s="157"/>
      <c r="AB304" s="156"/>
      <c r="AC304" s="157"/>
      <c r="AD304" s="156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</row>
    <row r="305" spans="1:51" s="62" customFormat="1" ht="14.25" customHeight="1">
      <c r="A305" s="156">
        <v>295</v>
      </c>
      <c r="B305" s="79"/>
      <c r="C305" s="114" t="s">
        <v>231</v>
      </c>
      <c r="D305" s="78" t="s">
        <v>300</v>
      </c>
      <c r="E305" s="78" t="s">
        <v>33</v>
      </c>
      <c r="F305" s="78" t="s">
        <v>321</v>
      </c>
      <c r="G305" s="78" t="s">
        <v>1247</v>
      </c>
      <c r="H305" s="164">
        <v>1</v>
      </c>
      <c r="I305" s="78" t="s">
        <v>1296</v>
      </c>
      <c r="J305" s="175">
        <v>42</v>
      </c>
      <c r="K305" s="55" t="s">
        <v>1883</v>
      </c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>
        <v>42</v>
      </c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</row>
    <row r="306" spans="1:51" s="62" customFormat="1" ht="14.25" customHeight="1">
      <c r="A306" s="156">
        <v>296</v>
      </c>
      <c r="B306" s="79"/>
      <c r="C306" s="114" t="s">
        <v>231</v>
      </c>
      <c r="D306" s="78" t="s">
        <v>315</v>
      </c>
      <c r="E306" s="78" t="s">
        <v>33</v>
      </c>
      <c r="F306" s="78" t="s">
        <v>47</v>
      </c>
      <c r="G306" s="78" t="s">
        <v>323</v>
      </c>
      <c r="H306" s="164">
        <v>1</v>
      </c>
      <c r="I306" s="78" t="s">
        <v>1296</v>
      </c>
      <c r="J306" s="175">
        <v>33</v>
      </c>
      <c r="K306" s="55" t="s">
        <v>1883</v>
      </c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>
        <v>33</v>
      </c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</row>
    <row r="307" spans="1:51" s="62" customFormat="1" ht="14.25" customHeight="1">
      <c r="A307" s="156">
        <v>297</v>
      </c>
      <c r="B307" s="81"/>
      <c r="C307" s="60" t="s">
        <v>1536</v>
      </c>
      <c r="D307" s="114" t="s">
        <v>1369</v>
      </c>
      <c r="E307" s="114" t="s">
        <v>33</v>
      </c>
      <c r="F307" s="114" t="s">
        <v>71</v>
      </c>
      <c r="G307" s="114" t="s">
        <v>1410</v>
      </c>
      <c r="H307" s="164">
        <v>2</v>
      </c>
      <c r="I307" s="78" t="s">
        <v>1467</v>
      </c>
      <c r="J307" s="180">
        <v>50</v>
      </c>
      <c r="K307" s="55" t="s">
        <v>1883</v>
      </c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>
        <v>50</v>
      </c>
      <c r="AA307" s="157"/>
      <c r="AB307" s="157">
        <v>50</v>
      </c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</row>
    <row r="308" spans="1:51" s="62" customFormat="1" ht="14.25" customHeight="1">
      <c r="A308" s="156">
        <v>298</v>
      </c>
      <c r="B308" s="81"/>
      <c r="C308" s="69" t="s">
        <v>247</v>
      </c>
      <c r="D308" s="69" t="s">
        <v>1963</v>
      </c>
      <c r="E308" s="116" t="s">
        <v>33</v>
      </c>
      <c r="F308" s="116" t="s">
        <v>38</v>
      </c>
      <c r="G308" s="69" t="s">
        <v>266</v>
      </c>
      <c r="H308" s="165">
        <v>3</v>
      </c>
      <c r="I308" s="69" t="s">
        <v>1651</v>
      </c>
      <c r="J308" s="178">
        <v>30</v>
      </c>
      <c r="K308" s="55" t="s">
        <v>1883</v>
      </c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>
        <v>30</v>
      </c>
      <c r="AA308" s="157"/>
      <c r="AB308" s="157">
        <v>30</v>
      </c>
      <c r="AC308" s="157"/>
      <c r="AD308" s="157">
        <v>30</v>
      </c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</row>
    <row r="309" spans="1:51" s="62" customFormat="1" ht="14.25" customHeight="1">
      <c r="A309" s="156">
        <v>299</v>
      </c>
      <c r="B309" s="79"/>
      <c r="C309" s="114" t="s">
        <v>1046</v>
      </c>
      <c r="D309" s="78" t="s">
        <v>298</v>
      </c>
      <c r="E309" s="78" t="s">
        <v>33</v>
      </c>
      <c r="F309" s="78" t="s">
        <v>248</v>
      </c>
      <c r="G309" s="78" t="s">
        <v>329</v>
      </c>
      <c r="H309" s="164">
        <v>2</v>
      </c>
      <c r="I309" s="78" t="s">
        <v>977</v>
      </c>
      <c r="J309" s="164">
        <v>49</v>
      </c>
      <c r="K309" s="55" t="s">
        <v>1883</v>
      </c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>
        <v>58.8</v>
      </c>
      <c r="AA309" s="157">
        <v>9.8000000000000007</v>
      </c>
      <c r="AB309" s="157">
        <v>29.4</v>
      </c>
      <c r="AC309" s="157">
        <v>19.600000000000001</v>
      </c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</row>
    <row r="310" spans="1:51" ht="14.25" customHeight="1">
      <c r="A310" s="156">
        <v>300</v>
      </c>
      <c r="B310" s="79"/>
      <c r="C310" s="114" t="s">
        <v>231</v>
      </c>
      <c r="D310" s="78" t="s">
        <v>317</v>
      </c>
      <c r="E310" s="78" t="s">
        <v>33</v>
      </c>
      <c r="F310" s="78" t="s">
        <v>190</v>
      </c>
      <c r="G310" s="78" t="s">
        <v>322</v>
      </c>
      <c r="H310" s="164">
        <v>1</v>
      </c>
      <c r="I310" s="78" t="s">
        <v>1768</v>
      </c>
      <c r="J310" s="175">
        <v>36</v>
      </c>
      <c r="K310" s="55" t="s">
        <v>1884</v>
      </c>
      <c r="L310" s="192"/>
      <c r="M310" s="157"/>
      <c r="N310" s="192"/>
      <c r="O310" s="157"/>
      <c r="P310" s="192"/>
      <c r="Q310" s="157"/>
      <c r="R310" s="192"/>
      <c r="S310" s="157"/>
      <c r="T310" s="192"/>
      <c r="U310" s="157"/>
      <c r="V310" s="192"/>
      <c r="W310" s="157"/>
      <c r="X310" s="192"/>
      <c r="Y310" s="157"/>
      <c r="Z310" s="192"/>
      <c r="AA310" s="157">
        <v>36</v>
      </c>
      <c r="AB310" s="192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</row>
    <row r="311" spans="1:51" ht="14.25" customHeight="1">
      <c r="A311" s="156">
        <v>301</v>
      </c>
      <c r="B311" s="79"/>
      <c r="C311" s="114" t="s">
        <v>231</v>
      </c>
      <c r="D311" s="78" t="s">
        <v>316</v>
      </c>
      <c r="E311" s="78" t="s">
        <v>33</v>
      </c>
      <c r="F311" s="78" t="s">
        <v>47</v>
      </c>
      <c r="G311" s="78" t="s">
        <v>323</v>
      </c>
      <c r="H311" s="164">
        <v>1</v>
      </c>
      <c r="I311" s="78" t="s">
        <v>1289</v>
      </c>
      <c r="J311" s="175">
        <v>30</v>
      </c>
      <c r="K311" s="55" t="s">
        <v>1884</v>
      </c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92">
        <v>30</v>
      </c>
      <c r="AB311" s="192"/>
      <c r="AC311" s="192"/>
      <c r="AD311" s="192"/>
      <c r="AE311" s="192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</row>
    <row r="312" spans="1:51" ht="14.25" customHeight="1">
      <c r="A312" s="156">
        <v>302</v>
      </c>
      <c r="B312" s="79"/>
      <c r="C312" s="69" t="s">
        <v>247</v>
      </c>
      <c r="D312" s="69" t="s">
        <v>1961</v>
      </c>
      <c r="E312" s="116" t="s">
        <v>33</v>
      </c>
      <c r="F312" s="116" t="s">
        <v>38</v>
      </c>
      <c r="G312" s="69" t="s">
        <v>266</v>
      </c>
      <c r="H312" s="165">
        <v>3</v>
      </c>
      <c r="I312" s="69" t="s">
        <v>1650</v>
      </c>
      <c r="J312" s="178">
        <v>47</v>
      </c>
      <c r="K312" s="55" t="s">
        <v>1884</v>
      </c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>
        <v>47</v>
      </c>
      <c r="AB312" s="157"/>
      <c r="AC312" s="157">
        <v>47</v>
      </c>
      <c r="AD312" s="157"/>
      <c r="AE312" s="157">
        <v>47</v>
      </c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</row>
    <row r="313" spans="1:51" ht="14.25" customHeight="1">
      <c r="A313" s="156">
        <v>303</v>
      </c>
      <c r="B313" s="81"/>
      <c r="C313" s="114" t="s">
        <v>1046</v>
      </c>
      <c r="D313" s="78" t="s">
        <v>299</v>
      </c>
      <c r="E313" s="78" t="s">
        <v>33</v>
      </c>
      <c r="F313" s="78" t="s">
        <v>248</v>
      </c>
      <c r="G313" s="78" t="s">
        <v>329</v>
      </c>
      <c r="H313" s="164">
        <v>2</v>
      </c>
      <c r="I313" s="78" t="s">
        <v>978</v>
      </c>
      <c r="J313" s="164">
        <v>46</v>
      </c>
      <c r="K313" s="55" t="s">
        <v>1884</v>
      </c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>
        <v>36.799999999999997</v>
      </c>
      <c r="AB313" s="157"/>
      <c r="AC313" s="157"/>
      <c r="AD313" s="157">
        <v>46</v>
      </c>
      <c r="AE313" s="157">
        <v>36.799999999999997</v>
      </c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</row>
    <row r="314" spans="1:51" ht="14.25" customHeight="1">
      <c r="A314" s="156">
        <v>304</v>
      </c>
      <c r="B314" s="79"/>
      <c r="C314" s="114" t="s">
        <v>231</v>
      </c>
      <c r="D314" s="78" t="s">
        <v>301</v>
      </c>
      <c r="E314" s="78" t="s">
        <v>33</v>
      </c>
      <c r="F314" s="78" t="s">
        <v>321</v>
      </c>
      <c r="G314" s="78" t="s">
        <v>1247</v>
      </c>
      <c r="H314" s="164">
        <v>1</v>
      </c>
      <c r="I314" s="78" t="s">
        <v>1297</v>
      </c>
      <c r="J314" s="175">
        <v>43</v>
      </c>
      <c r="K314" s="55" t="s">
        <v>1898</v>
      </c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>
        <v>43</v>
      </c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</row>
    <row r="315" spans="1:51" ht="14.25" customHeight="1">
      <c r="A315" s="156">
        <v>305</v>
      </c>
      <c r="B315" s="79"/>
      <c r="C315" s="114" t="s">
        <v>231</v>
      </c>
      <c r="D315" s="78" t="s">
        <v>317</v>
      </c>
      <c r="E315" s="78" t="s">
        <v>33</v>
      </c>
      <c r="F315" s="78" t="s">
        <v>47</v>
      </c>
      <c r="G315" s="78" t="s">
        <v>323</v>
      </c>
      <c r="H315" s="164">
        <v>1</v>
      </c>
      <c r="I315" s="78" t="s">
        <v>1297</v>
      </c>
      <c r="J315" s="175">
        <v>36</v>
      </c>
      <c r="K315" s="55" t="s">
        <v>1898</v>
      </c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>
        <v>36</v>
      </c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</row>
    <row r="316" spans="1:51" ht="14.25" customHeight="1">
      <c r="A316" s="156">
        <v>306</v>
      </c>
      <c r="B316" s="79"/>
      <c r="C316" s="69" t="s">
        <v>247</v>
      </c>
      <c r="D316" s="69" t="s">
        <v>1968</v>
      </c>
      <c r="E316" s="69" t="s">
        <v>33</v>
      </c>
      <c r="F316" s="69" t="s">
        <v>191</v>
      </c>
      <c r="G316" s="69" t="s">
        <v>1569</v>
      </c>
      <c r="H316" s="165">
        <v>1</v>
      </c>
      <c r="I316" s="69" t="s">
        <v>1297</v>
      </c>
      <c r="J316" s="178">
        <v>47</v>
      </c>
      <c r="K316" s="55" t="s">
        <v>1898</v>
      </c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>
        <v>47</v>
      </c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</row>
    <row r="317" spans="1:51" ht="14.25" customHeight="1">
      <c r="A317" s="156">
        <v>307</v>
      </c>
      <c r="B317" s="81"/>
      <c r="C317" s="69" t="s">
        <v>222</v>
      </c>
      <c r="D317" s="69" t="s">
        <v>215</v>
      </c>
      <c r="E317" s="78" t="s">
        <v>33</v>
      </c>
      <c r="F317" s="78" t="s">
        <v>67</v>
      </c>
      <c r="G317" s="69" t="s">
        <v>1138</v>
      </c>
      <c r="H317" s="165">
        <v>3</v>
      </c>
      <c r="I317" s="69" t="s">
        <v>1183</v>
      </c>
      <c r="J317" s="181">
        <v>38</v>
      </c>
      <c r="K317" s="55" t="s">
        <v>1898</v>
      </c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>
        <v>30.4</v>
      </c>
      <c r="AC317" s="157"/>
      <c r="AD317" s="157">
        <v>30.4</v>
      </c>
      <c r="AE317" s="157"/>
      <c r="AF317" s="157">
        <v>30.4</v>
      </c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</row>
    <row r="318" spans="1:51" ht="14.25" customHeight="1">
      <c r="A318" s="156">
        <v>308</v>
      </c>
      <c r="B318" s="81"/>
      <c r="C318" s="114" t="s">
        <v>231</v>
      </c>
      <c r="D318" s="78" t="s">
        <v>316</v>
      </c>
      <c r="E318" s="78" t="s">
        <v>33</v>
      </c>
      <c r="F318" s="78" t="s">
        <v>190</v>
      </c>
      <c r="G318" s="78" t="s">
        <v>322</v>
      </c>
      <c r="H318" s="164">
        <v>1</v>
      </c>
      <c r="I318" s="78" t="s">
        <v>1846</v>
      </c>
      <c r="J318" s="175">
        <v>30</v>
      </c>
      <c r="K318" s="61" t="s">
        <v>1900</v>
      </c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>
        <v>30</v>
      </c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</row>
    <row r="319" spans="1:51" ht="14.25" customHeight="1">
      <c r="A319" s="156">
        <v>309</v>
      </c>
      <c r="B319" s="81"/>
      <c r="C319" s="114" t="s">
        <v>231</v>
      </c>
      <c r="D319" s="78" t="s">
        <v>314</v>
      </c>
      <c r="E319" s="78" t="s">
        <v>33</v>
      </c>
      <c r="F319" s="78" t="s">
        <v>47</v>
      </c>
      <c r="G319" s="78" t="s">
        <v>323</v>
      </c>
      <c r="H319" s="164">
        <v>1</v>
      </c>
      <c r="I319" s="78" t="s">
        <v>1322</v>
      </c>
      <c r="J319" s="175">
        <v>33</v>
      </c>
      <c r="K319" s="55" t="s">
        <v>1900</v>
      </c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>
        <v>33</v>
      </c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</row>
    <row r="320" spans="1:51" ht="14.25" customHeight="1">
      <c r="A320" s="156">
        <v>310</v>
      </c>
      <c r="B320" s="119"/>
      <c r="C320" s="69" t="s">
        <v>247</v>
      </c>
      <c r="D320" s="69" t="s">
        <v>1969</v>
      </c>
      <c r="E320" s="69" t="s">
        <v>33</v>
      </c>
      <c r="F320" s="69" t="s">
        <v>191</v>
      </c>
      <c r="G320" s="69" t="s">
        <v>1575</v>
      </c>
      <c r="H320" s="165">
        <v>1</v>
      </c>
      <c r="I320" s="69" t="s">
        <v>1769</v>
      </c>
      <c r="J320" s="178">
        <v>21</v>
      </c>
      <c r="K320" s="61" t="s">
        <v>1900</v>
      </c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  <c r="AC320" s="192">
        <v>21</v>
      </c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</row>
    <row r="321" spans="1:51" ht="14.25" customHeight="1">
      <c r="A321" s="156">
        <v>311</v>
      </c>
      <c r="B321" s="79"/>
      <c r="C321" s="114" t="s">
        <v>231</v>
      </c>
      <c r="D321" s="78" t="s">
        <v>302</v>
      </c>
      <c r="E321" s="78" t="s">
        <v>33</v>
      </c>
      <c r="F321" s="78" t="s">
        <v>321</v>
      </c>
      <c r="G321" s="78" t="s">
        <v>1247</v>
      </c>
      <c r="H321" s="164">
        <v>1</v>
      </c>
      <c r="I321" s="78" t="s">
        <v>1298</v>
      </c>
      <c r="J321" s="175">
        <v>43</v>
      </c>
      <c r="K321" s="55" t="s">
        <v>1897</v>
      </c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>
        <v>43</v>
      </c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</row>
    <row r="322" spans="1:51" ht="14.25" customHeight="1">
      <c r="A322" s="156">
        <v>312</v>
      </c>
      <c r="B322" s="79"/>
      <c r="C322" s="114" t="s">
        <v>231</v>
      </c>
      <c r="D322" s="78" t="s">
        <v>308</v>
      </c>
      <c r="E322" s="78" t="s">
        <v>33</v>
      </c>
      <c r="F322" s="78" t="s">
        <v>47</v>
      </c>
      <c r="G322" s="78" t="s">
        <v>323</v>
      </c>
      <c r="H322" s="164">
        <v>2</v>
      </c>
      <c r="I322" s="78" t="s">
        <v>1318</v>
      </c>
      <c r="J322" s="175">
        <v>53</v>
      </c>
      <c r="K322" s="55" t="s">
        <v>1897</v>
      </c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>
        <v>53</v>
      </c>
      <c r="AE322" s="157"/>
      <c r="AF322" s="157">
        <v>53</v>
      </c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</row>
    <row r="323" spans="1:51" ht="14.25" customHeight="1">
      <c r="A323" s="156">
        <v>313</v>
      </c>
      <c r="B323" s="81"/>
      <c r="C323" s="60" t="s">
        <v>1536</v>
      </c>
      <c r="D323" s="114" t="s">
        <v>1370</v>
      </c>
      <c r="E323" s="114" t="s">
        <v>33</v>
      </c>
      <c r="F323" s="114" t="s">
        <v>71</v>
      </c>
      <c r="G323" s="114" t="s">
        <v>1410</v>
      </c>
      <c r="H323" s="164">
        <v>2</v>
      </c>
      <c r="I323" s="78" t="s">
        <v>1318</v>
      </c>
      <c r="J323" s="180">
        <v>45</v>
      </c>
      <c r="K323" s="55" t="s">
        <v>1897</v>
      </c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>
        <v>45</v>
      </c>
      <c r="AE323" s="157"/>
      <c r="AF323" s="157">
        <v>45</v>
      </c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</row>
    <row r="324" spans="1:51" ht="14.25" customHeight="1">
      <c r="A324" s="156">
        <v>314</v>
      </c>
      <c r="B324" s="79"/>
      <c r="C324" s="114" t="s">
        <v>231</v>
      </c>
      <c r="D324" s="78" t="s">
        <v>298</v>
      </c>
      <c r="E324" s="78" t="s">
        <v>33</v>
      </c>
      <c r="F324" s="114" t="s">
        <v>71</v>
      </c>
      <c r="G324" s="78" t="s">
        <v>1246</v>
      </c>
      <c r="H324" s="164">
        <v>1</v>
      </c>
      <c r="I324" s="78" t="s">
        <v>1284</v>
      </c>
      <c r="J324" s="175">
        <v>44</v>
      </c>
      <c r="K324" s="55" t="s">
        <v>1903</v>
      </c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>
        <v>44</v>
      </c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</row>
    <row r="325" spans="1:51" ht="14.25" customHeight="1">
      <c r="A325" s="156">
        <v>315</v>
      </c>
      <c r="B325" s="79"/>
      <c r="C325" s="114" t="s">
        <v>231</v>
      </c>
      <c r="D325" s="78" t="s">
        <v>312</v>
      </c>
      <c r="E325" s="78" t="s">
        <v>33</v>
      </c>
      <c r="F325" s="78" t="s">
        <v>47</v>
      </c>
      <c r="G325" s="78" t="s">
        <v>323</v>
      </c>
      <c r="H325" s="164">
        <v>2</v>
      </c>
      <c r="I325" s="78" t="s">
        <v>1317</v>
      </c>
      <c r="J325" s="175">
        <v>52</v>
      </c>
      <c r="K325" s="55" t="s">
        <v>1903</v>
      </c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>
        <v>52</v>
      </c>
      <c r="AF325" s="157"/>
      <c r="AG325" s="157">
        <v>52</v>
      </c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</row>
    <row r="326" spans="1:51" ht="14.25" customHeight="1">
      <c r="A326" s="156">
        <v>316</v>
      </c>
      <c r="B326" s="79"/>
      <c r="C326" s="114" t="s">
        <v>231</v>
      </c>
      <c r="D326" s="78" t="s">
        <v>303</v>
      </c>
      <c r="E326" s="78" t="s">
        <v>33</v>
      </c>
      <c r="F326" s="78" t="s">
        <v>321</v>
      </c>
      <c r="G326" s="78" t="s">
        <v>1247</v>
      </c>
      <c r="H326" s="164">
        <v>1</v>
      </c>
      <c r="I326" s="78" t="s">
        <v>1299</v>
      </c>
      <c r="J326" s="175">
        <v>42</v>
      </c>
      <c r="K326" s="55" t="s">
        <v>1885</v>
      </c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>
        <v>42</v>
      </c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</row>
    <row r="327" spans="1:51" ht="14.25" customHeight="1">
      <c r="A327" s="156">
        <v>317</v>
      </c>
      <c r="B327" s="79"/>
      <c r="C327" s="69" t="s">
        <v>247</v>
      </c>
      <c r="D327" s="69" t="s">
        <v>1970</v>
      </c>
      <c r="E327" s="116" t="s">
        <v>33</v>
      </c>
      <c r="F327" s="116" t="s">
        <v>38</v>
      </c>
      <c r="G327" s="69" t="s">
        <v>266</v>
      </c>
      <c r="H327" s="165">
        <v>3</v>
      </c>
      <c r="I327" s="69" t="s">
        <v>1653</v>
      </c>
      <c r="J327" s="178">
        <v>47</v>
      </c>
      <c r="K327" s="55" t="s">
        <v>1885</v>
      </c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>
        <v>47</v>
      </c>
      <c r="AG327" s="157"/>
      <c r="AH327" s="157">
        <v>47</v>
      </c>
      <c r="AI327" s="157"/>
      <c r="AJ327" s="157">
        <v>47</v>
      </c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</row>
    <row r="328" spans="1:51" ht="14.25" customHeight="1">
      <c r="A328" s="156">
        <v>318</v>
      </c>
      <c r="B328" s="81"/>
      <c r="C328" s="69" t="s">
        <v>222</v>
      </c>
      <c r="D328" s="69" t="s">
        <v>1842</v>
      </c>
      <c r="E328" s="78" t="s">
        <v>33</v>
      </c>
      <c r="F328" s="78" t="s">
        <v>248</v>
      </c>
      <c r="G328" s="69" t="s">
        <v>1132</v>
      </c>
      <c r="H328" s="165">
        <v>1</v>
      </c>
      <c r="I328" s="69" t="s">
        <v>1767</v>
      </c>
      <c r="J328" s="165">
        <v>35</v>
      </c>
      <c r="K328" s="55" t="s">
        <v>1885</v>
      </c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>
        <v>35</v>
      </c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</row>
    <row r="329" spans="1:51" ht="14.25" customHeight="1">
      <c r="A329" s="156">
        <v>319</v>
      </c>
      <c r="B329" s="81"/>
      <c r="C329" s="114" t="s">
        <v>231</v>
      </c>
      <c r="D329" s="78" t="s">
        <v>301</v>
      </c>
      <c r="E329" s="78" t="s">
        <v>33</v>
      </c>
      <c r="F329" s="114" t="s">
        <v>71</v>
      </c>
      <c r="G329" s="78" t="s">
        <v>1246</v>
      </c>
      <c r="H329" s="164">
        <v>1</v>
      </c>
      <c r="I329" s="78" t="s">
        <v>1286</v>
      </c>
      <c r="J329" s="175">
        <v>43</v>
      </c>
      <c r="K329" s="55" t="s">
        <v>1886</v>
      </c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>
        <v>43</v>
      </c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</row>
    <row r="330" spans="1:51" ht="14.25" customHeight="1">
      <c r="A330" s="156">
        <v>320</v>
      </c>
      <c r="B330" s="117"/>
      <c r="C330" s="69" t="s">
        <v>247</v>
      </c>
      <c r="D330" s="69" t="s">
        <v>1968</v>
      </c>
      <c r="E330" s="69" t="s">
        <v>33</v>
      </c>
      <c r="F330" s="69" t="s">
        <v>191</v>
      </c>
      <c r="G330" s="69" t="s">
        <v>1576</v>
      </c>
      <c r="H330" s="165">
        <v>2</v>
      </c>
      <c r="I330" s="69" t="s">
        <v>1773</v>
      </c>
      <c r="J330" s="178">
        <v>47</v>
      </c>
      <c r="K330" s="61" t="s">
        <v>1886</v>
      </c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>
        <v>47</v>
      </c>
      <c r="AH330" s="192"/>
      <c r="AI330" s="192">
        <v>47</v>
      </c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</row>
    <row r="331" spans="1:51" ht="14.25" customHeight="1">
      <c r="A331" s="156">
        <v>321</v>
      </c>
      <c r="B331" s="81"/>
      <c r="C331" s="69" t="s">
        <v>247</v>
      </c>
      <c r="D331" s="69" t="s">
        <v>1971</v>
      </c>
      <c r="E331" s="116" t="s">
        <v>33</v>
      </c>
      <c r="F331" s="116" t="s">
        <v>38</v>
      </c>
      <c r="G331" s="69" t="s">
        <v>266</v>
      </c>
      <c r="H331" s="165">
        <v>3</v>
      </c>
      <c r="I331" s="69" t="s">
        <v>1652</v>
      </c>
      <c r="J331" s="178">
        <v>45</v>
      </c>
      <c r="K331" s="55" t="s">
        <v>1886</v>
      </c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>
        <v>45</v>
      </c>
      <c r="AH331" s="157"/>
      <c r="AI331" s="157">
        <v>45</v>
      </c>
      <c r="AJ331" s="157"/>
      <c r="AK331" s="157">
        <v>45</v>
      </c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</row>
    <row r="332" spans="1:51" ht="14.25" customHeight="1">
      <c r="A332" s="156">
        <v>322</v>
      </c>
      <c r="B332" s="81"/>
      <c r="C332" s="69" t="s">
        <v>222</v>
      </c>
      <c r="D332" s="69" t="s">
        <v>1077</v>
      </c>
      <c r="E332" s="78" t="s">
        <v>33</v>
      </c>
      <c r="F332" s="78" t="s">
        <v>67</v>
      </c>
      <c r="G332" s="69" t="s">
        <v>1134</v>
      </c>
      <c r="H332" s="165">
        <v>2</v>
      </c>
      <c r="I332" s="69" t="s">
        <v>1776</v>
      </c>
      <c r="J332" s="181">
        <v>39</v>
      </c>
      <c r="K332" s="55" t="s">
        <v>1886</v>
      </c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90"/>
      <c r="AD332" s="157"/>
      <c r="AE332" s="157"/>
      <c r="AF332" s="157"/>
      <c r="AG332" s="157">
        <v>39</v>
      </c>
      <c r="AH332" s="157"/>
      <c r="AI332" s="157">
        <v>39</v>
      </c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</row>
    <row r="333" spans="1:51" ht="14.25" customHeight="1">
      <c r="A333" s="156">
        <v>323</v>
      </c>
      <c r="B333" s="79"/>
      <c r="C333" s="114" t="s">
        <v>231</v>
      </c>
      <c r="D333" s="78" t="s">
        <v>304</v>
      </c>
      <c r="E333" s="78" t="s">
        <v>33</v>
      </c>
      <c r="F333" s="78" t="s">
        <v>321</v>
      </c>
      <c r="G333" s="78" t="s">
        <v>1247</v>
      </c>
      <c r="H333" s="164">
        <v>1</v>
      </c>
      <c r="I333" s="78" t="s">
        <v>1300</v>
      </c>
      <c r="J333" s="175">
        <v>42</v>
      </c>
      <c r="K333" s="55" t="s">
        <v>1899</v>
      </c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>
        <v>42</v>
      </c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</row>
    <row r="334" spans="1:51" ht="14.25" customHeight="1">
      <c r="A334" s="156">
        <v>324</v>
      </c>
      <c r="B334" s="81"/>
      <c r="C334" s="69" t="s">
        <v>247</v>
      </c>
      <c r="D334" s="69" t="s">
        <v>1969</v>
      </c>
      <c r="E334" s="116" t="s">
        <v>33</v>
      </c>
      <c r="F334" s="116" t="s">
        <v>190</v>
      </c>
      <c r="G334" s="69" t="s">
        <v>358</v>
      </c>
      <c r="H334" s="165">
        <v>2</v>
      </c>
      <c r="I334" s="69" t="s">
        <v>1636</v>
      </c>
      <c r="J334" s="178">
        <v>21</v>
      </c>
      <c r="K334" s="55" t="s">
        <v>1899</v>
      </c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90"/>
      <c r="AD334" s="157"/>
      <c r="AE334" s="157"/>
      <c r="AF334" s="157"/>
      <c r="AG334" s="157"/>
      <c r="AH334" s="157">
        <v>21</v>
      </c>
      <c r="AI334" s="157"/>
      <c r="AJ334" s="157">
        <v>21</v>
      </c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</row>
    <row r="335" spans="1:51" ht="14.25" customHeight="1">
      <c r="A335" s="156">
        <v>325</v>
      </c>
      <c r="B335" s="81"/>
      <c r="C335" s="69" t="s">
        <v>247</v>
      </c>
      <c r="D335" s="69" t="s">
        <v>1968</v>
      </c>
      <c r="E335" s="116" t="s">
        <v>33</v>
      </c>
      <c r="F335" s="114" t="s">
        <v>71</v>
      </c>
      <c r="G335" s="69" t="s">
        <v>266</v>
      </c>
      <c r="H335" s="165">
        <v>2</v>
      </c>
      <c r="I335" s="69" t="s">
        <v>1636</v>
      </c>
      <c r="J335" s="178">
        <v>47</v>
      </c>
      <c r="K335" s="55" t="s">
        <v>1899</v>
      </c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>
        <v>47</v>
      </c>
      <c r="AI335" s="157"/>
      <c r="AJ335" s="157">
        <v>47</v>
      </c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</row>
    <row r="336" spans="1:51" ht="14.25" customHeight="1">
      <c r="A336" s="156">
        <v>326</v>
      </c>
      <c r="B336" s="81"/>
      <c r="C336" s="69" t="s">
        <v>222</v>
      </c>
      <c r="D336" s="69" t="s">
        <v>1838</v>
      </c>
      <c r="E336" s="78" t="s">
        <v>33</v>
      </c>
      <c r="F336" s="78" t="s">
        <v>47</v>
      </c>
      <c r="G336" s="69" t="s">
        <v>220</v>
      </c>
      <c r="H336" s="165">
        <v>1</v>
      </c>
      <c r="I336" s="69" t="s">
        <v>1828</v>
      </c>
      <c r="J336" s="165">
        <v>36</v>
      </c>
      <c r="K336" s="55" t="s">
        <v>1899</v>
      </c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>
        <v>36</v>
      </c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</row>
    <row r="337" spans="1:51" ht="14.25" customHeight="1">
      <c r="A337" s="156">
        <v>327</v>
      </c>
      <c r="B337" s="81"/>
      <c r="C337" s="69" t="s">
        <v>222</v>
      </c>
      <c r="D337" s="69" t="s">
        <v>1840</v>
      </c>
      <c r="E337" s="78" t="s">
        <v>33</v>
      </c>
      <c r="F337" s="78" t="s">
        <v>248</v>
      </c>
      <c r="G337" s="69" t="s">
        <v>329</v>
      </c>
      <c r="H337" s="165">
        <v>1</v>
      </c>
      <c r="I337" s="69" t="s">
        <v>1165</v>
      </c>
      <c r="J337" s="165">
        <v>36</v>
      </c>
      <c r="K337" s="55" t="s">
        <v>1899</v>
      </c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>
        <v>36</v>
      </c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</row>
    <row r="338" spans="1:51" ht="14.25" customHeight="1">
      <c r="A338" s="156">
        <v>328</v>
      </c>
      <c r="B338" s="81"/>
      <c r="C338" s="69" t="s">
        <v>222</v>
      </c>
      <c r="D338" s="69" t="s">
        <v>1837</v>
      </c>
      <c r="E338" s="78" t="s">
        <v>33</v>
      </c>
      <c r="F338" s="78" t="s">
        <v>47</v>
      </c>
      <c r="G338" s="69" t="s">
        <v>220</v>
      </c>
      <c r="H338" s="165">
        <v>1</v>
      </c>
      <c r="I338" s="69" t="s">
        <v>1829</v>
      </c>
      <c r="J338" s="165">
        <v>36</v>
      </c>
      <c r="K338" s="55" t="s">
        <v>1901</v>
      </c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>
        <v>36</v>
      </c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</row>
    <row r="339" spans="1:51" ht="14.25" customHeight="1">
      <c r="A339" s="156">
        <v>329</v>
      </c>
      <c r="B339" s="79"/>
      <c r="C339" s="114" t="s">
        <v>231</v>
      </c>
      <c r="D339" s="78" t="s">
        <v>305</v>
      </c>
      <c r="E339" s="78" t="s">
        <v>33</v>
      </c>
      <c r="F339" s="78" t="s">
        <v>321</v>
      </c>
      <c r="G339" s="78" t="s">
        <v>1247</v>
      </c>
      <c r="H339" s="164">
        <v>1</v>
      </c>
      <c r="I339" s="78" t="s">
        <v>1301</v>
      </c>
      <c r="J339" s="175">
        <v>42</v>
      </c>
      <c r="K339" s="55" t="s">
        <v>1890</v>
      </c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>
        <v>42</v>
      </c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</row>
    <row r="340" spans="1:51" ht="14.25" customHeight="1">
      <c r="A340" s="156">
        <v>330</v>
      </c>
      <c r="B340" s="79"/>
      <c r="C340" s="114" t="s">
        <v>231</v>
      </c>
      <c r="D340" s="78" t="s">
        <v>303</v>
      </c>
      <c r="E340" s="78" t="s">
        <v>33</v>
      </c>
      <c r="F340" s="78" t="s">
        <v>191</v>
      </c>
      <c r="G340" s="78" t="s">
        <v>1248</v>
      </c>
      <c r="H340" s="164">
        <v>2</v>
      </c>
      <c r="I340" s="78" t="s">
        <v>1306</v>
      </c>
      <c r="J340" s="175">
        <v>42</v>
      </c>
      <c r="K340" s="55" t="s">
        <v>1890</v>
      </c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95"/>
      <c r="AD340" s="157"/>
      <c r="AE340" s="157"/>
      <c r="AF340" s="157"/>
      <c r="AG340" s="157"/>
      <c r="AH340" s="157"/>
      <c r="AI340" s="157"/>
      <c r="AJ340" s="157">
        <v>42</v>
      </c>
      <c r="AK340" s="157"/>
      <c r="AL340" s="157">
        <v>42</v>
      </c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</row>
    <row r="341" spans="1:51" ht="14.25" customHeight="1">
      <c r="A341" s="156">
        <v>331</v>
      </c>
      <c r="B341" s="81"/>
      <c r="C341" s="69" t="s">
        <v>222</v>
      </c>
      <c r="D341" s="69" t="s">
        <v>1840</v>
      </c>
      <c r="E341" s="78" t="s">
        <v>33</v>
      </c>
      <c r="F341" s="78" t="s">
        <v>47</v>
      </c>
      <c r="G341" s="69" t="s">
        <v>220</v>
      </c>
      <c r="H341" s="165">
        <v>1</v>
      </c>
      <c r="I341" s="69" t="s">
        <v>1830</v>
      </c>
      <c r="J341" s="165">
        <v>36</v>
      </c>
      <c r="K341" s="55" t="s">
        <v>1890</v>
      </c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>
        <v>36</v>
      </c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</row>
    <row r="342" spans="1:51" ht="14.25" customHeight="1">
      <c r="A342" s="156">
        <v>332</v>
      </c>
      <c r="B342" s="81"/>
      <c r="C342" s="69" t="s">
        <v>222</v>
      </c>
      <c r="D342" s="69" t="s">
        <v>1079</v>
      </c>
      <c r="E342" s="78" t="s">
        <v>33</v>
      </c>
      <c r="F342" s="78" t="s">
        <v>67</v>
      </c>
      <c r="G342" s="69" t="s">
        <v>1134</v>
      </c>
      <c r="H342" s="165">
        <v>2</v>
      </c>
      <c r="I342" s="69" t="s">
        <v>1174</v>
      </c>
      <c r="J342" s="181">
        <v>40</v>
      </c>
      <c r="K342" s="61" t="s">
        <v>1890</v>
      </c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>
        <v>40</v>
      </c>
      <c r="AK342" s="192"/>
      <c r="AL342" s="192">
        <v>40</v>
      </c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</row>
    <row r="343" spans="1:51" ht="14.25" customHeight="1">
      <c r="A343" s="156">
        <v>333</v>
      </c>
      <c r="B343" s="79"/>
      <c r="C343" s="114" t="s">
        <v>231</v>
      </c>
      <c r="D343" s="78" t="s">
        <v>304</v>
      </c>
      <c r="E343" s="78" t="s">
        <v>33</v>
      </c>
      <c r="F343" s="78" t="s">
        <v>191</v>
      </c>
      <c r="G343" s="78" t="s">
        <v>1248</v>
      </c>
      <c r="H343" s="164">
        <v>2</v>
      </c>
      <c r="I343" s="78" t="s">
        <v>1304</v>
      </c>
      <c r="J343" s="175">
        <v>42</v>
      </c>
      <c r="K343" s="55" t="s">
        <v>1904</v>
      </c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>
        <v>42</v>
      </c>
      <c r="AL343" s="157"/>
      <c r="AM343" s="157">
        <v>42</v>
      </c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</row>
    <row r="344" spans="1:51" s="62" customFormat="1" ht="14.25" customHeight="1">
      <c r="A344" s="156">
        <v>334</v>
      </c>
      <c r="B344" s="122"/>
      <c r="C344" s="114" t="s">
        <v>231</v>
      </c>
      <c r="D344" s="82" t="s">
        <v>306</v>
      </c>
      <c r="E344" s="78" t="s">
        <v>33</v>
      </c>
      <c r="F344" s="78" t="s">
        <v>321</v>
      </c>
      <c r="G344" s="82" t="s">
        <v>1247</v>
      </c>
      <c r="H344" s="167">
        <v>1</v>
      </c>
      <c r="I344" s="82" t="s">
        <v>1302</v>
      </c>
      <c r="J344" s="182">
        <v>43</v>
      </c>
      <c r="K344" s="57" t="s">
        <v>1887</v>
      </c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>
        <v>43</v>
      </c>
      <c r="AM344" s="158"/>
      <c r="AN344" s="158"/>
      <c r="AO344" s="158"/>
      <c r="AP344" s="158"/>
      <c r="AQ344" s="158"/>
      <c r="AR344" s="158"/>
      <c r="AS344" s="158"/>
      <c r="AT344" s="158"/>
      <c r="AU344" s="158"/>
      <c r="AV344" s="158"/>
      <c r="AW344" s="158"/>
      <c r="AX344" s="158"/>
      <c r="AY344" s="158"/>
    </row>
    <row r="345" spans="1:51" s="62" customFormat="1" ht="14.25" customHeight="1">
      <c r="A345" s="156">
        <v>335</v>
      </c>
      <c r="B345" s="123"/>
      <c r="C345" s="60" t="s">
        <v>1536</v>
      </c>
      <c r="D345" s="124" t="s">
        <v>334</v>
      </c>
      <c r="E345" s="116" t="s">
        <v>33</v>
      </c>
      <c r="F345" s="116" t="s">
        <v>71</v>
      </c>
      <c r="G345" s="124" t="s">
        <v>1438</v>
      </c>
      <c r="H345" s="167">
        <v>2</v>
      </c>
      <c r="I345" s="82" t="s">
        <v>1868</v>
      </c>
      <c r="J345" s="167">
        <v>52</v>
      </c>
      <c r="K345" s="80" t="s">
        <v>1887</v>
      </c>
      <c r="L345" s="199"/>
      <c r="M345" s="199"/>
      <c r="N345" s="199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199"/>
      <c r="AF345" s="199"/>
      <c r="AG345" s="199"/>
      <c r="AH345" s="199"/>
      <c r="AI345" s="199"/>
      <c r="AJ345" s="199"/>
      <c r="AK345" s="199"/>
      <c r="AL345" s="199">
        <v>52</v>
      </c>
      <c r="AM345" s="199"/>
      <c r="AN345" s="199">
        <v>52</v>
      </c>
      <c r="AO345" s="199"/>
      <c r="AP345" s="199"/>
      <c r="AQ345" s="199"/>
      <c r="AR345" s="199"/>
      <c r="AS345" s="199"/>
      <c r="AT345" s="199"/>
      <c r="AU345" s="199"/>
      <c r="AV345" s="199"/>
      <c r="AW345" s="199"/>
      <c r="AX345" s="199"/>
      <c r="AY345" s="199"/>
    </row>
    <row r="346" spans="1:51" s="62" customFormat="1" ht="14.25" customHeight="1">
      <c r="A346" s="156">
        <v>336</v>
      </c>
      <c r="B346" s="123"/>
      <c r="C346" s="69" t="s">
        <v>247</v>
      </c>
      <c r="D346" s="107" t="s">
        <v>1964</v>
      </c>
      <c r="E346" s="116" t="s">
        <v>33</v>
      </c>
      <c r="F346" s="116" t="s">
        <v>38</v>
      </c>
      <c r="G346" s="107" t="s">
        <v>266</v>
      </c>
      <c r="H346" s="168">
        <v>3</v>
      </c>
      <c r="I346" s="107" t="s">
        <v>1655</v>
      </c>
      <c r="J346" s="159">
        <v>45</v>
      </c>
      <c r="K346" s="57" t="s">
        <v>1887</v>
      </c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>
        <v>45</v>
      </c>
      <c r="AM346" s="158"/>
      <c r="AN346" s="158">
        <v>45</v>
      </c>
      <c r="AO346" s="158"/>
      <c r="AP346" s="158">
        <v>45</v>
      </c>
      <c r="AQ346" s="158"/>
      <c r="AR346" s="158"/>
      <c r="AS346" s="158"/>
      <c r="AT346" s="158"/>
      <c r="AU346" s="158"/>
      <c r="AV346" s="158"/>
      <c r="AW346" s="158"/>
      <c r="AX346" s="158"/>
      <c r="AY346" s="158"/>
    </row>
    <row r="347" spans="1:51" s="64" customFormat="1" ht="14.25" customHeight="1">
      <c r="A347" s="156">
        <v>337</v>
      </c>
      <c r="B347" s="81"/>
      <c r="C347" s="69" t="s">
        <v>222</v>
      </c>
      <c r="D347" s="69" t="s">
        <v>1075</v>
      </c>
      <c r="E347" s="78" t="s">
        <v>33</v>
      </c>
      <c r="F347" s="78" t="s">
        <v>47</v>
      </c>
      <c r="G347" s="69" t="s">
        <v>220</v>
      </c>
      <c r="H347" s="165">
        <v>1</v>
      </c>
      <c r="I347" s="69" t="s">
        <v>1831</v>
      </c>
      <c r="J347" s="165">
        <v>38</v>
      </c>
      <c r="K347" s="55" t="s">
        <v>1887</v>
      </c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>
        <v>38</v>
      </c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</row>
    <row r="348" spans="1:51" ht="14.25" customHeight="1">
      <c r="A348" s="156">
        <v>338</v>
      </c>
      <c r="B348" s="81"/>
      <c r="C348" s="69" t="s">
        <v>222</v>
      </c>
      <c r="D348" s="69" t="s">
        <v>1844</v>
      </c>
      <c r="E348" s="78" t="s">
        <v>33</v>
      </c>
      <c r="F348" s="78" t="s">
        <v>248</v>
      </c>
      <c r="G348" s="69" t="s">
        <v>1132</v>
      </c>
      <c r="H348" s="165">
        <v>1</v>
      </c>
      <c r="I348" s="69" t="s">
        <v>1167</v>
      </c>
      <c r="J348" s="165">
        <v>35</v>
      </c>
      <c r="K348" s="55" t="s">
        <v>1887</v>
      </c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>
        <v>35</v>
      </c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</row>
    <row r="349" spans="1:51" ht="14.25" customHeight="1">
      <c r="A349" s="156">
        <v>339</v>
      </c>
      <c r="B349" s="79"/>
      <c r="C349" s="69" t="s">
        <v>247</v>
      </c>
      <c r="D349" s="69" t="s">
        <v>1962</v>
      </c>
      <c r="E349" s="116" t="s">
        <v>33</v>
      </c>
      <c r="F349" s="116" t="s">
        <v>38</v>
      </c>
      <c r="G349" s="69" t="s">
        <v>266</v>
      </c>
      <c r="H349" s="165">
        <v>3</v>
      </c>
      <c r="I349" s="69" t="s">
        <v>1654</v>
      </c>
      <c r="J349" s="178">
        <v>40</v>
      </c>
      <c r="K349" s="55" t="s">
        <v>1902</v>
      </c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>
        <v>40</v>
      </c>
      <c r="AN349" s="157"/>
      <c r="AO349" s="157">
        <v>40</v>
      </c>
      <c r="AP349" s="157"/>
      <c r="AQ349" s="157">
        <v>40</v>
      </c>
      <c r="AR349" s="157"/>
      <c r="AS349" s="157"/>
      <c r="AT349" s="157"/>
      <c r="AU349" s="157"/>
      <c r="AV349" s="157"/>
      <c r="AW349" s="157"/>
      <c r="AX349" s="157"/>
      <c r="AY349" s="157"/>
    </row>
    <row r="350" spans="1:51" ht="14.25" customHeight="1">
      <c r="A350" s="156">
        <v>340</v>
      </c>
      <c r="B350" s="79"/>
      <c r="C350" s="69" t="s">
        <v>247</v>
      </c>
      <c r="D350" s="69" t="s">
        <v>1557</v>
      </c>
      <c r="E350" s="69" t="s">
        <v>33</v>
      </c>
      <c r="F350" s="69" t="s">
        <v>243</v>
      </c>
      <c r="G350" s="69" t="s">
        <v>1625</v>
      </c>
      <c r="H350" s="165">
        <v>4</v>
      </c>
      <c r="I350" s="69" t="s">
        <v>1694</v>
      </c>
      <c r="J350" s="176">
        <v>9</v>
      </c>
      <c r="K350" s="55" t="s">
        <v>1902</v>
      </c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>
        <v>9</v>
      </c>
      <c r="AN350" s="157"/>
      <c r="AO350" s="157">
        <v>9</v>
      </c>
      <c r="AP350" s="157"/>
      <c r="AQ350" s="157">
        <v>9</v>
      </c>
      <c r="AR350" s="157"/>
      <c r="AS350" s="157">
        <v>9</v>
      </c>
      <c r="AT350" s="157"/>
      <c r="AU350" s="157"/>
      <c r="AV350" s="157"/>
      <c r="AW350" s="157"/>
      <c r="AX350" s="157"/>
      <c r="AY350" s="157"/>
    </row>
    <row r="351" spans="1:51" ht="14.25" customHeight="1">
      <c r="A351" s="156">
        <v>341</v>
      </c>
      <c r="B351" s="81"/>
      <c r="C351" s="69" t="s">
        <v>222</v>
      </c>
      <c r="D351" s="69" t="s">
        <v>1842</v>
      </c>
      <c r="E351" s="78" t="s">
        <v>33</v>
      </c>
      <c r="F351" s="78" t="s">
        <v>47</v>
      </c>
      <c r="G351" s="69" t="s">
        <v>220</v>
      </c>
      <c r="H351" s="165">
        <v>1</v>
      </c>
      <c r="I351" s="69" t="s">
        <v>1832</v>
      </c>
      <c r="J351" s="165">
        <v>35</v>
      </c>
      <c r="K351" s="55" t="s">
        <v>1902</v>
      </c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>
        <v>35</v>
      </c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</row>
    <row r="352" spans="1:51" ht="14.25" customHeight="1">
      <c r="A352" s="156">
        <v>342</v>
      </c>
      <c r="B352" s="79"/>
      <c r="C352" s="114" t="s">
        <v>231</v>
      </c>
      <c r="D352" s="78" t="s">
        <v>307</v>
      </c>
      <c r="E352" s="78" t="s">
        <v>33</v>
      </c>
      <c r="F352" s="78" t="s">
        <v>321</v>
      </c>
      <c r="G352" s="78" t="s">
        <v>1247</v>
      </c>
      <c r="H352" s="164">
        <v>1</v>
      </c>
      <c r="I352" s="78" t="s">
        <v>1303</v>
      </c>
      <c r="J352" s="175">
        <v>49</v>
      </c>
      <c r="K352" s="55" t="s">
        <v>1894</v>
      </c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>
        <v>49</v>
      </c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</row>
    <row r="353" spans="1:51" ht="14.25" customHeight="1">
      <c r="A353" s="156">
        <v>343</v>
      </c>
      <c r="B353" s="98"/>
      <c r="C353" s="114" t="s">
        <v>231</v>
      </c>
      <c r="D353" s="78" t="s">
        <v>305</v>
      </c>
      <c r="E353" s="78" t="s">
        <v>33</v>
      </c>
      <c r="F353" s="78" t="s">
        <v>191</v>
      </c>
      <c r="G353" s="78" t="s">
        <v>1248</v>
      </c>
      <c r="H353" s="164">
        <v>2</v>
      </c>
      <c r="I353" s="78" t="s">
        <v>1308</v>
      </c>
      <c r="J353" s="175">
        <v>42</v>
      </c>
      <c r="K353" s="55" t="s">
        <v>1894</v>
      </c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>
        <v>42</v>
      </c>
      <c r="AO353" s="157"/>
      <c r="AP353" s="157">
        <v>42</v>
      </c>
      <c r="AQ353" s="157"/>
      <c r="AR353" s="157"/>
      <c r="AS353" s="157"/>
      <c r="AT353" s="157"/>
      <c r="AU353" s="157"/>
      <c r="AV353" s="157"/>
      <c r="AW353" s="157"/>
      <c r="AX353" s="157"/>
      <c r="AY353" s="157"/>
    </row>
    <row r="354" spans="1:51" ht="14.25" customHeight="1">
      <c r="A354" s="156">
        <v>344</v>
      </c>
      <c r="B354" s="81"/>
      <c r="C354" s="69" t="s">
        <v>222</v>
      </c>
      <c r="D354" s="69" t="s">
        <v>1844</v>
      </c>
      <c r="E354" s="78" t="s">
        <v>33</v>
      </c>
      <c r="F354" s="78" t="s">
        <v>47</v>
      </c>
      <c r="G354" s="69" t="s">
        <v>220</v>
      </c>
      <c r="H354" s="165">
        <v>1</v>
      </c>
      <c r="I354" s="69" t="s">
        <v>1168</v>
      </c>
      <c r="J354" s="165">
        <v>35</v>
      </c>
      <c r="K354" s="55" t="s">
        <v>1894</v>
      </c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>
        <v>35</v>
      </c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</row>
    <row r="355" spans="1:51" ht="14.25" customHeight="1">
      <c r="A355" s="156">
        <v>345</v>
      </c>
      <c r="B355" s="81"/>
      <c r="C355" s="69" t="s">
        <v>222</v>
      </c>
      <c r="D355" s="69" t="s">
        <v>1078</v>
      </c>
      <c r="E355" s="78" t="s">
        <v>33</v>
      </c>
      <c r="F355" s="78" t="s">
        <v>67</v>
      </c>
      <c r="G355" s="69" t="s">
        <v>1134</v>
      </c>
      <c r="H355" s="165">
        <v>2</v>
      </c>
      <c r="I355" s="69" t="s">
        <v>1173</v>
      </c>
      <c r="J355" s="181">
        <v>39</v>
      </c>
      <c r="K355" s="55" t="s">
        <v>1894</v>
      </c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>
        <v>39</v>
      </c>
      <c r="AO355" s="157"/>
      <c r="AP355" s="157">
        <v>39</v>
      </c>
      <c r="AQ355" s="157"/>
      <c r="AR355" s="157"/>
      <c r="AS355" s="157"/>
      <c r="AT355" s="157"/>
      <c r="AU355" s="157"/>
      <c r="AV355" s="157"/>
      <c r="AW355" s="157"/>
      <c r="AX355" s="157"/>
      <c r="AY355" s="157"/>
    </row>
    <row r="356" spans="1:51" s="99" customFormat="1" ht="14.25" customHeight="1">
      <c r="A356" s="156">
        <v>346</v>
      </c>
      <c r="B356" s="79"/>
      <c r="C356" s="114" t="s">
        <v>231</v>
      </c>
      <c r="D356" s="78" t="s">
        <v>306</v>
      </c>
      <c r="E356" s="82" t="s">
        <v>33</v>
      </c>
      <c r="F356" s="82" t="s">
        <v>191</v>
      </c>
      <c r="G356" s="78" t="s">
        <v>1248</v>
      </c>
      <c r="H356" s="164">
        <v>2</v>
      </c>
      <c r="I356" s="78" t="s">
        <v>1307</v>
      </c>
      <c r="J356" s="175">
        <v>43</v>
      </c>
      <c r="K356" s="55" t="s">
        <v>1895</v>
      </c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95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>
        <v>43</v>
      </c>
      <c r="AP356" s="157"/>
      <c r="AQ356" s="157">
        <v>43</v>
      </c>
      <c r="AR356" s="157"/>
      <c r="AS356" s="157"/>
      <c r="AT356" s="157"/>
      <c r="AU356" s="157"/>
      <c r="AV356" s="157"/>
      <c r="AW356" s="157"/>
      <c r="AX356" s="157"/>
      <c r="AY356" s="157"/>
    </row>
    <row r="357" spans="1:51" ht="14.25" customHeight="1">
      <c r="A357" s="156">
        <v>347</v>
      </c>
      <c r="B357" s="79"/>
      <c r="C357" s="69" t="s">
        <v>247</v>
      </c>
      <c r="D357" s="69" t="s">
        <v>1968</v>
      </c>
      <c r="E357" s="120" t="s">
        <v>33</v>
      </c>
      <c r="F357" s="120" t="s">
        <v>190</v>
      </c>
      <c r="G357" s="69" t="s">
        <v>358</v>
      </c>
      <c r="H357" s="165">
        <v>2</v>
      </c>
      <c r="I357" s="69" t="s">
        <v>1327</v>
      </c>
      <c r="J357" s="178">
        <v>47</v>
      </c>
      <c r="K357" s="55" t="s">
        <v>1888</v>
      </c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>
        <v>47</v>
      </c>
      <c r="AQ357" s="157"/>
      <c r="AR357" s="157">
        <v>47</v>
      </c>
      <c r="AS357" s="157"/>
      <c r="AT357" s="157"/>
      <c r="AU357" s="157"/>
      <c r="AV357" s="157"/>
      <c r="AW357" s="157"/>
      <c r="AX357" s="157"/>
      <c r="AY357" s="157"/>
    </row>
    <row r="358" spans="1:51" s="62" customFormat="1" ht="14.25" customHeight="1">
      <c r="A358" s="156">
        <v>348</v>
      </c>
      <c r="B358" s="81"/>
      <c r="C358" s="69" t="s">
        <v>247</v>
      </c>
      <c r="D358" s="69" t="s">
        <v>1970</v>
      </c>
      <c r="E358" s="116" t="s">
        <v>33</v>
      </c>
      <c r="F358" s="116" t="s">
        <v>47</v>
      </c>
      <c r="G358" s="69" t="s">
        <v>262</v>
      </c>
      <c r="H358" s="165">
        <v>2</v>
      </c>
      <c r="I358" s="69" t="s">
        <v>1327</v>
      </c>
      <c r="J358" s="178">
        <v>47</v>
      </c>
      <c r="K358" s="55" t="s">
        <v>1888</v>
      </c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>
        <v>47</v>
      </c>
      <c r="AQ358" s="157"/>
      <c r="AR358" s="157">
        <v>47</v>
      </c>
      <c r="AS358" s="157"/>
      <c r="AT358" s="157"/>
      <c r="AU358" s="157"/>
      <c r="AV358" s="157"/>
      <c r="AW358" s="157"/>
      <c r="AX358" s="157"/>
      <c r="AY358" s="157"/>
    </row>
    <row r="359" spans="1:51" s="62" customFormat="1" ht="14.25" customHeight="1">
      <c r="A359" s="156">
        <v>349</v>
      </c>
      <c r="B359" s="81"/>
      <c r="C359" s="69" t="s">
        <v>247</v>
      </c>
      <c r="D359" s="69" t="s">
        <v>1971</v>
      </c>
      <c r="E359" s="116" t="s">
        <v>33</v>
      </c>
      <c r="F359" s="116" t="s">
        <v>47</v>
      </c>
      <c r="G359" s="69" t="s">
        <v>262</v>
      </c>
      <c r="H359" s="165">
        <v>2</v>
      </c>
      <c r="I359" s="69" t="s">
        <v>1328</v>
      </c>
      <c r="J359" s="178">
        <v>45</v>
      </c>
      <c r="K359" s="55" t="s">
        <v>1905</v>
      </c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>
        <v>45</v>
      </c>
      <c r="AR359" s="157"/>
      <c r="AS359" s="157">
        <v>45</v>
      </c>
      <c r="AT359" s="157"/>
      <c r="AU359" s="157"/>
      <c r="AV359" s="157"/>
      <c r="AW359" s="157"/>
      <c r="AX359" s="157"/>
      <c r="AY359" s="157"/>
    </row>
    <row r="360" spans="1:51" s="62" customFormat="1" ht="14.25" customHeight="1">
      <c r="A360" s="156">
        <v>350</v>
      </c>
      <c r="B360" s="79"/>
      <c r="C360" s="114" t="s">
        <v>231</v>
      </c>
      <c r="D360" s="78" t="s">
        <v>307</v>
      </c>
      <c r="E360" s="78" t="s">
        <v>33</v>
      </c>
      <c r="F360" s="78" t="s">
        <v>191</v>
      </c>
      <c r="G360" s="78" t="s">
        <v>1248</v>
      </c>
      <c r="H360" s="164">
        <v>2</v>
      </c>
      <c r="I360" s="78" t="s">
        <v>1305</v>
      </c>
      <c r="J360" s="175">
        <v>49</v>
      </c>
      <c r="K360" s="55" t="s">
        <v>1893</v>
      </c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>
        <v>49</v>
      </c>
      <c r="AS360" s="157"/>
      <c r="AT360" s="157">
        <v>49</v>
      </c>
      <c r="AU360" s="157"/>
      <c r="AV360" s="157"/>
      <c r="AW360" s="157"/>
      <c r="AX360" s="157"/>
      <c r="AY360" s="157"/>
    </row>
    <row r="361" spans="1:51" s="62" customFormat="1" ht="14.25" customHeight="1">
      <c r="A361" s="156">
        <v>351</v>
      </c>
      <c r="B361" s="81"/>
      <c r="C361" s="69" t="s">
        <v>247</v>
      </c>
      <c r="D361" s="69" t="s">
        <v>1965</v>
      </c>
      <c r="E361" s="116" t="s">
        <v>33</v>
      </c>
      <c r="F361" s="116" t="s">
        <v>38</v>
      </c>
      <c r="G361" s="69" t="s">
        <v>266</v>
      </c>
      <c r="H361" s="165">
        <v>3</v>
      </c>
      <c r="I361" s="69" t="s">
        <v>1656</v>
      </c>
      <c r="J361" s="178">
        <v>48</v>
      </c>
      <c r="K361" s="55" t="s">
        <v>1893</v>
      </c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>
        <v>48</v>
      </c>
      <c r="AS361" s="157"/>
      <c r="AT361" s="157">
        <v>48</v>
      </c>
      <c r="AU361" s="157"/>
      <c r="AV361" s="157">
        <v>48</v>
      </c>
      <c r="AW361" s="157"/>
      <c r="AX361" s="157"/>
      <c r="AY361" s="157"/>
    </row>
    <row r="362" spans="1:51" ht="14.25" customHeight="1">
      <c r="A362" s="156">
        <v>352</v>
      </c>
      <c r="B362" s="79"/>
      <c r="C362" s="69" t="s">
        <v>247</v>
      </c>
      <c r="D362" s="69" t="s">
        <v>1971</v>
      </c>
      <c r="E362" s="69" t="s">
        <v>33</v>
      </c>
      <c r="F362" s="69" t="s">
        <v>191</v>
      </c>
      <c r="G362" s="69" t="s">
        <v>1575</v>
      </c>
      <c r="H362" s="165">
        <v>1</v>
      </c>
      <c r="I362" s="69" t="s">
        <v>1774</v>
      </c>
      <c r="J362" s="178">
        <v>45</v>
      </c>
      <c r="K362" s="55" t="s">
        <v>1906</v>
      </c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>
        <v>45</v>
      </c>
      <c r="AT362" s="157"/>
      <c r="AU362" s="157"/>
      <c r="AV362" s="157"/>
      <c r="AW362" s="157"/>
      <c r="AX362" s="157"/>
      <c r="AY362" s="157"/>
    </row>
    <row r="363" spans="1:51" ht="14.25" customHeight="1">
      <c r="A363" s="156">
        <v>353</v>
      </c>
      <c r="B363" s="81"/>
      <c r="C363" s="69" t="s">
        <v>247</v>
      </c>
      <c r="D363" s="69" t="s">
        <v>1966</v>
      </c>
      <c r="E363" s="116" t="s">
        <v>33</v>
      </c>
      <c r="F363" s="126" t="s">
        <v>38</v>
      </c>
      <c r="G363" s="69" t="s">
        <v>266</v>
      </c>
      <c r="H363" s="165">
        <v>3</v>
      </c>
      <c r="I363" s="69" t="s">
        <v>1657</v>
      </c>
      <c r="J363" s="178">
        <v>47</v>
      </c>
      <c r="K363" s="55" t="s">
        <v>1906</v>
      </c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>
        <v>47</v>
      </c>
      <c r="AT363" s="157"/>
      <c r="AU363" s="157">
        <v>47</v>
      </c>
      <c r="AV363" s="157"/>
      <c r="AW363" s="157">
        <v>47</v>
      </c>
      <c r="AX363" s="157"/>
      <c r="AY363" s="157"/>
    </row>
    <row r="364" spans="1:51" ht="14.25" customHeight="1">
      <c r="A364" s="156">
        <v>354</v>
      </c>
      <c r="B364" s="79"/>
      <c r="C364" s="69" t="s">
        <v>247</v>
      </c>
      <c r="D364" s="69" t="s">
        <v>1971</v>
      </c>
      <c r="E364" s="116" t="s">
        <v>33</v>
      </c>
      <c r="F364" s="126" t="s">
        <v>190</v>
      </c>
      <c r="G364" s="69" t="s">
        <v>358</v>
      </c>
      <c r="H364" s="165">
        <v>2</v>
      </c>
      <c r="I364" s="69" t="s">
        <v>1640</v>
      </c>
      <c r="J364" s="178">
        <v>45</v>
      </c>
      <c r="K364" s="55" t="s">
        <v>1907</v>
      </c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>
        <v>45</v>
      </c>
      <c r="AU364" s="157"/>
      <c r="AV364" s="157">
        <v>45</v>
      </c>
      <c r="AW364" s="157"/>
      <c r="AX364" s="157"/>
      <c r="AY364" s="157"/>
    </row>
    <row r="365" spans="1:51" ht="14.25" customHeight="1">
      <c r="A365" s="156">
        <v>355</v>
      </c>
      <c r="B365" s="81"/>
      <c r="C365" s="69" t="s">
        <v>247</v>
      </c>
      <c r="D365" s="69" t="s">
        <v>1557</v>
      </c>
      <c r="E365" s="69" t="s">
        <v>33</v>
      </c>
      <c r="F365" s="69" t="s">
        <v>248</v>
      </c>
      <c r="G365" s="69" t="s">
        <v>1624</v>
      </c>
      <c r="H365" s="165">
        <v>2</v>
      </c>
      <c r="I365" s="69" t="s">
        <v>1667</v>
      </c>
      <c r="J365" s="176">
        <v>9</v>
      </c>
      <c r="K365" s="55" t="s">
        <v>1907</v>
      </c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>
        <v>9</v>
      </c>
      <c r="AU365" s="157"/>
      <c r="AV365" s="157">
        <v>9</v>
      </c>
      <c r="AW365" s="157"/>
      <c r="AX365" s="157"/>
      <c r="AY365" s="157"/>
    </row>
    <row r="366" spans="1:51" ht="14.25" customHeight="1">
      <c r="A366" s="156">
        <v>356</v>
      </c>
      <c r="B366" s="79"/>
      <c r="C366" s="69" t="s">
        <v>247</v>
      </c>
      <c r="D366" s="69" t="s">
        <v>1970</v>
      </c>
      <c r="E366" s="116" t="s">
        <v>33</v>
      </c>
      <c r="F366" s="116" t="s">
        <v>190</v>
      </c>
      <c r="G366" s="69" t="s">
        <v>358</v>
      </c>
      <c r="H366" s="165">
        <v>2</v>
      </c>
      <c r="I366" s="69" t="s">
        <v>1350</v>
      </c>
      <c r="J366" s="178">
        <v>47</v>
      </c>
      <c r="K366" s="55" t="s">
        <v>1908</v>
      </c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>
        <v>47</v>
      </c>
      <c r="AV366" s="157"/>
      <c r="AW366" s="157">
        <v>47</v>
      </c>
      <c r="AX366" s="157"/>
      <c r="AY366" s="157"/>
    </row>
    <row r="367" spans="1:51" ht="14.25" customHeight="1">
      <c r="A367" s="156">
        <v>357</v>
      </c>
      <c r="B367" s="81"/>
      <c r="C367" s="69" t="s">
        <v>247</v>
      </c>
      <c r="D367" s="69" t="s">
        <v>1970</v>
      </c>
      <c r="E367" s="69" t="s">
        <v>33</v>
      </c>
      <c r="F367" s="69" t="s">
        <v>191</v>
      </c>
      <c r="G367" s="69" t="s">
        <v>1575</v>
      </c>
      <c r="H367" s="165">
        <v>1</v>
      </c>
      <c r="I367" s="69" t="s">
        <v>1775</v>
      </c>
      <c r="J367" s="178">
        <v>47</v>
      </c>
      <c r="K367" s="55" t="s">
        <v>1908</v>
      </c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>
        <v>47</v>
      </c>
      <c r="AV367" s="157"/>
      <c r="AW367" s="157"/>
      <c r="AX367" s="157"/>
      <c r="AY367" s="157"/>
    </row>
    <row r="368" spans="1:51" ht="14.25" customHeight="1">
      <c r="A368" s="243" t="s">
        <v>2054</v>
      </c>
      <c r="B368" s="244"/>
      <c r="C368" s="244"/>
      <c r="D368" s="244"/>
      <c r="E368" s="244"/>
      <c r="F368" s="244"/>
      <c r="G368" s="244"/>
      <c r="H368" s="245"/>
      <c r="I368" s="107"/>
      <c r="J368" s="222">
        <f>SUM(J263:J367)</f>
        <v>4345</v>
      </c>
      <c r="K368" s="57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8"/>
      <c r="AV368" s="158"/>
      <c r="AW368" s="158"/>
      <c r="AX368" s="158"/>
      <c r="AY368" s="158"/>
    </row>
    <row r="369" spans="1:51" ht="14.25" customHeight="1">
      <c r="A369" s="156">
        <v>358</v>
      </c>
      <c r="B369" s="81"/>
      <c r="C369" s="60" t="s">
        <v>1536</v>
      </c>
      <c r="D369" s="114" t="s">
        <v>334</v>
      </c>
      <c r="E369" s="114" t="s">
        <v>79</v>
      </c>
      <c r="F369" s="114" t="s">
        <v>80</v>
      </c>
      <c r="G369" s="114" t="s">
        <v>1439</v>
      </c>
      <c r="H369" s="164">
        <v>18</v>
      </c>
      <c r="I369" s="78" t="s">
        <v>1520</v>
      </c>
      <c r="J369" s="175">
        <v>52</v>
      </c>
      <c r="K369" s="55" t="s">
        <v>1872</v>
      </c>
      <c r="L369" s="157">
        <v>10.4</v>
      </c>
      <c r="M369" s="157"/>
      <c r="N369" s="157">
        <v>10.4</v>
      </c>
      <c r="O369" s="157"/>
      <c r="P369" s="157">
        <v>10.4</v>
      </c>
      <c r="Q369" s="157"/>
      <c r="R369" s="157">
        <v>10.4</v>
      </c>
      <c r="S369" s="157"/>
      <c r="T369" s="157">
        <v>10.4</v>
      </c>
      <c r="U369" s="157"/>
      <c r="V369" s="157">
        <v>10.4</v>
      </c>
      <c r="W369" s="157"/>
      <c r="X369" s="157">
        <v>10.4</v>
      </c>
      <c r="Y369" s="157"/>
      <c r="Z369" s="157">
        <v>10.4</v>
      </c>
      <c r="AA369" s="157"/>
      <c r="AB369" s="157">
        <v>10.4</v>
      </c>
      <c r="AC369" s="157"/>
      <c r="AD369" s="157">
        <v>10.4</v>
      </c>
      <c r="AE369" s="157"/>
      <c r="AF369" s="157">
        <v>10.4</v>
      </c>
      <c r="AG369" s="157"/>
      <c r="AH369" s="157">
        <v>10.4</v>
      </c>
      <c r="AI369" s="157"/>
      <c r="AJ369" s="157">
        <v>10.4</v>
      </c>
      <c r="AK369" s="157"/>
      <c r="AL369" s="157">
        <v>10.4</v>
      </c>
      <c r="AM369" s="157"/>
      <c r="AN369" s="157">
        <v>10.4</v>
      </c>
      <c r="AO369" s="157"/>
      <c r="AP369" s="157">
        <v>10.4</v>
      </c>
      <c r="AQ369" s="157"/>
      <c r="AR369" s="157">
        <v>10.4</v>
      </c>
      <c r="AS369" s="157"/>
      <c r="AT369" s="157">
        <v>10.4</v>
      </c>
      <c r="AU369" s="157"/>
      <c r="AV369" s="157"/>
      <c r="AW369" s="157"/>
      <c r="AX369" s="157"/>
      <c r="AY369" s="157"/>
    </row>
    <row r="370" spans="1:51" ht="14.25" customHeight="1">
      <c r="A370" s="156">
        <v>359</v>
      </c>
      <c r="B370" s="81"/>
      <c r="C370" s="60" t="s">
        <v>1536</v>
      </c>
      <c r="D370" s="114" t="s">
        <v>335</v>
      </c>
      <c r="E370" s="114" t="s">
        <v>79</v>
      </c>
      <c r="F370" s="127" t="s">
        <v>80</v>
      </c>
      <c r="G370" s="114" t="s">
        <v>1439</v>
      </c>
      <c r="H370" s="164">
        <v>18</v>
      </c>
      <c r="I370" s="78" t="s">
        <v>1521</v>
      </c>
      <c r="J370" s="175">
        <v>51</v>
      </c>
      <c r="K370" s="55" t="s">
        <v>1872</v>
      </c>
      <c r="L370" s="157">
        <v>10.199999999999999</v>
      </c>
      <c r="M370" s="157"/>
      <c r="N370" s="157">
        <v>10.199999999999999</v>
      </c>
      <c r="O370" s="157"/>
      <c r="P370" s="157">
        <v>10.199999999999999</v>
      </c>
      <c r="Q370" s="157"/>
      <c r="R370" s="157">
        <v>10.199999999999999</v>
      </c>
      <c r="S370" s="157"/>
      <c r="T370" s="157">
        <v>10.199999999999999</v>
      </c>
      <c r="U370" s="157"/>
      <c r="V370" s="157">
        <v>10.199999999999999</v>
      </c>
      <c r="W370" s="157"/>
      <c r="X370" s="157">
        <v>10.199999999999999</v>
      </c>
      <c r="Y370" s="157"/>
      <c r="Z370" s="157">
        <v>10.199999999999999</v>
      </c>
      <c r="AA370" s="157"/>
      <c r="AB370" s="157">
        <v>10.199999999999999</v>
      </c>
      <c r="AC370" s="157"/>
      <c r="AD370" s="157">
        <v>10.199999999999999</v>
      </c>
      <c r="AE370" s="157"/>
      <c r="AF370" s="157">
        <v>10.199999999999999</v>
      </c>
      <c r="AG370" s="157"/>
      <c r="AH370" s="157">
        <v>10.199999999999999</v>
      </c>
      <c r="AI370" s="157"/>
      <c r="AJ370" s="157">
        <v>10.199999999999999</v>
      </c>
      <c r="AK370" s="157"/>
      <c r="AL370" s="157">
        <v>10.199999999999999</v>
      </c>
      <c r="AM370" s="157"/>
      <c r="AN370" s="157">
        <v>10.199999999999999</v>
      </c>
      <c r="AO370" s="157"/>
      <c r="AP370" s="157">
        <v>10.199999999999999</v>
      </c>
      <c r="AQ370" s="157"/>
      <c r="AR370" s="157">
        <v>10.199999999999999</v>
      </c>
      <c r="AS370" s="157"/>
      <c r="AT370" s="157">
        <v>10.199999999999999</v>
      </c>
      <c r="AU370" s="157"/>
      <c r="AV370" s="157"/>
      <c r="AW370" s="157"/>
      <c r="AX370" s="157"/>
      <c r="AY370" s="157"/>
    </row>
    <row r="371" spans="1:51" ht="14.25" customHeight="1">
      <c r="A371" s="156">
        <v>360</v>
      </c>
      <c r="B371" s="81"/>
      <c r="C371" s="60" t="s">
        <v>1536</v>
      </c>
      <c r="D371" s="114" t="s">
        <v>335</v>
      </c>
      <c r="E371" s="114" t="s">
        <v>79</v>
      </c>
      <c r="F371" s="114" t="s">
        <v>80</v>
      </c>
      <c r="G371" s="114" t="s">
        <v>1440</v>
      </c>
      <c r="H371" s="164">
        <v>18</v>
      </c>
      <c r="I371" s="78" t="s">
        <v>1523</v>
      </c>
      <c r="J371" s="175">
        <v>51</v>
      </c>
      <c r="K371" s="55" t="s">
        <v>1872</v>
      </c>
      <c r="L371" s="157">
        <v>10.199999999999999</v>
      </c>
      <c r="M371" s="157"/>
      <c r="N371" s="157">
        <v>10.199999999999999</v>
      </c>
      <c r="O371" s="157"/>
      <c r="P371" s="157">
        <v>10.199999999999999</v>
      </c>
      <c r="Q371" s="157"/>
      <c r="R371" s="157">
        <v>10.199999999999999</v>
      </c>
      <c r="S371" s="157"/>
      <c r="T371" s="157">
        <v>10.199999999999999</v>
      </c>
      <c r="U371" s="157"/>
      <c r="V371" s="157">
        <v>10.199999999999999</v>
      </c>
      <c r="W371" s="157"/>
      <c r="X371" s="157">
        <v>10.199999999999999</v>
      </c>
      <c r="Y371" s="157"/>
      <c r="Z371" s="157">
        <v>10.199999999999999</v>
      </c>
      <c r="AA371" s="157"/>
      <c r="AB371" s="157">
        <v>10.199999999999999</v>
      </c>
      <c r="AC371" s="157"/>
      <c r="AD371" s="157">
        <v>10.199999999999999</v>
      </c>
      <c r="AE371" s="157"/>
      <c r="AF371" s="157">
        <v>10.199999999999999</v>
      </c>
      <c r="AG371" s="157"/>
      <c r="AH371" s="157">
        <v>10.199999999999999</v>
      </c>
      <c r="AI371" s="157"/>
      <c r="AJ371" s="157">
        <v>10.199999999999999</v>
      </c>
      <c r="AK371" s="157"/>
      <c r="AL371" s="157">
        <v>10.199999999999999</v>
      </c>
      <c r="AM371" s="157"/>
      <c r="AN371" s="157">
        <v>10.199999999999999</v>
      </c>
      <c r="AO371" s="157"/>
      <c r="AP371" s="157">
        <v>10.199999999999999</v>
      </c>
      <c r="AQ371" s="157"/>
      <c r="AR371" s="157">
        <v>10.199999999999999</v>
      </c>
      <c r="AS371" s="157"/>
      <c r="AT371" s="157">
        <v>10.199999999999999</v>
      </c>
      <c r="AU371" s="157"/>
      <c r="AV371" s="157"/>
      <c r="AW371" s="157"/>
      <c r="AX371" s="157"/>
      <c r="AY371" s="157"/>
    </row>
    <row r="372" spans="1:51" ht="14.25" customHeight="1">
      <c r="A372" s="156">
        <v>361</v>
      </c>
      <c r="B372" s="81"/>
      <c r="C372" s="60" t="s">
        <v>1536</v>
      </c>
      <c r="D372" s="114" t="s">
        <v>334</v>
      </c>
      <c r="E372" s="114" t="s">
        <v>79</v>
      </c>
      <c r="F372" s="114" t="s">
        <v>80</v>
      </c>
      <c r="G372" s="114" t="s">
        <v>1437</v>
      </c>
      <c r="H372" s="164">
        <v>18</v>
      </c>
      <c r="I372" s="78" t="s">
        <v>1517</v>
      </c>
      <c r="J372" s="175">
        <v>52</v>
      </c>
      <c r="K372" s="55" t="s">
        <v>1873</v>
      </c>
      <c r="L372" s="157"/>
      <c r="M372" s="157">
        <v>10.4</v>
      </c>
      <c r="N372" s="157"/>
      <c r="O372" s="157">
        <v>10.4</v>
      </c>
      <c r="P372" s="157"/>
      <c r="Q372" s="157">
        <v>10.4</v>
      </c>
      <c r="R372" s="157"/>
      <c r="S372" s="157">
        <v>10.4</v>
      </c>
      <c r="T372" s="157"/>
      <c r="U372" s="157">
        <v>10.4</v>
      </c>
      <c r="V372" s="157"/>
      <c r="W372" s="157">
        <v>10.4</v>
      </c>
      <c r="X372" s="157"/>
      <c r="Y372" s="157">
        <v>10.4</v>
      </c>
      <c r="Z372" s="157"/>
      <c r="AA372" s="157">
        <v>10.4</v>
      </c>
      <c r="AB372" s="157"/>
      <c r="AC372" s="157">
        <v>10.4</v>
      </c>
      <c r="AD372" s="157"/>
      <c r="AE372" s="157">
        <v>10.4</v>
      </c>
      <c r="AF372" s="157"/>
      <c r="AG372" s="157">
        <v>10.4</v>
      </c>
      <c r="AH372" s="157"/>
      <c r="AI372" s="157">
        <v>10.4</v>
      </c>
      <c r="AJ372" s="157"/>
      <c r="AK372" s="157">
        <v>10.4</v>
      </c>
      <c r="AL372" s="157"/>
      <c r="AM372" s="157">
        <v>10.4</v>
      </c>
      <c r="AN372" s="157"/>
      <c r="AO372" s="157">
        <v>10.4</v>
      </c>
      <c r="AP372" s="157"/>
      <c r="AQ372" s="157">
        <v>10.4</v>
      </c>
      <c r="AR372" s="157"/>
      <c r="AS372" s="157">
        <v>10.4</v>
      </c>
      <c r="AT372" s="157"/>
      <c r="AU372" s="157">
        <v>10.4</v>
      </c>
      <c r="AV372" s="157"/>
      <c r="AW372" s="157"/>
      <c r="AX372" s="157"/>
      <c r="AY372" s="157"/>
    </row>
    <row r="373" spans="1:51" ht="14.25" customHeight="1">
      <c r="A373" s="156">
        <v>362</v>
      </c>
      <c r="B373" s="81"/>
      <c r="C373" s="60" t="s">
        <v>1536</v>
      </c>
      <c r="D373" s="114" t="s">
        <v>335</v>
      </c>
      <c r="E373" s="114" t="s">
        <v>79</v>
      </c>
      <c r="F373" s="114" t="s">
        <v>80</v>
      </c>
      <c r="G373" s="114" t="s">
        <v>1437</v>
      </c>
      <c r="H373" s="164">
        <v>18</v>
      </c>
      <c r="I373" s="78" t="s">
        <v>1518</v>
      </c>
      <c r="J373" s="175">
        <v>51</v>
      </c>
      <c r="K373" s="55" t="s">
        <v>1873</v>
      </c>
      <c r="L373" s="157"/>
      <c r="M373" s="157">
        <v>10.199999999999999</v>
      </c>
      <c r="N373" s="157"/>
      <c r="O373" s="157">
        <v>10.199999999999999</v>
      </c>
      <c r="P373" s="157"/>
      <c r="Q373" s="157">
        <v>10.199999999999999</v>
      </c>
      <c r="R373" s="157"/>
      <c r="S373" s="157">
        <v>10.199999999999999</v>
      </c>
      <c r="T373" s="157"/>
      <c r="U373" s="157">
        <v>10.199999999999999</v>
      </c>
      <c r="V373" s="157"/>
      <c r="W373" s="157">
        <v>10.199999999999999</v>
      </c>
      <c r="X373" s="157"/>
      <c r="Y373" s="157">
        <v>10.199999999999999</v>
      </c>
      <c r="Z373" s="157"/>
      <c r="AA373" s="157">
        <v>10.199999999999999</v>
      </c>
      <c r="AB373" s="157"/>
      <c r="AC373" s="157">
        <v>10.199999999999999</v>
      </c>
      <c r="AD373" s="157"/>
      <c r="AE373" s="157">
        <v>10.199999999999999</v>
      </c>
      <c r="AF373" s="157"/>
      <c r="AG373" s="157">
        <v>10.199999999999999</v>
      </c>
      <c r="AH373" s="157"/>
      <c r="AI373" s="157">
        <v>10.199999999999999</v>
      </c>
      <c r="AJ373" s="157"/>
      <c r="AK373" s="157">
        <v>10.199999999999999</v>
      </c>
      <c r="AL373" s="157"/>
      <c r="AM373" s="157">
        <v>10.199999999999999</v>
      </c>
      <c r="AN373" s="157"/>
      <c r="AO373" s="157">
        <v>10.199999999999999</v>
      </c>
      <c r="AP373" s="157"/>
      <c r="AQ373" s="157">
        <v>10.199999999999999</v>
      </c>
      <c r="AR373" s="157"/>
      <c r="AS373" s="157">
        <v>10.199999999999999</v>
      </c>
      <c r="AT373" s="157"/>
      <c r="AU373" s="157">
        <v>10.199999999999999</v>
      </c>
      <c r="AV373" s="157"/>
      <c r="AW373" s="157"/>
      <c r="AX373" s="157"/>
      <c r="AY373" s="157"/>
    </row>
    <row r="374" spans="1:51" ht="14.25" customHeight="1">
      <c r="A374" s="156">
        <v>363</v>
      </c>
      <c r="B374" s="81"/>
      <c r="C374" s="60" t="s">
        <v>1536</v>
      </c>
      <c r="D374" s="114" t="s">
        <v>334</v>
      </c>
      <c r="E374" s="114" t="s">
        <v>79</v>
      </c>
      <c r="F374" s="128" t="s">
        <v>80</v>
      </c>
      <c r="G374" s="114" t="s">
        <v>1440</v>
      </c>
      <c r="H374" s="164">
        <v>18</v>
      </c>
      <c r="I374" s="78" t="s">
        <v>1522</v>
      </c>
      <c r="J374" s="175">
        <v>52</v>
      </c>
      <c r="K374" s="55" t="s">
        <v>1873</v>
      </c>
      <c r="L374" s="157"/>
      <c r="M374" s="157">
        <v>10.4</v>
      </c>
      <c r="N374" s="157"/>
      <c r="O374" s="157">
        <v>10.4</v>
      </c>
      <c r="P374" s="157"/>
      <c r="Q374" s="157">
        <v>10.4</v>
      </c>
      <c r="R374" s="157"/>
      <c r="S374" s="157">
        <v>10.4</v>
      </c>
      <c r="T374" s="157"/>
      <c r="U374" s="157">
        <v>10.4</v>
      </c>
      <c r="V374" s="157"/>
      <c r="W374" s="157">
        <v>10.4</v>
      </c>
      <c r="X374" s="157"/>
      <c r="Y374" s="157">
        <v>10.4</v>
      </c>
      <c r="Z374" s="157"/>
      <c r="AA374" s="157">
        <v>10.4</v>
      </c>
      <c r="AB374" s="157"/>
      <c r="AC374" s="157">
        <v>10.4</v>
      </c>
      <c r="AD374" s="157"/>
      <c r="AE374" s="157">
        <v>10.4</v>
      </c>
      <c r="AF374" s="157"/>
      <c r="AG374" s="157">
        <v>10.4</v>
      </c>
      <c r="AH374" s="157"/>
      <c r="AI374" s="157">
        <v>10.4</v>
      </c>
      <c r="AJ374" s="157"/>
      <c r="AK374" s="157">
        <v>10.4</v>
      </c>
      <c r="AL374" s="157"/>
      <c r="AM374" s="157">
        <v>10.4</v>
      </c>
      <c r="AN374" s="157"/>
      <c r="AO374" s="157">
        <v>10.4</v>
      </c>
      <c r="AP374" s="157"/>
      <c r="AQ374" s="157">
        <v>10.4</v>
      </c>
      <c r="AR374" s="157"/>
      <c r="AS374" s="157">
        <v>10.4</v>
      </c>
      <c r="AT374" s="157"/>
      <c r="AU374" s="157">
        <v>10.4</v>
      </c>
      <c r="AV374" s="157"/>
      <c r="AW374" s="157"/>
      <c r="AX374" s="157"/>
      <c r="AY374" s="157"/>
    </row>
    <row r="375" spans="1:51" ht="14.25" customHeight="1">
      <c r="A375" s="243" t="s">
        <v>2054</v>
      </c>
      <c r="B375" s="244"/>
      <c r="C375" s="244"/>
      <c r="D375" s="244"/>
      <c r="E375" s="244"/>
      <c r="F375" s="244"/>
      <c r="G375" s="244"/>
      <c r="H375" s="245"/>
      <c r="I375" s="82"/>
      <c r="J375" s="223">
        <f>SUM(J369:J374)</f>
        <v>309</v>
      </c>
      <c r="K375" s="57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  <c r="AU375" s="158"/>
      <c r="AV375" s="158"/>
      <c r="AW375" s="158"/>
      <c r="AX375" s="158"/>
      <c r="AY375" s="158"/>
    </row>
    <row r="376" spans="1:51" ht="14.25" customHeight="1">
      <c r="A376" s="156">
        <v>364</v>
      </c>
      <c r="B376" s="81"/>
      <c r="C376" s="60" t="s">
        <v>1536</v>
      </c>
      <c r="D376" s="60" t="s">
        <v>1361</v>
      </c>
      <c r="E376" s="60" t="s">
        <v>61</v>
      </c>
      <c r="F376" s="60" t="s">
        <v>203</v>
      </c>
      <c r="G376" s="60" t="s">
        <v>1399</v>
      </c>
      <c r="H376" s="165">
        <v>15</v>
      </c>
      <c r="I376" s="69" t="s">
        <v>1447</v>
      </c>
      <c r="J376" s="178">
        <v>33</v>
      </c>
      <c r="K376" s="55" t="s">
        <v>1872</v>
      </c>
      <c r="L376" s="157">
        <v>13.2</v>
      </c>
      <c r="M376" s="157"/>
      <c r="N376" s="157">
        <v>13.2</v>
      </c>
      <c r="O376" s="157"/>
      <c r="P376" s="157">
        <v>13.2</v>
      </c>
      <c r="Q376" s="157"/>
      <c r="R376" s="157">
        <v>13.2</v>
      </c>
      <c r="S376" s="157"/>
      <c r="T376" s="157">
        <v>13.2</v>
      </c>
      <c r="U376" s="157"/>
      <c r="V376" s="157">
        <v>13.2</v>
      </c>
      <c r="W376" s="157"/>
      <c r="X376" s="157">
        <v>13.2</v>
      </c>
      <c r="Y376" s="157"/>
      <c r="Z376" s="157">
        <v>13.2</v>
      </c>
      <c r="AA376" s="157"/>
      <c r="AB376" s="157">
        <v>13.2</v>
      </c>
      <c r="AC376" s="157"/>
      <c r="AD376" s="157">
        <v>13.2</v>
      </c>
      <c r="AE376" s="157"/>
      <c r="AF376" s="157">
        <v>13.2</v>
      </c>
      <c r="AG376" s="157"/>
      <c r="AH376" s="157">
        <v>13.2</v>
      </c>
      <c r="AI376" s="157"/>
      <c r="AJ376" s="157">
        <v>13.2</v>
      </c>
      <c r="AK376" s="157"/>
      <c r="AL376" s="157">
        <v>13.2</v>
      </c>
      <c r="AM376" s="157"/>
      <c r="AN376" s="157">
        <v>13.2</v>
      </c>
      <c r="AO376" s="157"/>
      <c r="AP376" s="157">
        <v>13.2</v>
      </c>
      <c r="AQ376" s="157"/>
      <c r="AR376" s="157"/>
      <c r="AS376" s="157"/>
      <c r="AT376" s="157"/>
      <c r="AU376" s="157"/>
      <c r="AV376" s="157"/>
      <c r="AW376" s="157"/>
      <c r="AX376" s="157"/>
      <c r="AY376" s="157"/>
    </row>
    <row r="377" spans="1:51" ht="14.25" customHeight="1">
      <c r="A377" s="156">
        <v>365</v>
      </c>
      <c r="B377" s="79"/>
      <c r="C377" s="60" t="s">
        <v>1536</v>
      </c>
      <c r="D377" s="60" t="s">
        <v>1362</v>
      </c>
      <c r="E377" s="60" t="s">
        <v>61</v>
      </c>
      <c r="F377" s="60" t="s">
        <v>203</v>
      </c>
      <c r="G377" s="60" t="s">
        <v>1399</v>
      </c>
      <c r="H377" s="165">
        <v>15</v>
      </c>
      <c r="I377" s="69" t="s">
        <v>1448</v>
      </c>
      <c r="J377" s="178">
        <v>35</v>
      </c>
      <c r="K377" s="55" t="s">
        <v>1872</v>
      </c>
      <c r="L377" s="157">
        <v>14</v>
      </c>
      <c r="M377" s="157"/>
      <c r="N377" s="157">
        <v>14</v>
      </c>
      <c r="O377" s="157"/>
      <c r="P377" s="157">
        <v>14</v>
      </c>
      <c r="Q377" s="157"/>
      <c r="R377" s="157">
        <v>14</v>
      </c>
      <c r="S377" s="157"/>
      <c r="T377" s="157">
        <v>14</v>
      </c>
      <c r="U377" s="157"/>
      <c r="V377" s="157">
        <v>14</v>
      </c>
      <c r="W377" s="157"/>
      <c r="X377" s="157">
        <v>14</v>
      </c>
      <c r="Y377" s="157"/>
      <c r="Z377" s="157">
        <v>14</v>
      </c>
      <c r="AA377" s="157"/>
      <c r="AB377" s="157">
        <v>14</v>
      </c>
      <c r="AC377" s="157"/>
      <c r="AD377" s="157">
        <v>14</v>
      </c>
      <c r="AE377" s="157"/>
      <c r="AF377" s="157">
        <v>14</v>
      </c>
      <c r="AG377" s="157"/>
      <c r="AH377" s="157">
        <v>14</v>
      </c>
      <c r="AI377" s="157"/>
      <c r="AJ377" s="157">
        <v>14</v>
      </c>
      <c r="AK377" s="157"/>
      <c r="AL377" s="157">
        <v>14</v>
      </c>
      <c r="AM377" s="157"/>
      <c r="AN377" s="157">
        <v>14</v>
      </c>
      <c r="AO377" s="157"/>
      <c r="AP377" s="157">
        <v>14</v>
      </c>
      <c r="AQ377" s="157"/>
      <c r="AR377" s="157"/>
      <c r="AS377" s="157"/>
      <c r="AT377" s="157"/>
      <c r="AU377" s="157"/>
      <c r="AV377" s="157"/>
      <c r="AW377" s="157"/>
      <c r="AX377" s="157"/>
      <c r="AY377" s="157"/>
    </row>
    <row r="378" spans="1:51" ht="14.25" customHeight="1">
      <c r="A378" s="156">
        <v>366</v>
      </c>
      <c r="B378" s="81"/>
      <c r="C378" s="60" t="s">
        <v>1536</v>
      </c>
      <c r="D378" s="60" t="s">
        <v>1360</v>
      </c>
      <c r="E378" s="60" t="s">
        <v>61</v>
      </c>
      <c r="F378" s="60" t="s">
        <v>203</v>
      </c>
      <c r="G378" s="60" t="s">
        <v>1400</v>
      </c>
      <c r="H378" s="165">
        <v>15</v>
      </c>
      <c r="I378" s="69" t="s">
        <v>1449</v>
      </c>
      <c r="J378" s="178">
        <v>32</v>
      </c>
      <c r="K378" s="55" t="s">
        <v>1872</v>
      </c>
      <c r="L378" s="157">
        <v>6.4</v>
      </c>
      <c r="M378" s="157">
        <v>6.4</v>
      </c>
      <c r="N378" s="157">
        <v>6.4</v>
      </c>
      <c r="O378" s="157">
        <v>6.4</v>
      </c>
      <c r="P378" s="157">
        <v>6.4</v>
      </c>
      <c r="Q378" s="157">
        <v>6.4</v>
      </c>
      <c r="R378" s="157">
        <v>6.4</v>
      </c>
      <c r="S378" s="157">
        <v>6.4</v>
      </c>
      <c r="T378" s="157">
        <v>6.4</v>
      </c>
      <c r="U378" s="157">
        <v>6.4</v>
      </c>
      <c r="V378" s="157">
        <v>6.4</v>
      </c>
      <c r="W378" s="157">
        <v>6.4</v>
      </c>
      <c r="X378" s="157">
        <v>6.4</v>
      </c>
      <c r="Y378" s="157">
        <v>6.4</v>
      </c>
      <c r="Z378" s="157">
        <v>6.4</v>
      </c>
      <c r="AA378" s="157">
        <v>6.4</v>
      </c>
      <c r="AB378" s="157">
        <v>6.4</v>
      </c>
      <c r="AC378" s="157">
        <v>6.4</v>
      </c>
      <c r="AD378" s="157">
        <v>6.4</v>
      </c>
      <c r="AE378" s="157">
        <v>6.4</v>
      </c>
      <c r="AF378" s="157">
        <v>6.4</v>
      </c>
      <c r="AG378" s="157">
        <v>6.4</v>
      </c>
      <c r="AH378" s="157">
        <v>6.4</v>
      </c>
      <c r="AI378" s="157">
        <v>6.4</v>
      </c>
      <c r="AJ378" s="157">
        <v>6.4</v>
      </c>
      <c r="AK378" s="157">
        <v>6.4</v>
      </c>
      <c r="AL378" s="157">
        <v>6.4</v>
      </c>
      <c r="AM378" s="157">
        <v>6.4</v>
      </c>
      <c r="AN378" s="157">
        <v>6.4</v>
      </c>
      <c r="AO378" s="157">
        <v>6.4</v>
      </c>
      <c r="AP378" s="157">
        <v>6.4</v>
      </c>
      <c r="AQ378" s="157">
        <v>6.4</v>
      </c>
      <c r="AR378" s="157"/>
      <c r="AS378" s="157"/>
      <c r="AT378" s="157"/>
      <c r="AU378" s="157"/>
      <c r="AV378" s="157"/>
      <c r="AW378" s="157"/>
      <c r="AX378" s="157"/>
      <c r="AY378" s="157"/>
    </row>
    <row r="379" spans="1:51" ht="14.25" customHeight="1">
      <c r="A379" s="156">
        <v>367</v>
      </c>
      <c r="B379" s="81"/>
      <c r="C379" s="60" t="s">
        <v>1536</v>
      </c>
      <c r="D379" s="60" t="s">
        <v>1361</v>
      </c>
      <c r="E379" s="60" t="s">
        <v>61</v>
      </c>
      <c r="F379" s="60" t="s">
        <v>203</v>
      </c>
      <c r="G379" s="60" t="s">
        <v>1400</v>
      </c>
      <c r="H379" s="165">
        <v>15</v>
      </c>
      <c r="I379" s="69" t="s">
        <v>1448</v>
      </c>
      <c r="J379" s="178">
        <v>33</v>
      </c>
      <c r="K379" s="55" t="s">
        <v>1872</v>
      </c>
      <c r="L379" s="157">
        <v>13.2</v>
      </c>
      <c r="M379" s="157"/>
      <c r="N379" s="157">
        <v>13.2</v>
      </c>
      <c r="O379" s="157"/>
      <c r="P379" s="157">
        <v>13.2</v>
      </c>
      <c r="Q379" s="157"/>
      <c r="R379" s="157">
        <v>13.2</v>
      </c>
      <c r="S379" s="157"/>
      <c r="T379" s="157">
        <v>13.2</v>
      </c>
      <c r="U379" s="157"/>
      <c r="V379" s="157">
        <v>13.2</v>
      </c>
      <c r="W379" s="157"/>
      <c r="X379" s="157">
        <v>13.2</v>
      </c>
      <c r="Y379" s="157"/>
      <c r="Z379" s="157">
        <v>13.2</v>
      </c>
      <c r="AA379" s="157"/>
      <c r="AB379" s="157">
        <v>13.2</v>
      </c>
      <c r="AC379" s="157"/>
      <c r="AD379" s="157">
        <v>13.2</v>
      </c>
      <c r="AE379" s="157"/>
      <c r="AF379" s="157">
        <v>13.2</v>
      </c>
      <c r="AG379" s="157"/>
      <c r="AH379" s="157">
        <v>13.2</v>
      </c>
      <c r="AI379" s="157"/>
      <c r="AJ379" s="157">
        <v>13.2</v>
      </c>
      <c r="AK379" s="157"/>
      <c r="AL379" s="157">
        <v>13.2</v>
      </c>
      <c r="AM379" s="157"/>
      <c r="AN379" s="157">
        <v>13.2</v>
      </c>
      <c r="AO379" s="157"/>
      <c r="AP379" s="157">
        <v>13.2</v>
      </c>
      <c r="AQ379" s="157"/>
      <c r="AR379" s="157"/>
      <c r="AS379" s="157"/>
      <c r="AT379" s="157"/>
      <c r="AU379" s="157"/>
      <c r="AV379" s="157"/>
      <c r="AW379" s="157"/>
      <c r="AX379" s="157"/>
      <c r="AY379" s="157"/>
    </row>
    <row r="380" spans="1:51" ht="14.25" customHeight="1">
      <c r="A380" s="156">
        <v>368</v>
      </c>
      <c r="B380" s="81"/>
      <c r="C380" s="60" t="s">
        <v>1536</v>
      </c>
      <c r="D380" s="60" t="s">
        <v>1362</v>
      </c>
      <c r="E380" s="60" t="s">
        <v>61</v>
      </c>
      <c r="F380" s="60" t="s">
        <v>203</v>
      </c>
      <c r="G380" s="60" t="s">
        <v>1400</v>
      </c>
      <c r="H380" s="165">
        <v>15</v>
      </c>
      <c r="I380" s="69" t="s">
        <v>1447</v>
      </c>
      <c r="J380" s="178">
        <v>35</v>
      </c>
      <c r="K380" s="55" t="s">
        <v>1872</v>
      </c>
      <c r="L380" s="157">
        <v>14</v>
      </c>
      <c r="M380" s="157"/>
      <c r="N380" s="157">
        <v>14</v>
      </c>
      <c r="O380" s="157"/>
      <c r="P380" s="157">
        <v>14</v>
      </c>
      <c r="Q380" s="157"/>
      <c r="R380" s="157">
        <v>14</v>
      </c>
      <c r="S380" s="157"/>
      <c r="T380" s="157">
        <v>14</v>
      </c>
      <c r="U380" s="157"/>
      <c r="V380" s="157">
        <v>14</v>
      </c>
      <c r="W380" s="157"/>
      <c r="X380" s="157">
        <v>14</v>
      </c>
      <c r="Y380" s="157"/>
      <c r="Z380" s="157">
        <v>14</v>
      </c>
      <c r="AA380" s="157"/>
      <c r="AB380" s="157">
        <v>14</v>
      </c>
      <c r="AC380" s="157"/>
      <c r="AD380" s="157">
        <v>14</v>
      </c>
      <c r="AE380" s="157"/>
      <c r="AF380" s="157">
        <v>14</v>
      </c>
      <c r="AG380" s="157"/>
      <c r="AH380" s="157">
        <v>14</v>
      </c>
      <c r="AI380" s="157"/>
      <c r="AJ380" s="157">
        <v>14</v>
      </c>
      <c r="AK380" s="157"/>
      <c r="AL380" s="157">
        <v>14</v>
      </c>
      <c r="AM380" s="157"/>
      <c r="AN380" s="157">
        <v>14</v>
      </c>
      <c r="AO380" s="157"/>
      <c r="AP380" s="157">
        <v>14</v>
      </c>
      <c r="AQ380" s="157"/>
      <c r="AR380" s="157"/>
      <c r="AS380" s="157"/>
      <c r="AT380" s="157"/>
      <c r="AU380" s="157"/>
      <c r="AV380" s="157"/>
      <c r="AW380" s="157"/>
      <c r="AX380" s="157"/>
      <c r="AY380" s="157"/>
    </row>
    <row r="381" spans="1:51" ht="14.25" customHeight="1">
      <c r="A381" s="156">
        <v>369</v>
      </c>
      <c r="B381" s="81"/>
      <c r="C381" s="60" t="s">
        <v>1536</v>
      </c>
      <c r="D381" s="60" t="s">
        <v>1386</v>
      </c>
      <c r="E381" s="114" t="s">
        <v>61</v>
      </c>
      <c r="F381" s="114" t="s">
        <v>73</v>
      </c>
      <c r="G381" s="60" t="s">
        <v>1424</v>
      </c>
      <c r="H381" s="165">
        <v>19</v>
      </c>
      <c r="I381" s="69" t="s">
        <v>1490</v>
      </c>
      <c r="J381" s="178">
        <v>23</v>
      </c>
      <c r="K381" s="55" t="s">
        <v>1872</v>
      </c>
      <c r="L381" s="157">
        <v>23</v>
      </c>
      <c r="M381" s="157"/>
      <c r="N381" s="157">
        <v>23</v>
      </c>
      <c r="O381" s="157"/>
      <c r="P381" s="157">
        <v>23</v>
      </c>
      <c r="Q381" s="157"/>
      <c r="R381" s="157">
        <v>23</v>
      </c>
      <c r="S381" s="157"/>
      <c r="T381" s="157">
        <v>23</v>
      </c>
      <c r="U381" s="157"/>
      <c r="V381" s="157">
        <v>23</v>
      </c>
      <c r="W381" s="157"/>
      <c r="X381" s="157">
        <v>23</v>
      </c>
      <c r="Y381" s="157"/>
      <c r="Z381" s="157">
        <v>23</v>
      </c>
      <c r="AA381" s="157"/>
      <c r="AB381" s="157">
        <v>23</v>
      </c>
      <c r="AC381" s="157"/>
      <c r="AD381" s="157">
        <v>23</v>
      </c>
      <c r="AE381" s="157"/>
      <c r="AF381" s="157">
        <v>23</v>
      </c>
      <c r="AG381" s="157"/>
      <c r="AH381" s="157">
        <v>23</v>
      </c>
      <c r="AI381" s="157"/>
      <c r="AJ381" s="157">
        <v>23</v>
      </c>
      <c r="AK381" s="157"/>
      <c r="AL381" s="157">
        <v>23</v>
      </c>
      <c r="AM381" s="157"/>
      <c r="AN381" s="157">
        <v>23</v>
      </c>
      <c r="AO381" s="157"/>
      <c r="AP381" s="157">
        <v>23</v>
      </c>
      <c r="AQ381" s="157"/>
      <c r="AR381" s="157">
        <v>23</v>
      </c>
      <c r="AS381" s="157"/>
      <c r="AT381" s="157">
        <v>23</v>
      </c>
      <c r="AU381" s="157"/>
      <c r="AV381" s="157">
        <v>23</v>
      </c>
      <c r="AW381" s="157"/>
      <c r="AX381" s="157"/>
      <c r="AY381" s="157"/>
    </row>
    <row r="382" spans="1:51" ht="14.25" customHeight="1">
      <c r="A382" s="156">
        <v>370</v>
      </c>
      <c r="B382" s="81"/>
      <c r="C382" s="60" t="s">
        <v>1536</v>
      </c>
      <c r="D382" s="60" t="s">
        <v>1387</v>
      </c>
      <c r="E382" s="114" t="s">
        <v>61</v>
      </c>
      <c r="F382" s="114" t="s">
        <v>75</v>
      </c>
      <c r="G382" s="60" t="s">
        <v>1433</v>
      </c>
      <c r="H382" s="165">
        <v>12</v>
      </c>
      <c r="I382" s="69" t="s">
        <v>1495</v>
      </c>
      <c r="J382" s="178">
        <v>23</v>
      </c>
      <c r="K382" s="55" t="s">
        <v>1872</v>
      </c>
      <c r="L382" s="157">
        <v>4.5999999999999996</v>
      </c>
      <c r="M382" s="157"/>
      <c r="N382" s="157">
        <v>4.5999999999999996</v>
      </c>
      <c r="O382" s="157"/>
      <c r="P382" s="157">
        <v>4.5999999999999996</v>
      </c>
      <c r="Q382" s="157"/>
      <c r="R382" s="157">
        <v>4.5999999999999996</v>
      </c>
      <c r="S382" s="157"/>
      <c r="T382" s="157">
        <v>4.5999999999999996</v>
      </c>
      <c r="U382" s="157"/>
      <c r="V382" s="157">
        <v>4.5999999999999996</v>
      </c>
      <c r="W382" s="157"/>
      <c r="X382" s="157">
        <v>4.5999999999999996</v>
      </c>
      <c r="Y382" s="157"/>
      <c r="Z382" s="157">
        <v>4.5999999999999996</v>
      </c>
      <c r="AA382" s="157"/>
      <c r="AB382" s="157">
        <v>4.5999999999999996</v>
      </c>
      <c r="AC382" s="157"/>
      <c r="AD382" s="157">
        <v>4.5999999999999996</v>
      </c>
      <c r="AE382" s="157"/>
      <c r="AF382" s="157">
        <v>4.5999999999999996</v>
      </c>
      <c r="AG382" s="157"/>
      <c r="AH382" s="157">
        <v>4.5999999999999996</v>
      </c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</row>
    <row r="383" spans="1:51" ht="14.25" customHeight="1">
      <c r="A383" s="156">
        <v>371</v>
      </c>
      <c r="B383" s="81"/>
      <c r="C383" s="60" t="s">
        <v>1536</v>
      </c>
      <c r="D383" s="60" t="s">
        <v>1388</v>
      </c>
      <c r="E383" s="114" t="s">
        <v>61</v>
      </c>
      <c r="F383" s="114" t="s">
        <v>77</v>
      </c>
      <c r="G383" s="60" t="s">
        <v>1434</v>
      </c>
      <c r="H383" s="165">
        <v>1</v>
      </c>
      <c r="I383" s="69" t="s">
        <v>1496</v>
      </c>
      <c r="J383" s="178">
        <v>30</v>
      </c>
      <c r="K383" s="55" t="s">
        <v>1872</v>
      </c>
      <c r="L383" s="157">
        <v>30</v>
      </c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</row>
    <row r="384" spans="1:51" ht="14.25" customHeight="1">
      <c r="A384" s="156">
        <v>372</v>
      </c>
      <c r="B384" s="81"/>
      <c r="C384" s="60" t="s">
        <v>1536</v>
      </c>
      <c r="D384" s="60" t="s">
        <v>1390</v>
      </c>
      <c r="E384" s="114" t="s">
        <v>61</v>
      </c>
      <c r="F384" s="114" t="s">
        <v>77</v>
      </c>
      <c r="G384" s="60" t="s">
        <v>1434</v>
      </c>
      <c r="H384" s="165">
        <v>1</v>
      </c>
      <c r="I384" s="69" t="s">
        <v>1496</v>
      </c>
      <c r="J384" s="178">
        <v>30</v>
      </c>
      <c r="K384" s="55" t="s">
        <v>1872</v>
      </c>
      <c r="L384" s="157">
        <v>30</v>
      </c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</row>
    <row r="385" spans="1:51" ht="14.25" customHeight="1">
      <c r="A385" s="156">
        <v>373</v>
      </c>
      <c r="B385" s="81"/>
      <c r="C385" s="60" t="s">
        <v>1536</v>
      </c>
      <c r="D385" s="60" t="s">
        <v>1392</v>
      </c>
      <c r="E385" s="114" t="s">
        <v>61</v>
      </c>
      <c r="F385" s="114" t="s">
        <v>74</v>
      </c>
      <c r="G385" s="60" t="s">
        <v>42</v>
      </c>
      <c r="H385" s="165">
        <v>5</v>
      </c>
      <c r="I385" s="69" t="s">
        <v>1504</v>
      </c>
      <c r="J385" s="178">
        <v>22</v>
      </c>
      <c r="K385" s="55" t="s">
        <v>1872</v>
      </c>
      <c r="L385" s="157">
        <v>22</v>
      </c>
      <c r="M385" s="157">
        <v>22</v>
      </c>
      <c r="N385" s="157">
        <v>22</v>
      </c>
      <c r="O385" s="157">
        <v>22</v>
      </c>
      <c r="P385" s="157">
        <v>22</v>
      </c>
      <c r="Q385" s="157">
        <v>22</v>
      </c>
      <c r="R385" s="157">
        <v>22</v>
      </c>
      <c r="S385" s="157">
        <v>22</v>
      </c>
      <c r="T385" s="157">
        <v>22</v>
      </c>
      <c r="U385" s="157">
        <v>22</v>
      </c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</row>
    <row r="386" spans="1:51" ht="14.25" customHeight="1">
      <c r="A386" s="156">
        <v>374</v>
      </c>
      <c r="B386" s="81"/>
      <c r="C386" s="60" t="s">
        <v>1536</v>
      </c>
      <c r="D386" s="60" t="s">
        <v>1393</v>
      </c>
      <c r="E386" s="114" t="s">
        <v>61</v>
      </c>
      <c r="F386" s="114" t="s">
        <v>76</v>
      </c>
      <c r="G386" s="60" t="s">
        <v>1436</v>
      </c>
      <c r="H386" s="165">
        <v>19</v>
      </c>
      <c r="I386" s="69" t="s">
        <v>1516</v>
      </c>
      <c r="J386" s="178">
        <v>48</v>
      </c>
      <c r="K386" s="55" t="s">
        <v>1872</v>
      </c>
      <c r="L386" s="157">
        <v>48</v>
      </c>
      <c r="M386" s="157">
        <v>48</v>
      </c>
      <c r="N386" s="157">
        <v>48</v>
      </c>
      <c r="O386" s="157">
        <v>48</v>
      </c>
      <c r="P386" s="157">
        <v>48</v>
      </c>
      <c r="Q386" s="157">
        <v>48</v>
      </c>
      <c r="R386" s="157">
        <v>48</v>
      </c>
      <c r="S386" s="157">
        <v>48</v>
      </c>
      <c r="T386" s="157">
        <v>48</v>
      </c>
      <c r="U386" s="157">
        <v>48</v>
      </c>
      <c r="V386" s="157">
        <v>48</v>
      </c>
      <c r="W386" s="157">
        <v>48</v>
      </c>
      <c r="X386" s="157">
        <v>48</v>
      </c>
      <c r="Y386" s="157">
        <v>48</v>
      </c>
      <c r="Z386" s="157">
        <v>48</v>
      </c>
      <c r="AA386" s="157">
        <v>48</v>
      </c>
      <c r="AB386" s="157">
        <v>48</v>
      </c>
      <c r="AC386" s="157">
        <v>48</v>
      </c>
      <c r="AD386" s="157">
        <v>48</v>
      </c>
      <c r="AE386" s="157">
        <v>48</v>
      </c>
      <c r="AF386" s="157">
        <v>48</v>
      </c>
      <c r="AG386" s="157">
        <v>48</v>
      </c>
      <c r="AH386" s="157">
        <v>48</v>
      </c>
      <c r="AI386" s="157">
        <v>48</v>
      </c>
      <c r="AJ386" s="157">
        <v>48</v>
      </c>
      <c r="AK386" s="157">
        <v>48</v>
      </c>
      <c r="AL386" s="157">
        <v>48</v>
      </c>
      <c r="AM386" s="157">
        <v>48</v>
      </c>
      <c r="AN386" s="157">
        <v>48</v>
      </c>
      <c r="AO386" s="157">
        <v>48</v>
      </c>
      <c r="AP386" s="157">
        <v>48</v>
      </c>
      <c r="AQ386" s="157">
        <v>48</v>
      </c>
      <c r="AR386" s="157">
        <v>48</v>
      </c>
      <c r="AS386" s="157">
        <v>48</v>
      </c>
      <c r="AT386" s="157">
        <v>48</v>
      </c>
      <c r="AU386" s="157">
        <v>48</v>
      </c>
      <c r="AV386" s="157">
        <v>48</v>
      </c>
      <c r="AW386" s="157">
        <v>48</v>
      </c>
      <c r="AX386" s="157"/>
      <c r="AY386" s="157"/>
    </row>
    <row r="387" spans="1:51" ht="14.25" customHeight="1">
      <c r="A387" s="156">
        <v>375</v>
      </c>
      <c r="B387" s="81"/>
      <c r="C387" s="60" t="s">
        <v>1536</v>
      </c>
      <c r="D387" s="60" t="s">
        <v>1360</v>
      </c>
      <c r="E387" s="60" t="s">
        <v>61</v>
      </c>
      <c r="F387" s="60" t="s">
        <v>203</v>
      </c>
      <c r="G387" s="60" t="s">
        <v>1399</v>
      </c>
      <c r="H387" s="165">
        <v>15</v>
      </c>
      <c r="I387" s="69" t="s">
        <v>1446</v>
      </c>
      <c r="J387" s="178">
        <v>32</v>
      </c>
      <c r="K387" s="55" t="s">
        <v>1873</v>
      </c>
      <c r="L387" s="157"/>
      <c r="M387" s="157">
        <v>12.8</v>
      </c>
      <c r="N387" s="157"/>
      <c r="O387" s="157">
        <v>12.8</v>
      </c>
      <c r="P387" s="157"/>
      <c r="Q387" s="157">
        <v>12.8</v>
      </c>
      <c r="R387" s="157"/>
      <c r="S387" s="157">
        <v>12.8</v>
      </c>
      <c r="T387" s="157"/>
      <c r="U387" s="157">
        <v>12.8</v>
      </c>
      <c r="V387" s="157"/>
      <c r="W387" s="157">
        <v>12.8</v>
      </c>
      <c r="X387" s="157"/>
      <c r="Y387" s="157">
        <v>12.8</v>
      </c>
      <c r="Z387" s="157"/>
      <c r="AA387" s="157">
        <v>12.8</v>
      </c>
      <c r="AB387" s="157"/>
      <c r="AC387" s="157">
        <v>12.8</v>
      </c>
      <c r="AD387" s="157"/>
      <c r="AE387" s="157">
        <v>12.8</v>
      </c>
      <c r="AF387" s="157"/>
      <c r="AG387" s="157">
        <v>12.8</v>
      </c>
      <c r="AH387" s="190"/>
      <c r="AI387" s="157">
        <v>12.8</v>
      </c>
      <c r="AJ387" s="190"/>
      <c r="AK387" s="157">
        <v>12.8</v>
      </c>
      <c r="AL387" s="157"/>
      <c r="AM387" s="157">
        <v>12.8</v>
      </c>
      <c r="AN387" s="157"/>
      <c r="AO387" s="157">
        <v>12.8</v>
      </c>
      <c r="AP387" s="157"/>
      <c r="AQ387" s="157">
        <v>12.8</v>
      </c>
      <c r="AR387" s="157"/>
      <c r="AS387" s="157"/>
      <c r="AT387" s="157"/>
      <c r="AU387" s="157"/>
      <c r="AV387" s="157"/>
      <c r="AW387" s="157"/>
      <c r="AX387" s="157"/>
      <c r="AY387" s="157"/>
    </row>
    <row r="388" spans="1:51" ht="14.25" customHeight="1">
      <c r="A388" s="156">
        <v>376</v>
      </c>
      <c r="B388" s="79"/>
      <c r="C388" s="60" t="s">
        <v>1536</v>
      </c>
      <c r="D388" s="60" t="s">
        <v>1389</v>
      </c>
      <c r="E388" s="114" t="s">
        <v>61</v>
      </c>
      <c r="F388" s="114" t="s">
        <v>77</v>
      </c>
      <c r="G388" s="60" t="s">
        <v>1434</v>
      </c>
      <c r="H388" s="165">
        <v>1</v>
      </c>
      <c r="I388" s="69" t="s">
        <v>1497</v>
      </c>
      <c r="J388" s="178">
        <v>30</v>
      </c>
      <c r="K388" s="55" t="s">
        <v>1873</v>
      </c>
      <c r="L388" s="157"/>
      <c r="M388" s="157">
        <v>30</v>
      </c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</row>
    <row r="389" spans="1:51" ht="14.25" customHeight="1">
      <c r="A389" s="156">
        <v>377</v>
      </c>
      <c r="B389" s="81"/>
      <c r="C389" s="60" t="s">
        <v>1536</v>
      </c>
      <c r="D389" s="60" t="s">
        <v>1391</v>
      </c>
      <c r="E389" s="114" t="s">
        <v>61</v>
      </c>
      <c r="F389" s="114" t="s">
        <v>77</v>
      </c>
      <c r="G389" s="60" t="s">
        <v>1434</v>
      </c>
      <c r="H389" s="165">
        <v>1</v>
      </c>
      <c r="I389" s="69" t="s">
        <v>1497</v>
      </c>
      <c r="J389" s="178">
        <v>30</v>
      </c>
      <c r="K389" s="55" t="s">
        <v>1873</v>
      </c>
      <c r="L389" s="157"/>
      <c r="M389" s="157">
        <v>30</v>
      </c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</row>
    <row r="390" spans="1:51" ht="14.25" customHeight="1">
      <c r="A390" s="156">
        <v>378</v>
      </c>
      <c r="B390" s="81"/>
      <c r="C390" s="60" t="s">
        <v>1536</v>
      </c>
      <c r="D390" s="60" t="s">
        <v>1388</v>
      </c>
      <c r="E390" s="114" t="s">
        <v>61</v>
      </c>
      <c r="F390" s="114" t="s">
        <v>63</v>
      </c>
      <c r="G390" s="60" t="s">
        <v>41</v>
      </c>
      <c r="H390" s="165">
        <v>9</v>
      </c>
      <c r="I390" s="69" t="s">
        <v>1498</v>
      </c>
      <c r="J390" s="178">
        <v>30</v>
      </c>
      <c r="K390" s="55" t="s">
        <v>1876</v>
      </c>
      <c r="L390" s="157"/>
      <c r="M390" s="157"/>
      <c r="N390" s="157">
        <v>30</v>
      </c>
      <c r="O390" s="157"/>
      <c r="P390" s="157">
        <v>30</v>
      </c>
      <c r="Q390" s="157"/>
      <c r="R390" s="157">
        <v>30</v>
      </c>
      <c r="S390" s="157"/>
      <c r="T390" s="157">
        <v>30</v>
      </c>
      <c r="U390" s="157"/>
      <c r="V390" s="157">
        <v>30</v>
      </c>
      <c r="W390" s="157"/>
      <c r="X390" s="157">
        <v>30</v>
      </c>
      <c r="Y390" s="157"/>
      <c r="Z390" s="157">
        <v>30</v>
      </c>
      <c r="AA390" s="157"/>
      <c r="AB390" s="157">
        <v>30</v>
      </c>
      <c r="AC390" s="157"/>
      <c r="AD390" s="157">
        <v>30</v>
      </c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</row>
    <row r="391" spans="1:51" ht="14.25" customHeight="1">
      <c r="A391" s="156">
        <v>379</v>
      </c>
      <c r="B391" s="81"/>
      <c r="C391" s="60" t="s">
        <v>1536</v>
      </c>
      <c r="D391" s="60" t="s">
        <v>1390</v>
      </c>
      <c r="E391" s="114" t="s">
        <v>61</v>
      </c>
      <c r="F391" s="114" t="s">
        <v>63</v>
      </c>
      <c r="G391" s="60" t="s">
        <v>41</v>
      </c>
      <c r="H391" s="165">
        <v>9</v>
      </c>
      <c r="I391" s="69" t="s">
        <v>1498</v>
      </c>
      <c r="J391" s="178">
        <v>30</v>
      </c>
      <c r="K391" s="55" t="s">
        <v>1876</v>
      </c>
      <c r="L391" s="157"/>
      <c r="M391" s="157"/>
      <c r="N391" s="157">
        <v>30</v>
      </c>
      <c r="O391" s="157"/>
      <c r="P391" s="157">
        <v>30</v>
      </c>
      <c r="Q391" s="157"/>
      <c r="R391" s="157">
        <v>30</v>
      </c>
      <c r="S391" s="157"/>
      <c r="T391" s="157">
        <v>30</v>
      </c>
      <c r="U391" s="157"/>
      <c r="V391" s="157">
        <v>30</v>
      </c>
      <c r="W391" s="157"/>
      <c r="X391" s="157">
        <v>30</v>
      </c>
      <c r="Y391" s="157"/>
      <c r="Z391" s="157">
        <v>30</v>
      </c>
      <c r="AA391" s="157"/>
      <c r="AB391" s="157">
        <v>30</v>
      </c>
      <c r="AC391" s="157"/>
      <c r="AD391" s="157">
        <v>30</v>
      </c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</row>
    <row r="392" spans="1:51" ht="14.25" customHeight="1">
      <c r="A392" s="156">
        <v>380</v>
      </c>
      <c r="B392" s="81"/>
      <c r="C392" s="60" t="s">
        <v>1536</v>
      </c>
      <c r="D392" s="60" t="s">
        <v>1360</v>
      </c>
      <c r="E392" s="60" t="s">
        <v>61</v>
      </c>
      <c r="F392" s="114" t="s">
        <v>77</v>
      </c>
      <c r="G392" s="60" t="s">
        <v>1434</v>
      </c>
      <c r="H392" s="165">
        <v>2</v>
      </c>
      <c r="I392" s="69" t="s">
        <v>1510</v>
      </c>
      <c r="J392" s="178">
        <v>32</v>
      </c>
      <c r="K392" s="55" t="s">
        <v>1876</v>
      </c>
      <c r="L392" s="157"/>
      <c r="M392" s="157"/>
      <c r="N392" s="157">
        <v>6.4</v>
      </c>
      <c r="O392" s="157"/>
      <c r="P392" s="157">
        <v>6.4</v>
      </c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</row>
    <row r="393" spans="1:51" ht="14.25" customHeight="1">
      <c r="A393" s="156">
        <v>381</v>
      </c>
      <c r="B393" s="81"/>
      <c r="C393" s="60" t="s">
        <v>1536</v>
      </c>
      <c r="D393" s="60" t="s">
        <v>1362</v>
      </c>
      <c r="E393" s="60" t="s">
        <v>61</v>
      </c>
      <c r="F393" s="114" t="s">
        <v>77</v>
      </c>
      <c r="G393" s="60" t="s">
        <v>1434</v>
      </c>
      <c r="H393" s="165">
        <v>12</v>
      </c>
      <c r="I393" s="69" t="s">
        <v>1512</v>
      </c>
      <c r="J393" s="178">
        <v>35</v>
      </c>
      <c r="K393" s="55" t="s">
        <v>1876</v>
      </c>
      <c r="L393" s="157"/>
      <c r="M393" s="157"/>
      <c r="N393" s="157">
        <v>7</v>
      </c>
      <c r="O393" s="157"/>
      <c r="P393" s="157">
        <v>7</v>
      </c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</row>
    <row r="394" spans="1:51" ht="14.25" customHeight="1">
      <c r="A394" s="156">
        <v>382</v>
      </c>
      <c r="B394" s="79"/>
      <c r="C394" s="60" t="s">
        <v>1536</v>
      </c>
      <c r="D394" s="60" t="s">
        <v>1389</v>
      </c>
      <c r="E394" s="114" t="s">
        <v>61</v>
      </c>
      <c r="F394" s="114" t="s">
        <v>63</v>
      </c>
      <c r="G394" s="60" t="s">
        <v>41</v>
      </c>
      <c r="H394" s="165">
        <v>9</v>
      </c>
      <c r="I394" s="69" t="s">
        <v>1499</v>
      </c>
      <c r="J394" s="178">
        <v>30</v>
      </c>
      <c r="K394" s="55" t="s">
        <v>1877</v>
      </c>
      <c r="L394" s="157"/>
      <c r="M394" s="157"/>
      <c r="N394" s="157"/>
      <c r="O394" s="200">
        <v>30</v>
      </c>
      <c r="P394" s="157"/>
      <c r="Q394" s="200">
        <v>30</v>
      </c>
      <c r="R394" s="157"/>
      <c r="S394" s="200">
        <v>30</v>
      </c>
      <c r="T394" s="157"/>
      <c r="U394" s="200">
        <v>30</v>
      </c>
      <c r="V394" s="157"/>
      <c r="W394" s="200">
        <v>30</v>
      </c>
      <c r="X394" s="157"/>
      <c r="Y394" s="200">
        <v>30</v>
      </c>
      <c r="Z394" s="157"/>
      <c r="AA394" s="200">
        <v>30</v>
      </c>
      <c r="AB394" s="157"/>
      <c r="AC394" s="200">
        <v>30</v>
      </c>
      <c r="AD394" s="157"/>
      <c r="AE394" s="200">
        <v>30</v>
      </c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</row>
    <row r="395" spans="1:51" ht="14.25" customHeight="1">
      <c r="A395" s="156">
        <v>383</v>
      </c>
      <c r="B395" s="81"/>
      <c r="C395" s="60" t="s">
        <v>1536</v>
      </c>
      <c r="D395" s="60" t="s">
        <v>1391</v>
      </c>
      <c r="E395" s="114" t="s">
        <v>61</v>
      </c>
      <c r="F395" s="114" t="s">
        <v>63</v>
      </c>
      <c r="G395" s="60" t="s">
        <v>41</v>
      </c>
      <c r="H395" s="165">
        <v>9</v>
      </c>
      <c r="I395" s="69" t="s">
        <v>1499</v>
      </c>
      <c r="J395" s="178">
        <v>30</v>
      </c>
      <c r="K395" s="55" t="s">
        <v>1877</v>
      </c>
      <c r="L395" s="157"/>
      <c r="M395" s="157"/>
      <c r="N395" s="157"/>
      <c r="O395" s="157">
        <v>30</v>
      </c>
      <c r="P395" s="157"/>
      <c r="Q395" s="157">
        <v>30</v>
      </c>
      <c r="R395" s="157"/>
      <c r="S395" s="157">
        <v>30</v>
      </c>
      <c r="T395" s="157"/>
      <c r="U395" s="157">
        <v>30</v>
      </c>
      <c r="V395" s="157"/>
      <c r="W395" s="157">
        <v>30</v>
      </c>
      <c r="X395" s="157"/>
      <c r="Y395" s="157">
        <v>30</v>
      </c>
      <c r="Z395" s="157"/>
      <c r="AA395" s="157">
        <v>30</v>
      </c>
      <c r="AB395" s="157"/>
      <c r="AC395" s="157">
        <v>30</v>
      </c>
      <c r="AD395" s="157"/>
      <c r="AE395" s="157">
        <v>30</v>
      </c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</row>
    <row r="396" spans="1:51" ht="14.25" customHeight="1">
      <c r="A396" s="156">
        <v>384</v>
      </c>
      <c r="B396" s="81"/>
      <c r="C396" s="60" t="s">
        <v>1536</v>
      </c>
      <c r="D396" s="60" t="s">
        <v>1361</v>
      </c>
      <c r="E396" s="60" t="s">
        <v>61</v>
      </c>
      <c r="F396" s="114" t="s">
        <v>77</v>
      </c>
      <c r="G396" s="60" t="s">
        <v>1434</v>
      </c>
      <c r="H396" s="165">
        <v>2</v>
      </c>
      <c r="I396" s="69" t="s">
        <v>1511</v>
      </c>
      <c r="J396" s="178">
        <v>33</v>
      </c>
      <c r="K396" s="55" t="s">
        <v>1877</v>
      </c>
      <c r="L396" s="157"/>
      <c r="M396" s="157"/>
      <c r="N396" s="157"/>
      <c r="O396" s="157">
        <v>6.6</v>
      </c>
      <c r="P396" s="157"/>
      <c r="Q396" s="157">
        <v>6.6</v>
      </c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</row>
    <row r="397" spans="1:51" ht="14.25" customHeight="1">
      <c r="A397" s="156">
        <v>385</v>
      </c>
      <c r="B397" s="81"/>
      <c r="C397" s="60" t="s">
        <v>1536</v>
      </c>
      <c r="D397" s="60" t="s">
        <v>1387</v>
      </c>
      <c r="E397" s="114" t="s">
        <v>61</v>
      </c>
      <c r="F397" s="114" t="s">
        <v>74</v>
      </c>
      <c r="G397" s="60" t="s">
        <v>1426</v>
      </c>
      <c r="H397" s="165">
        <v>5</v>
      </c>
      <c r="I397" s="69" t="s">
        <v>1491</v>
      </c>
      <c r="J397" s="178">
        <v>23</v>
      </c>
      <c r="K397" s="55" t="s">
        <v>1871</v>
      </c>
      <c r="L397" s="157"/>
      <c r="M397" s="157"/>
      <c r="N397" s="157"/>
      <c r="O397" s="157"/>
      <c r="P397" s="157"/>
      <c r="Q397" s="157">
        <v>23</v>
      </c>
      <c r="R397" s="157"/>
      <c r="S397" s="157">
        <v>23</v>
      </c>
      <c r="T397" s="157"/>
      <c r="U397" s="157">
        <v>23</v>
      </c>
      <c r="V397" s="157"/>
      <c r="W397" s="157">
        <v>23</v>
      </c>
      <c r="X397" s="157"/>
      <c r="Y397" s="157">
        <v>23</v>
      </c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</row>
    <row r="398" spans="1:51" ht="14.25" customHeight="1">
      <c r="A398" s="156">
        <v>386</v>
      </c>
      <c r="B398" s="81"/>
      <c r="C398" s="114" t="s">
        <v>1046</v>
      </c>
      <c r="D398" s="78" t="s">
        <v>1051</v>
      </c>
      <c r="E398" s="78" t="s">
        <v>61</v>
      </c>
      <c r="F398" s="78" t="s">
        <v>63</v>
      </c>
      <c r="G398" s="78" t="s">
        <v>1057</v>
      </c>
      <c r="H398" s="164">
        <v>5</v>
      </c>
      <c r="I398" s="78" t="s">
        <v>1069</v>
      </c>
      <c r="J398" s="175">
        <v>30</v>
      </c>
      <c r="K398" s="55" t="s">
        <v>1871</v>
      </c>
      <c r="L398" s="157"/>
      <c r="M398" s="157"/>
      <c r="N398" s="157"/>
      <c r="O398" s="157"/>
      <c r="P398" s="157"/>
      <c r="Q398" s="157">
        <v>30</v>
      </c>
      <c r="R398" s="157"/>
      <c r="S398" s="157">
        <v>30</v>
      </c>
      <c r="T398" s="157"/>
      <c r="U398" s="157"/>
      <c r="V398" s="157"/>
      <c r="W398" s="157">
        <v>30</v>
      </c>
      <c r="X398" s="157"/>
      <c r="Y398" s="157">
        <v>30</v>
      </c>
      <c r="Z398" s="157"/>
      <c r="AA398" s="157">
        <v>30</v>
      </c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</row>
    <row r="399" spans="1:51" ht="14.25" customHeight="1">
      <c r="A399" s="156">
        <v>387</v>
      </c>
      <c r="B399" s="81"/>
      <c r="C399" s="60" t="s">
        <v>1536</v>
      </c>
      <c r="D399" s="60" t="s">
        <v>1360</v>
      </c>
      <c r="E399" s="60" t="s">
        <v>61</v>
      </c>
      <c r="F399" s="114" t="s">
        <v>63</v>
      </c>
      <c r="G399" s="60" t="s">
        <v>41</v>
      </c>
      <c r="H399" s="165">
        <v>12</v>
      </c>
      <c r="I399" s="69" t="s">
        <v>1513</v>
      </c>
      <c r="J399" s="178">
        <v>32</v>
      </c>
      <c r="K399" s="55" t="s">
        <v>1874</v>
      </c>
      <c r="L399" s="157"/>
      <c r="M399" s="157"/>
      <c r="N399" s="157"/>
      <c r="O399" s="157"/>
      <c r="P399" s="157"/>
      <c r="Q399" s="157"/>
      <c r="R399" s="157">
        <v>6.4</v>
      </c>
      <c r="S399" s="157"/>
      <c r="T399" s="157">
        <v>6.4</v>
      </c>
      <c r="U399" s="157"/>
      <c r="V399" s="157">
        <v>6.4</v>
      </c>
      <c r="W399" s="157"/>
      <c r="X399" s="157">
        <v>6.4</v>
      </c>
      <c r="Y399" s="157"/>
      <c r="Z399" s="157">
        <v>6.4</v>
      </c>
      <c r="AA399" s="157"/>
      <c r="AB399" s="157">
        <v>6.4</v>
      </c>
      <c r="AC399" s="157"/>
      <c r="AD399" s="157">
        <v>6.4</v>
      </c>
      <c r="AE399" s="157"/>
      <c r="AF399" s="157">
        <v>6.4</v>
      </c>
      <c r="AG399" s="157"/>
      <c r="AH399" s="157">
        <v>6.4</v>
      </c>
      <c r="AI399" s="157"/>
      <c r="AJ399" s="157">
        <v>6.4</v>
      </c>
      <c r="AK399" s="157"/>
      <c r="AL399" s="157">
        <v>6.4</v>
      </c>
      <c r="AM399" s="157"/>
      <c r="AN399" s="157">
        <v>6.4</v>
      </c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</row>
    <row r="400" spans="1:51" ht="14.25" customHeight="1">
      <c r="A400" s="156">
        <v>388</v>
      </c>
      <c r="B400" s="81"/>
      <c r="C400" s="60" t="s">
        <v>1536</v>
      </c>
      <c r="D400" s="60" t="s">
        <v>1362</v>
      </c>
      <c r="E400" s="60" t="s">
        <v>61</v>
      </c>
      <c r="F400" s="114" t="s">
        <v>63</v>
      </c>
      <c r="G400" s="60" t="s">
        <v>41</v>
      </c>
      <c r="H400" s="165">
        <v>12</v>
      </c>
      <c r="I400" s="69" t="s">
        <v>1515</v>
      </c>
      <c r="J400" s="178">
        <v>35</v>
      </c>
      <c r="K400" s="55" t="s">
        <v>1874</v>
      </c>
      <c r="L400" s="157"/>
      <c r="M400" s="157"/>
      <c r="N400" s="157"/>
      <c r="O400" s="157"/>
      <c r="P400" s="157"/>
      <c r="Q400" s="157"/>
      <c r="R400" s="157">
        <v>7</v>
      </c>
      <c r="S400" s="157"/>
      <c r="T400" s="157">
        <v>7</v>
      </c>
      <c r="U400" s="157"/>
      <c r="V400" s="157">
        <v>7</v>
      </c>
      <c r="W400" s="157"/>
      <c r="X400" s="157">
        <v>7</v>
      </c>
      <c r="Y400" s="157"/>
      <c r="Z400" s="157">
        <v>7</v>
      </c>
      <c r="AA400" s="157"/>
      <c r="AB400" s="157">
        <v>7</v>
      </c>
      <c r="AC400" s="157"/>
      <c r="AD400" s="157">
        <v>7</v>
      </c>
      <c r="AE400" s="157"/>
      <c r="AF400" s="157">
        <v>7</v>
      </c>
      <c r="AG400" s="157"/>
      <c r="AH400" s="157">
        <v>7</v>
      </c>
      <c r="AI400" s="157"/>
      <c r="AJ400" s="157">
        <v>7</v>
      </c>
      <c r="AK400" s="157"/>
      <c r="AL400" s="157">
        <v>7</v>
      </c>
      <c r="AM400" s="157"/>
      <c r="AN400" s="157">
        <v>7</v>
      </c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</row>
    <row r="401" spans="1:51" ht="14.25" customHeight="1">
      <c r="A401" s="156">
        <v>389</v>
      </c>
      <c r="B401" s="81"/>
      <c r="C401" s="60" t="s">
        <v>1536</v>
      </c>
      <c r="D401" s="60" t="s">
        <v>1361</v>
      </c>
      <c r="E401" s="60" t="s">
        <v>61</v>
      </c>
      <c r="F401" s="114" t="s">
        <v>63</v>
      </c>
      <c r="G401" s="60" t="s">
        <v>41</v>
      </c>
      <c r="H401" s="165">
        <v>12</v>
      </c>
      <c r="I401" s="69" t="s">
        <v>1514</v>
      </c>
      <c r="J401" s="178">
        <v>33</v>
      </c>
      <c r="K401" s="55" t="s">
        <v>1875</v>
      </c>
      <c r="L401" s="157"/>
      <c r="M401" s="157"/>
      <c r="N401" s="157"/>
      <c r="O401" s="157"/>
      <c r="P401" s="157"/>
      <c r="Q401" s="157"/>
      <c r="R401" s="157"/>
      <c r="S401" s="157">
        <v>6.6</v>
      </c>
      <c r="T401" s="157"/>
      <c r="U401" s="157">
        <v>6.6</v>
      </c>
      <c r="V401" s="157"/>
      <c r="W401" s="157">
        <v>6.6</v>
      </c>
      <c r="X401" s="157"/>
      <c r="Y401" s="157">
        <v>6.6</v>
      </c>
      <c r="Z401" s="157"/>
      <c r="AA401" s="157">
        <v>6.6</v>
      </c>
      <c r="AB401" s="157"/>
      <c r="AC401" s="157">
        <v>6.6</v>
      </c>
      <c r="AD401" s="157"/>
      <c r="AE401" s="157">
        <v>6.6</v>
      </c>
      <c r="AF401" s="157"/>
      <c r="AG401" s="157">
        <v>6.6</v>
      </c>
      <c r="AH401" s="157"/>
      <c r="AI401" s="157">
        <v>6.6</v>
      </c>
      <c r="AJ401" s="157"/>
      <c r="AK401" s="157">
        <v>6.6</v>
      </c>
      <c r="AL401" s="157"/>
      <c r="AM401" s="157">
        <v>6.6</v>
      </c>
      <c r="AN401" s="157"/>
      <c r="AO401" s="157">
        <v>6.6</v>
      </c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</row>
    <row r="402" spans="1:51" ht="14.25" customHeight="1">
      <c r="A402" s="156">
        <v>390</v>
      </c>
      <c r="B402" s="81"/>
      <c r="C402" s="60" t="s">
        <v>1536</v>
      </c>
      <c r="D402" s="60" t="s">
        <v>1392</v>
      </c>
      <c r="E402" s="114" t="s">
        <v>61</v>
      </c>
      <c r="F402" s="114" t="s">
        <v>78</v>
      </c>
      <c r="G402" s="60" t="s">
        <v>43</v>
      </c>
      <c r="H402" s="165">
        <v>5</v>
      </c>
      <c r="I402" s="69" t="s">
        <v>1505</v>
      </c>
      <c r="J402" s="178">
        <v>22</v>
      </c>
      <c r="K402" s="55" t="s">
        <v>1896</v>
      </c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>
        <v>22</v>
      </c>
      <c r="W402" s="157">
        <v>22</v>
      </c>
      <c r="X402" s="157">
        <v>22</v>
      </c>
      <c r="Y402" s="157">
        <v>22</v>
      </c>
      <c r="Z402" s="157">
        <v>22</v>
      </c>
      <c r="AA402" s="157">
        <v>22</v>
      </c>
      <c r="AB402" s="157">
        <v>22</v>
      </c>
      <c r="AC402" s="157">
        <v>22</v>
      </c>
      <c r="AD402" s="157">
        <v>22</v>
      </c>
      <c r="AE402" s="157">
        <v>22</v>
      </c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90"/>
      <c r="AR402" s="157"/>
      <c r="AS402" s="157"/>
      <c r="AT402" s="157"/>
      <c r="AU402" s="157"/>
      <c r="AV402" s="157"/>
      <c r="AW402" s="157"/>
      <c r="AX402" s="157"/>
      <c r="AY402" s="157"/>
    </row>
    <row r="403" spans="1:51" ht="14.25" customHeight="1">
      <c r="A403" s="156">
        <v>391</v>
      </c>
      <c r="B403" s="81"/>
      <c r="C403" s="60" t="s">
        <v>1536</v>
      </c>
      <c r="D403" s="60" t="s">
        <v>1387</v>
      </c>
      <c r="E403" s="114" t="s">
        <v>61</v>
      </c>
      <c r="F403" s="114" t="s">
        <v>74</v>
      </c>
      <c r="G403" s="60" t="s">
        <v>1428</v>
      </c>
      <c r="H403" s="165">
        <v>4</v>
      </c>
      <c r="I403" s="69" t="s">
        <v>1492</v>
      </c>
      <c r="J403" s="178">
        <v>23</v>
      </c>
      <c r="K403" s="55" t="s">
        <v>1884</v>
      </c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>
        <v>23</v>
      </c>
      <c r="AB403" s="157"/>
      <c r="AC403" s="157">
        <v>23</v>
      </c>
      <c r="AD403" s="157"/>
      <c r="AE403" s="157">
        <v>23</v>
      </c>
      <c r="AF403" s="157"/>
      <c r="AG403" s="157">
        <v>23</v>
      </c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</row>
    <row r="404" spans="1:51" ht="14.25" customHeight="1">
      <c r="A404" s="156">
        <v>392</v>
      </c>
      <c r="B404" s="81"/>
      <c r="C404" s="114" t="s">
        <v>1046</v>
      </c>
      <c r="D404" s="78" t="s">
        <v>1051</v>
      </c>
      <c r="E404" s="78" t="s">
        <v>61</v>
      </c>
      <c r="F404" s="78" t="s">
        <v>62</v>
      </c>
      <c r="G404" s="78" t="s">
        <v>1056</v>
      </c>
      <c r="H404" s="164">
        <v>2</v>
      </c>
      <c r="I404" s="78" t="s">
        <v>1068</v>
      </c>
      <c r="J404" s="175">
        <v>30</v>
      </c>
      <c r="K404" s="55" t="s">
        <v>1900</v>
      </c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>
        <v>30</v>
      </c>
      <c r="AD404" s="157"/>
      <c r="AE404" s="157">
        <v>30</v>
      </c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</row>
    <row r="405" spans="1:51" ht="14.25" customHeight="1">
      <c r="A405" s="156">
        <v>393</v>
      </c>
      <c r="B405" s="81"/>
      <c r="C405" s="60" t="s">
        <v>1536</v>
      </c>
      <c r="D405" s="60" t="s">
        <v>1388</v>
      </c>
      <c r="E405" s="114" t="s">
        <v>61</v>
      </c>
      <c r="F405" s="114" t="s">
        <v>74</v>
      </c>
      <c r="G405" s="60" t="s">
        <v>42</v>
      </c>
      <c r="H405" s="165">
        <v>5</v>
      </c>
      <c r="I405" s="69" t="s">
        <v>1500</v>
      </c>
      <c r="J405" s="178">
        <v>30</v>
      </c>
      <c r="K405" s="104" t="s">
        <v>1899</v>
      </c>
      <c r="L405" s="156"/>
      <c r="M405" s="156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>
        <v>30</v>
      </c>
      <c r="AI405" s="157"/>
      <c r="AJ405" s="157">
        <v>30</v>
      </c>
      <c r="AK405" s="157"/>
      <c r="AL405" s="157">
        <v>30</v>
      </c>
      <c r="AM405" s="157"/>
      <c r="AN405" s="157">
        <v>30</v>
      </c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</row>
    <row r="406" spans="1:51" ht="14.25" customHeight="1">
      <c r="A406" s="156">
        <v>394</v>
      </c>
      <c r="B406" s="81"/>
      <c r="C406" s="60" t="s">
        <v>1536</v>
      </c>
      <c r="D406" s="60" t="s">
        <v>1390</v>
      </c>
      <c r="E406" s="114" t="s">
        <v>61</v>
      </c>
      <c r="F406" s="114" t="s">
        <v>78</v>
      </c>
      <c r="G406" s="60" t="s">
        <v>43</v>
      </c>
      <c r="H406" s="165">
        <v>5</v>
      </c>
      <c r="I406" s="69" t="s">
        <v>1500</v>
      </c>
      <c r="J406" s="178">
        <v>30</v>
      </c>
      <c r="K406" s="55" t="s">
        <v>1899</v>
      </c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6"/>
      <c r="AC406" s="156"/>
      <c r="AD406" s="157"/>
      <c r="AE406" s="156"/>
      <c r="AF406" s="157"/>
      <c r="AG406" s="156"/>
      <c r="AH406" s="157">
        <v>30</v>
      </c>
      <c r="AI406" s="156"/>
      <c r="AJ406" s="157">
        <v>30</v>
      </c>
      <c r="AK406" s="156"/>
      <c r="AL406" s="157">
        <v>30</v>
      </c>
      <c r="AM406" s="157"/>
      <c r="AN406" s="157">
        <v>30</v>
      </c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</row>
    <row r="407" spans="1:51" ht="14.25" customHeight="1">
      <c r="A407" s="156">
        <v>395</v>
      </c>
      <c r="B407" s="81"/>
      <c r="C407" s="60" t="s">
        <v>1536</v>
      </c>
      <c r="D407" s="60" t="s">
        <v>1391</v>
      </c>
      <c r="E407" s="114" t="s">
        <v>61</v>
      </c>
      <c r="F407" s="114" t="s">
        <v>63</v>
      </c>
      <c r="G407" s="60" t="s">
        <v>41</v>
      </c>
      <c r="H407" s="165">
        <v>8</v>
      </c>
      <c r="I407" s="69" t="s">
        <v>1508</v>
      </c>
      <c r="J407" s="178">
        <v>30</v>
      </c>
      <c r="K407" s="55" t="s">
        <v>1899</v>
      </c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>
        <v>30</v>
      </c>
      <c r="AI407" s="157"/>
      <c r="AJ407" s="157">
        <v>30</v>
      </c>
      <c r="AK407" s="157"/>
      <c r="AL407" s="157">
        <v>30</v>
      </c>
      <c r="AM407" s="157"/>
      <c r="AN407" s="157">
        <v>30</v>
      </c>
      <c r="AO407" s="156"/>
      <c r="AP407" s="157">
        <v>30</v>
      </c>
      <c r="AQ407" s="157"/>
      <c r="AR407" s="157">
        <v>30</v>
      </c>
      <c r="AS407" s="157"/>
      <c r="AT407" s="157">
        <v>30</v>
      </c>
      <c r="AU407" s="156"/>
      <c r="AV407" s="157">
        <v>30</v>
      </c>
      <c r="AW407" s="157"/>
      <c r="AX407" s="157"/>
      <c r="AY407" s="157"/>
    </row>
    <row r="408" spans="1:51" s="62" customFormat="1" ht="14.25" customHeight="1">
      <c r="A408" s="156">
        <v>396</v>
      </c>
      <c r="B408" s="81"/>
      <c r="C408" s="60" t="s">
        <v>1536</v>
      </c>
      <c r="D408" s="60" t="s">
        <v>1391</v>
      </c>
      <c r="E408" s="114" t="s">
        <v>61</v>
      </c>
      <c r="F408" s="114" t="s">
        <v>74</v>
      </c>
      <c r="G408" s="60" t="s">
        <v>42</v>
      </c>
      <c r="H408" s="165">
        <v>8</v>
      </c>
      <c r="I408" s="69" t="s">
        <v>1509</v>
      </c>
      <c r="J408" s="178">
        <v>30</v>
      </c>
      <c r="K408" s="104" t="s">
        <v>1899</v>
      </c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>
        <v>30</v>
      </c>
      <c r="AI408" s="157"/>
      <c r="AJ408" s="157">
        <v>30</v>
      </c>
      <c r="AK408" s="157"/>
      <c r="AL408" s="157">
        <v>30</v>
      </c>
      <c r="AM408" s="157"/>
      <c r="AN408" s="157">
        <v>30</v>
      </c>
      <c r="AO408" s="157"/>
      <c r="AP408" s="157">
        <v>30</v>
      </c>
      <c r="AQ408" s="157"/>
      <c r="AR408" s="157">
        <v>30</v>
      </c>
      <c r="AS408" s="157"/>
      <c r="AT408" s="157">
        <v>30</v>
      </c>
      <c r="AU408" s="157"/>
      <c r="AV408" s="157">
        <v>30</v>
      </c>
      <c r="AW408" s="157"/>
      <c r="AX408" s="157"/>
      <c r="AY408" s="157"/>
    </row>
    <row r="409" spans="1:51" s="62" customFormat="1" ht="14.25" customHeight="1">
      <c r="A409" s="156">
        <v>397</v>
      </c>
      <c r="B409" s="81"/>
      <c r="C409" s="60" t="s">
        <v>1536</v>
      </c>
      <c r="D409" s="60" t="s">
        <v>1391</v>
      </c>
      <c r="E409" s="114" t="s">
        <v>61</v>
      </c>
      <c r="F409" s="114" t="s">
        <v>78</v>
      </c>
      <c r="G409" s="60" t="s">
        <v>43</v>
      </c>
      <c r="H409" s="165">
        <v>8</v>
      </c>
      <c r="I409" s="69" t="s">
        <v>1509</v>
      </c>
      <c r="J409" s="178">
        <v>30</v>
      </c>
      <c r="K409" s="55" t="s">
        <v>1899</v>
      </c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>
        <v>30</v>
      </c>
      <c r="AI409" s="157"/>
      <c r="AJ409" s="157">
        <v>30</v>
      </c>
      <c r="AK409" s="157"/>
      <c r="AL409" s="157">
        <v>30</v>
      </c>
      <c r="AM409" s="157"/>
      <c r="AN409" s="157">
        <v>30</v>
      </c>
      <c r="AO409" s="157"/>
      <c r="AP409" s="157">
        <v>30</v>
      </c>
      <c r="AQ409" s="157"/>
      <c r="AR409" s="157">
        <v>30</v>
      </c>
      <c r="AS409" s="157"/>
      <c r="AT409" s="157">
        <v>30</v>
      </c>
      <c r="AU409" s="157"/>
      <c r="AV409" s="157">
        <v>30</v>
      </c>
      <c r="AW409" s="157"/>
      <c r="AX409" s="157"/>
      <c r="AY409" s="157"/>
    </row>
    <row r="410" spans="1:51" s="62" customFormat="1" ht="14.25" customHeight="1">
      <c r="A410" s="156">
        <v>398</v>
      </c>
      <c r="B410" s="81"/>
      <c r="C410" s="60" t="s">
        <v>1536</v>
      </c>
      <c r="D410" s="60" t="s">
        <v>1387</v>
      </c>
      <c r="E410" s="114" t="s">
        <v>61</v>
      </c>
      <c r="F410" s="114" t="s">
        <v>62</v>
      </c>
      <c r="G410" s="60" t="s">
        <v>1428</v>
      </c>
      <c r="H410" s="165">
        <v>1</v>
      </c>
      <c r="I410" s="69" t="s">
        <v>1493</v>
      </c>
      <c r="J410" s="178">
        <v>23</v>
      </c>
      <c r="K410" s="55" t="s">
        <v>1901</v>
      </c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>
        <v>23</v>
      </c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</row>
    <row r="411" spans="1:51" ht="14.25" customHeight="1">
      <c r="A411" s="156">
        <v>399</v>
      </c>
      <c r="B411" s="79"/>
      <c r="C411" s="60" t="s">
        <v>1536</v>
      </c>
      <c r="D411" s="60" t="s">
        <v>1389</v>
      </c>
      <c r="E411" s="114" t="s">
        <v>61</v>
      </c>
      <c r="F411" s="114" t="s">
        <v>74</v>
      </c>
      <c r="G411" s="60" t="s">
        <v>42</v>
      </c>
      <c r="H411" s="165">
        <v>5</v>
      </c>
      <c r="I411" s="69" t="s">
        <v>1501</v>
      </c>
      <c r="J411" s="178">
        <v>30</v>
      </c>
      <c r="K411" s="55" t="s">
        <v>1901</v>
      </c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>
        <v>30</v>
      </c>
      <c r="AJ411" s="157"/>
      <c r="AK411" s="157">
        <v>30</v>
      </c>
      <c r="AL411" s="157"/>
      <c r="AM411" s="157">
        <v>30</v>
      </c>
      <c r="AN411" s="157"/>
      <c r="AO411" s="157">
        <v>30</v>
      </c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</row>
    <row r="412" spans="1:51" ht="14.25" customHeight="1">
      <c r="A412" s="156">
        <v>400</v>
      </c>
      <c r="B412" s="81"/>
      <c r="C412" s="60" t="s">
        <v>1536</v>
      </c>
      <c r="D412" s="60" t="s">
        <v>1391</v>
      </c>
      <c r="E412" s="114" t="s">
        <v>61</v>
      </c>
      <c r="F412" s="114" t="s">
        <v>78</v>
      </c>
      <c r="G412" s="60" t="s">
        <v>43</v>
      </c>
      <c r="H412" s="165">
        <v>5</v>
      </c>
      <c r="I412" s="69" t="s">
        <v>1501</v>
      </c>
      <c r="J412" s="178">
        <v>30</v>
      </c>
      <c r="K412" s="55" t="s">
        <v>1901</v>
      </c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>
        <v>30</v>
      </c>
      <c r="AJ412" s="157"/>
      <c r="AK412" s="157">
        <v>30</v>
      </c>
      <c r="AL412" s="157"/>
      <c r="AM412" s="157">
        <v>30</v>
      </c>
      <c r="AN412" s="157"/>
      <c r="AO412" s="157">
        <v>30</v>
      </c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</row>
    <row r="413" spans="1:51" ht="14.25" customHeight="1">
      <c r="A413" s="156">
        <v>401</v>
      </c>
      <c r="B413" s="81"/>
      <c r="C413" s="60" t="s">
        <v>1536</v>
      </c>
      <c r="D413" s="60" t="s">
        <v>1392</v>
      </c>
      <c r="E413" s="114" t="s">
        <v>61</v>
      </c>
      <c r="F413" s="114" t="s">
        <v>63</v>
      </c>
      <c r="G413" s="60" t="s">
        <v>41</v>
      </c>
      <c r="H413" s="165">
        <v>8</v>
      </c>
      <c r="I413" s="69" t="s">
        <v>1506</v>
      </c>
      <c r="J413" s="178">
        <v>22</v>
      </c>
      <c r="K413" s="55" t="s">
        <v>1901</v>
      </c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>
        <v>22</v>
      </c>
      <c r="AJ413" s="157"/>
      <c r="AK413" s="157">
        <v>22</v>
      </c>
      <c r="AL413" s="157"/>
      <c r="AM413" s="157">
        <v>22</v>
      </c>
      <c r="AN413" s="157"/>
      <c r="AO413" s="157">
        <v>22</v>
      </c>
      <c r="AP413" s="157"/>
      <c r="AQ413" s="157">
        <v>22</v>
      </c>
      <c r="AR413" s="157"/>
      <c r="AS413" s="157">
        <v>22</v>
      </c>
      <c r="AT413" s="157"/>
      <c r="AU413" s="157">
        <v>22</v>
      </c>
      <c r="AV413" s="157"/>
      <c r="AW413" s="157">
        <v>22</v>
      </c>
      <c r="AX413" s="157"/>
      <c r="AY413" s="157"/>
    </row>
    <row r="414" spans="1:51" ht="14.25" customHeight="1">
      <c r="A414" s="156">
        <v>402</v>
      </c>
      <c r="B414" s="81"/>
      <c r="C414" s="60" t="s">
        <v>1536</v>
      </c>
      <c r="D414" s="60" t="s">
        <v>1392</v>
      </c>
      <c r="E414" s="114" t="s">
        <v>61</v>
      </c>
      <c r="F414" s="114" t="s">
        <v>74</v>
      </c>
      <c r="G414" s="60" t="s">
        <v>42</v>
      </c>
      <c r="H414" s="165">
        <v>8</v>
      </c>
      <c r="I414" s="69" t="s">
        <v>1507</v>
      </c>
      <c r="J414" s="178">
        <v>22</v>
      </c>
      <c r="K414" s="55" t="s">
        <v>1901</v>
      </c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>
        <v>22</v>
      </c>
      <c r="AJ414" s="157"/>
      <c r="AK414" s="157">
        <v>22</v>
      </c>
      <c r="AL414" s="157"/>
      <c r="AM414" s="157">
        <v>22</v>
      </c>
      <c r="AN414" s="157"/>
      <c r="AO414" s="157">
        <v>22</v>
      </c>
      <c r="AP414" s="157"/>
      <c r="AQ414" s="157">
        <v>22</v>
      </c>
      <c r="AR414" s="157"/>
      <c r="AS414" s="157">
        <v>22</v>
      </c>
      <c r="AT414" s="157"/>
      <c r="AU414" s="157">
        <v>22</v>
      </c>
      <c r="AV414" s="157"/>
      <c r="AW414" s="157">
        <v>22</v>
      </c>
      <c r="AX414" s="157"/>
      <c r="AY414" s="157"/>
    </row>
    <row r="415" spans="1:51" ht="14.25" customHeight="1">
      <c r="A415" s="156">
        <v>403</v>
      </c>
      <c r="B415" s="81"/>
      <c r="C415" s="60" t="s">
        <v>1536</v>
      </c>
      <c r="D415" s="60" t="s">
        <v>1392</v>
      </c>
      <c r="E415" s="114" t="s">
        <v>61</v>
      </c>
      <c r="F415" s="114" t="s">
        <v>78</v>
      </c>
      <c r="G415" s="60" t="s">
        <v>43</v>
      </c>
      <c r="H415" s="165">
        <v>8</v>
      </c>
      <c r="I415" s="69" t="s">
        <v>1507</v>
      </c>
      <c r="J415" s="178">
        <v>22</v>
      </c>
      <c r="K415" s="55" t="s">
        <v>1901</v>
      </c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>
        <v>22</v>
      </c>
      <c r="AJ415" s="157"/>
      <c r="AK415" s="157">
        <v>22</v>
      </c>
      <c r="AL415" s="157"/>
      <c r="AM415" s="157">
        <v>22</v>
      </c>
      <c r="AN415" s="157"/>
      <c r="AO415" s="157">
        <v>22</v>
      </c>
      <c r="AP415" s="157"/>
      <c r="AQ415" s="157">
        <v>22</v>
      </c>
      <c r="AR415" s="157"/>
      <c r="AS415" s="157">
        <v>22</v>
      </c>
      <c r="AT415" s="157"/>
      <c r="AU415" s="157">
        <v>22</v>
      </c>
      <c r="AV415" s="157"/>
      <c r="AW415" s="157">
        <v>22</v>
      </c>
      <c r="AX415" s="157"/>
      <c r="AY415" s="157"/>
    </row>
    <row r="416" spans="1:51" ht="14.25" customHeight="1">
      <c r="A416" s="156">
        <v>404</v>
      </c>
      <c r="B416" s="81"/>
      <c r="C416" s="60" t="s">
        <v>1536</v>
      </c>
      <c r="D416" s="60" t="s">
        <v>1387</v>
      </c>
      <c r="E416" s="114" t="s">
        <v>61</v>
      </c>
      <c r="F416" s="114" t="s">
        <v>72</v>
      </c>
      <c r="G416" s="60" t="s">
        <v>1431</v>
      </c>
      <c r="H416" s="165">
        <v>4</v>
      </c>
      <c r="I416" s="69" t="s">
        <v>1494</v>
      </c>
      <c r="J416" s="178">
        <v>23</v>
      </c>
      <c r="K416" s="104" t="s">
        <v>1904</v>
      </c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>
        <v>23</v>
      </c>
      <c r="AL416" s="157"/>
      <c r="AM416" s="157">
        <v>23</v>
      </c>
      <c r="AN416" s="157"/>
      <c r="AO416" s="157">
        <v>23</v>
      </c>
      <c r="AP416" s="157"/>
      <c r="AQ416" s="157">
        <v>23</v>
      </c>
      <c r="AR416" s="157"/>
      <c r="AS416" s="157"/>
      <c r="AT416" s="157"/>
      <c r="AU416" s="157"/>
      <c r="AV416" s="157"/>
      <c r="AW416" s="157"/>
      <c r="AX416" s="157"/>
      <c r="AY416" s="157"/>
    </row>
    <row r="417" spans="1:51" ht="14.25" customHeight="1">
      <c r="A417" s="156">
        <v>405</v>
      </c>
      <c r="B417" s="81"/>
      <c r="C417" s="60" t="s">
        <v>1536</v>
      </c>
      <c r="D417" s="60" t="s">
        <v>1387</v>
      </c>
      <c r="E417" s="114" t="s">
        <v>61</v>
      </c>
      <c r="F417" s="114" t="s">
        <v>75</v>
      </c>
      <c r="G417" s="60" t="s">
        <v>1432</v>
      </c>
      <c r="H417" s="165">
        <v>4</v>
      </c>
      <c r="I417" s="69" t="s">
        <v>1494</v>
      </c>
      <c r="J417" s="178">
        <v>23</v>
      </c>
      <c r="K417" s="55" t="s">
        <v>1904</v>
      </c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>
        <v>23</v>
      </c>
      <c r="AL417" s="157"/>
      <c r="AM417" s="157">
        <v>23</v>
      </c>
      <c r="AN417" s="157"/>
      <c r="AO417" s="157">
        <v>23</v>
      </c>
      <c r="AP417" s="157"/>
      <c r="AQ417" s="157">
        <v>23</v>
      </c>
      <c r="AR417" s="157"/>
      <c r="AS417" s="157"/>
      <c r="AT417" s="157"/>
      <c r="AU417" s="157"/>
      <c r="AV417" s="157"/>
      <c r="AW417" s="157"/>
      <c r="AX417" s="157"/>
      <c r="AY417" s="157"/>
    </row>
    <row r="418" spans="1:51" ht="14.25" customHeight="1">
      <c r="A418" s="156">
        <v>406</v>
      </c>
      <c r="B418" s="79"/>
      <c r="C418" s="60" t="s">
        <v>1536</v>
      </c>
      <c r="D418" s="60" t="s">
        <v>1390</v>
      </c>
      <c r="E418" s="114" t="s">
        <v>61</v>
      </c>
      <c r="F418" s="114" t="s">
        <v>74</v>
      </c>
      <c r="G418" s="60" t="s">
        <v>42</v>
      </c>
      <c r="H418" s="165">
        <v>5</v>
      </c>
      <c r="I418" s="69" t="s">
        <v>1502</v>
      </c>
      <c r="J418" s="178">
        <v>30</v>
      </c>
      <c r="K418" s="55" t="s">
        <v>1888</v>
      </c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>
        <v>30</v>
      </c>
      <c r="AQ418" s="157"/>
      <c r="AR418" s="157">
        <v>30</v>
      </c>
      <c r="AS418" s="157"/>
      <c r="AT418" s="157">
        <v>30</v>
      </c>
      <c r="AU418" s="157"/>
      <c r="AV418" s="157">
        <v>30</v>
      </c>
      <c r="AW418" s="157"/>
      <c r="AX418" s="157"/>
      <c r="AY418" s="157"/>
    </row>
    <row r="419" spans="1:51" ht="14.25" customHeight="1">
      <c r="A419" s="156">
        <v>407</v>
      </c>
      <c r="B419" s="81"/>
      <c r="C419" s="60" t="s">
        <v>1536</v>
      </c>
      <c r="D419" s="60" t="s">
        <v>1388</v>
      </c>
      <c r="E419" s="114" t="s">
        <v>61</v>
      </c>
      <c r="F419" s="114" t="s">
        <v>78</v>
      </c>
      <c r="G419" s="60" t="s">
        <v>43</v>
      </c>
      <c r="H419" s="165">
        <v>5</v>
      </c>
      <c r="I419" s="69" t="s">
        <v>1502</v>
      </c>
      <c r="J419" s="178">
        <v>30</v>
      </c>
      <c r="K419" s="101" t="s">
        <v>1888</v>
      </c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90">
        <v>30</v>
      </c>
      <c r="AQ419" s="157"/>
      <c r="AR419" s="157">
        <v>30</v>
      </c>
      <c r="AS419" s="157"/>
      <c r="AT419" s="157">
        <v>30</v>
      </c>
      <c r="AU419" s="157"/>
      <c r="AV419" s="157">
        <v>30</v>
      </c>
      <c r="AW419" s="157"/>
      <c r="AX419" s="157"/>
      <c r="AY419" s="157"/>
    </row>
    <row r="420" spans="1:51" ht="14.25" customHeight="1">
      <c r="A420" s="156">
        <v>408</v>
      </c>
      <c r="B420" s="79"/>
      <c r="C420" s="60" t="s">
        <v>1536</v>
      </c>
      <c r="D420" s="60" t="s">
        <v>1391</v>
      </c>
      <c r="E420" s="114" t="s">
        <v>61</v>
      </c>
      <c r="F420" s="114" t="s">
        <v>74</v>
      </c>
      <c r="G420" s="60" t="s">
        <v>42</v>
      </c>
      <c r="H420" s="165">
        <v>5</v>
      </c>
      <c r="I420" s="69" t="s">
        <v>1503</v>
      </c>
      <c r="J420" s="178">
        <v>30</v>
      </c>
      <c r="K420" s="101" t="s">
        <v>1905</v>
      </c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>
        <v>30</v>
      </c>
      <c r="AR420" s="157"/>
      <c r="AS420" s="157">
        <v>30</v>
      </c>
      <c r="AT420" s="157"/>
      <c r="AU420" s="157">
        <v>30</v>
      </c>
      <c r="AV420" s="157"/>
      <c r="AW420" s="157">
        <v>30</v>
      </c>
      <c r="AX420" s="157"/>
      <c r="AY420" s="157"/>
    </row>
    <row r="421" spans="1:51" ht="14.25" customHeight="1">
      <c r="A421" s="156">
        <v>409</v>
      </c>
      <c r="B421" s="81"/>
      <c r="C421" s="60" t="s">
        <v>1536</v>
      </c>
      <c r="D421" s="60" t="s">
        <v>1389</v>
      </c>
      <c r="E421" s="114" t="s">
        <v>61</v>
      </c>
      <c r="F421" s="114" t="s">
        <v>78</v>
      </c>
      <c r="G421" s="60" t="s">
        <v>43</v>
      </c>
      <c r="H421" s="165">
        <v>5</v>
      </c>
      <c r="I421" s="69" t="s">
        <v>1503</v>
      </c>
      <c r="J421" s="178">
        <v>30</v>
      </c>
      <c r="K421" s="101" t="s">
        <v>1905</v>
      </c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>
        <v>30</v>
      </c>
      <c r="AR421" s="157"/>
      <c r="AS421" s="157">
        <v>30</v>
      </c>
      <c r="AT421" s="157"/>
      <c r="AU421" s="157">
        <v>30</v>
      </c>
      <c r="AV421" s="157"/>
      <c r="AW421" s="157">
        <v>30</v>
      </c>
      <c r="AX421" s="157"/>
      <c r="AY421" s="157"/>
    </row>
    <row r="422" spans="1:51" ht="14.25" customHeight="1">
      <c r="A422" s="156">
        <v>410</v>
      </c>
      <c r="B422" s="81"/>
      <c r="C422" s="60" t="s">
        <v>1536</v>
      </c>
      <c r="D422" s="60" t="s">
        <v>1360</v>
      </c>
      <c r="E422" s="60" t="s">
        <v>61</v>
      </c>
      <c r="F422" s="60" t="s">
        <v>203</v>
      </c>
      <c r="G422" s="60" t="s">
        <v>1401</v>
      </c>
      <c r="H422" s="165">
        <v>3</v>
      </c>
      <c r="I422" s="69" t="s">
        <v>1450</v>
      </c>
      <c r="J422" s="178">
        <v>32</v>
      </c>
      <c r="K422" s="101" t="s">
        <v>1893</v>
      </c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>
        <v>32</v>
      </c>
      <c r="AS422" s="157"/>
      <c r="AT422" s="157">
        <v>32</v>
      </c>
      <c r="AU422" s="157"/>
      <c r="AV422" s="157">
        <v>32</v>
      </c>
      <c r="AW422" s="157"/>
      <c r="AX422" s="157"/>
      <c r="AY422" s="157"/>
    </row>
    <row r="423" spans="1:51" s="99" customFormat="1" ht="14.25" customHeight="1">
      <c r="A423" s="156">
        <v>411</v>
      </c>
      <c r="B423" s="119"/>
      <c r="C423" s="60" t="s">
        <v>1536</v>
      </c>
      <c r="D423" s="60" t="s">
        <v>1361</v>
      </c>
      <c r="E423" s="60" t="s">
        <v>61</v>
      </c>
      <c r="F423" s="60" t="s">
        <v>203</v>
      </c>
      <c r="G423" s="60" t="s">
        <v>1401</v>
      </c>
      <c r="H423" s="165">
        <v>3</v>
      </c>
      <c r="I423" s="69" t="s">
        <v>1450</v>
      </c>
      <c r="J423" s="178">
        <v>33</v>
      </c>
      <c r="K423" s="97" t="s">
        <v>1893</v>
      </c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>
        <v>33</v>
      </c>
      <c r="AS423" s="192"/>
      <c r="AT423" s="192">
        <v>33</v>
      </c>
      <c r="AU423" s="192"/>
      <c r="AV423" s="192">
        <v>33</v>
      </c>
      <c r="AW423" s="192"/>
      <c r="AX423" s="192"/>
      <c r="AY423" s="192"/>
    </row>
    <row r="424" spans="1:51" ht="14.25" customHeight="1">
      <c r="A424" s="156">
        <v>412</v>
      </c>
      <c r="B424" s="81"/>
      <c r="C424" s="60" t="s">
        <v>1536</v>
      </c>
      <c r="D424" s="60" t="s">
        <v>1362</v>
      </c>
      <c r="E424" s="60" t="s">
        <v>61</v>
      </c>
      <c r="F424" s="60" t="s">
        <v>203</v>
      </c>
      <c r="G424" s="60" t="s">
        <v>1401</v>
      </c>
      <c r="H424" s="165">
        <v>3</v>
      </c>
      <c r="I424" s="69" t="s">
        <v>1450</v>
      </c>
      <c r="J424" s="178">
        <v>35</v>
      </c>
      <c r="K424" s="55" t="s">
        <v>1893</v>
      </c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>
        <v>35</v>
      </c>
      <c r="AS424" s="157"/>
      <c r="AT424" s="157">
        <v>35</v>
      </c>
      <c r="AU424" s="157"/>
      <c r="AV424" s="157">
        <v>35</v>
      </c>
      <c r="AW424" s="157"/>
      <c r="AX424" s="157"/>
      <c r="AY424" s="201"/>
    </row>
    <row r="425" spans="1:51" ht="14.25" customHeight="1">
      <c r="A425" s="243" t="s">
        <v>2054</v>
      </c>
      <c r="B425" s="244"/>
      <c r="C425" s="244"/>
      <c r="D425" s="244"/>
      <c r="E425" s="244"/>
      <c r="F425" s="244"/>
      <c r="G425" s="244"/>
      <c r="H425" s="245"/>
      <c r="I425" s="107"/>
      <c r="J425" s="222">
        <f>SUM(J376:J424)</f>
        <v>1449</v>
      </c>
      <c r="K425" s="57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8"/>
      <c r="AV425" s="158"/>
      <c r="AW425" s="158"/>
      <c r="AX425" s="158"/>
      <c r="AY425" s="202"/>
    </row>
    <row r="426" spans="1:51" ht="14.25" customHeight="1">
      <c r="A426" s="156">
        <v>413</v>
      </c>
      <c r="B426" s="79"/>
      <c r="C426" s="114" t="s">
        <v>231</v>
      </c>
      <c r="D426" s="78" t="s">
        <v>308</v>
      </c>
      <c r="E426" s="78" t="s">
        <v>37</v>
      </c>
      <c r="F426" s="78" t="s">
        <v>188</v>
      </c>
      <c r="G426" s="78" t="s">
        <v>1258</v>
      </c>
      <c r="H426" s="164">
        <v>2</v>
      </c>
      <c r="I426" s="78" t="s">
        <v>1341</v>
      </c>
      <c r="J426" s="175">
        <v>53</v>
      </c>
      <c r="K426" s="55" t="s">
        <v>1872</v>
      </c>
      <c r="L426" s="157">
        <v>53</v>
      </c>
      <c r="M426" s="157"/>
      <c r="N426" s="157">
        <v>53</v>
      </c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201"/>
    </row>
    <row r="427" spans="1:51" ht="14.25" customHeight="1">
      <c r="A427" s="156">
        <v>414</v>
      </c>
      <c r="B427" s="81"/>
      <c r="C427" s="114" t="s">
        <v>1046</v>
      </c>
      <c r="D427" s="78" t="s">
        <v>952</v>
      </c>
      <c r="E427" s="78" t="s">
        <v>37</v>
      </c>
      <c r="F427" s="78" t="s">
        <v>961</v>
      </c>
      <c r="G427" s="78" t="s">
        <v>962</v>
      </c>
      <c r="H427" s="164">
        <v>1</v>
      </c>
      <c r="I427" s="78" t="s">
        <v>982</v>
      </c>
      <c r="J427" s="164">
        <v>35</v>
      </c>
      <c r="K427" s="55" t="s">
        <v>1872</v>
      </c>
      <c r="L427" s="157">
        <v>42</v>
      </c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201"/>
    </row>
    <row r="428" spans="1:51" ht="14.25" customHeight="1">
      <c r="A428" s="156">
        <v>415</v>
      </c>
      <c r="B428" s="81"/>
      <c r="C428" s="114" t="s">
        <v>1046</v>
      </c>
      <c r="D428" s="78" t="s">
        <v>952</v>
      </c>
      <c r="E428" s="78" t="s">
        <v>37</v>
      </c>
      <c r="F428" s="78" t="s">
        <v>85</v>
      </c>
      <c r="G428" s="78" t="s">
        <v>963</v>
      </c>
      <c r="H428" s="164">
        <v>2</v>
      </c>
      <c r="I428" s="78" t="s">
        <v>983</v>
      </c>
      <c r="J428" s="164">
        <v>35</v>
      </c>
      <c r="K428" s="55" t="s">
        <v>1876</v>
      </c>
      <c r="L428" s="157"/>
      <c r="M428" s="157"/>
      <c r="N428" s="157">
        <v>42</v>
      </c>
      <c r="O428" s="157"/>
      <c r="P428" s="157"/>
      <c r="Q428" s="157"/>
      <c r="R428" s="157">
        <v>42</v>
      </c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201"/>
    </row>
    <row r="429" spans="1:51" ht="14.25" customHeight="1">
      <c r="A429" s="156">
        <v>416</v>
      </c>
      <c r="B429" s="81"/>
      <c r="C429" s="69" t="s">
        <v>222</v>
      </c>
      <c r="D429" s="69" t="s">
        <v>1077</v>
      </c>
      <c r="E429" s="78" t="s">
        <v>37</v>
      </c>
      <c r="F429" s="78" t="s">
        <v>64</v>
      </c>
      <c r="G429" s="69" t="s">
        <v>1139</v>
      </c>
      <c r="H429" s="164">
        <v>4</v>
      </c>
      <c r="I429" s="69" t="s">
        <v>1175</v>
      </c>
      <c r="J429" s="181">
        <v>39</v>
      </c>
      <c r="K429" s="55" t="s">
        <v>1870</v>
      </c>
      <c r="L429" s="157"/>
      <c r="M429" s="157"/>
      <c r="N429" s="157"/>
      <c r="O429" s="157"/>
      <c r="P429" s="157">
        <v>39</v>
      </c>
      <c r="Q429" s="157"/>
      <c r="R429" s="157">
        <v>39</v>
      </c>
      <c r="S429" s="157"/>
      <c r="T429" s="157">
        <v>39</v>
      </c>
      <c r="U429" s="157"/>
      <c r="V429" s="157">
        <v>39</v>
      </c>
      <c r="W429" s="157"/>
      <c r="X429" s="157">
        <v>39</v>
      </c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201"/>
    </row>
    <row r="430" spans="1:51" ht="14.25" customHeight="1">
      <c r="A430" s="156">
        <v>417</v>
      </c>
      <c r="B430" s="81"/>
      <c r="C430" s="69" t="s">
        <v>247</v>
      </c>
      <c r="D430" s="69" t="s">
        <v>905</v>
      </c>
      <c r="E430" s="116" t="s">
        <v>37</v>
      </c>
      <c r="F430" s="116" t="s">
        <v>188</v>
      </c>
      <c r="G430" s="69" t="s">
        <v>355</v>
      </c>
      <c r="H430" s="165">
        <v>1</v>
      </c>
      <c r="I430" s="69" t="s">
        <v>1818</v>
      </c>
      <c r="J430" s="165">
        <v>41</v>
      </c>
      <c r="K430" s="61" t="s">
        <v>1871</v>
      </c>
      <c r="L430" s="192"/>
      <c r="M430" s="192"/>
      <c r="N430" s="192"/>
      <c r="O430" s="192"/>
      <c r="P430" s="192"/>
      <c r="Q430" s="192">
        <v>41</v>
      </c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203"/>
    </row>
    <row r="431" spans="1:51" ht="14.25" customHeight="1">
      <c r="A431" s="156">
        <v>418</v>
      </c>
      <c r="B431" s="79"/>
      <c r="C431" s="114" t="s">
        <v>1046</v>
      </c>
      <c r="D431" s="78" t="s">
        <v>953</v>
      </c>
      <c r="E431" s="78" t="s">
        <v>37</v>
      </c>
      <c r="F431" s="78" t="s">
        <v>188</v>
      </c>
      <c r="G431" s="78" t="s">
        <v>966</v>
      </c>
      <c r="H431" s="164">
        <v>2</v>
      </c>
      <c r="I431" s="78" t="s">
        <v>986</v>
      </c>
      <c r="J431" s="175">
        <v>35</v>
      </c>
      <c r="K431" s="55" t="s">
        <v>1896</v>
      </c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>
        <v>42</v>
      </c>
      <c r="W431" s="157"/>
      <c r="X431" s="157">
        <v>42</v>
      </c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201"/>
    </row>
    <row r="432" spans="1:51" ht="14.25" customHeight="1">
      <c r="A432" s="156">
        <v>419</v>
      </c>
      <c r="B432" s="79"/>
      <c r="C432" s="114" t="s">
        <v>231</v>
      </c>
      <c r="D432" s="78" t="s">
        <v>310</v>
      </c>
      <c r="E432" s="78" t="s">
        <v>37</v>
      </c>
      <c r="F432" s="78" t="s">
        <v>188</v>
      </c>
      <c r="G432" s="78" t="s">
        <v>1257</v>
      </c>
      <c r="H432" s="164">
        <v>3</v>
      </c>
      <c r="I432" s="78" t="s">
        <v>1339</v>
      </c>
      <c r="J432" s="175">
        <v>31</v>
      </c>
      <c r="K432" s="55" t="s">
        <v>1892</v>
      </c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>
        <v>31</v>
      </c>
      <c r="X432" s="157"/>
      <c r="Y432" s="157">
        <v>31</v>
      </c>
      <c r="Z432" s="157"/>
      <c r="AA432" s="157">
        <v>31</v>
      </c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201"/>
    </row>
    <row r="433" spans="1:51" ht="14.25" customHeight="1">
      <c r="A433" s="156">
        <v>420</v>
      </c>
      <c r="B433" s="129"/>
      <c r="C433" s="69" t="s">
        <v>222</v>
      </c>
      <c r="D433" s="69" t="s">
        <v>1076</v>
      </c>
      <c r="E433" s="78" t="s">
        <v>37</v>
      </c>
      <c r="F433" s="78" t="s">
        <v>85</v>
      </c>
      <c r="G433" s="69" t="s">
        <v>1133</v>
      </c>
      <c r="H433" s="165">
        <v>2</v>
      </c>
      <c r="I433" s="69" t="s">
        <v>1172</v>
      </c>
      <c r="J433" s="165">
        <v>34</v>
      </c>
      <c r="K433" s="61" t="s">
        <v>1889</v>
      </c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>
        <v>34</v>
      </c>
      <c r="Y433" s="192"/>
      <c r="Z433" s="192">
        <v>34</v>
      </c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203"/>
    </row>
    <row r="434" spans="1:51" ht="14.25" customHeight="1">
      <c r="A434" s="156">
        <v>421</v>
      </c>
      <c r="B434" s="129"/>
      <c r="C434" s="69" t="s">
        <v>222</v>
      </c>
      <c r="D434" s="69" t="s">
        <v>1073</v>
      </c>
      <c r="E434" s="78" t="s">
        <v>37</v>
      </c>
      <c r="F434" s="78" t="s">
        <v>85</v>
      </c>
      <c r="G434" s="69" t="s">
        <v>1133</v>
      </c>
      <c r="H434" s="165">
        <v>2</v>
      </c>
      <c r="I434" s="69" t="s">
        <v>1171</v>
      </c>
      <c r="J434" s="165">
        <v>36</v>
      </c>
      <c r="K434" s="61" t="s">
        <v>1891</v>
      </c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>
        <v>36</v>
      </c>
      <c r="Z434" s="192"/>
      <c r="AA434" s="192">
        <v>36</v>
      </c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203"/>
    </row>
    <row r="435" spans="1:51" ht="14.25" customHeight="1">
      <c r="A435" s="156">
        <v>422</v>
      </c>
      <c r="B435" s="79"/>
      <c r="C435" s="114" t="s">
        <v>1046</v>
      </c>
      <c r="D435" s="78" t="s">
        <v>953</v>
      </c>
      <c r="E435" s="78" t="s">
        <v>37</v>
      </c>
      <c r="F435" s="78" t="s">
        <v>188</v>
      </c>
      <c r="G435" s="78" t="s">
        <v>967</v>
      </c>
      <c r="H435" s="164">
        <v>3</v>
      </c>
      <c r="I435" s="78" t="s">
        <v>987</v>
      </c>
      <c r="J435" s="175">
        <v>35</v>
      </c>
      <c r="K435" s="55" t="s">
        <v>1883</v>
      </c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>
        <v>42</v>
      </c>
      <c r="AA435" s="157"/>
      <c r="AB435" s="157">
        <v>42</v>
      </c>
      <c r="AC435" s="157"/>
      <c r="AD435" s="157">
        <v>42</v>
      </c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201"/>
    </row>
    <row r="436" spans="1:51" ht="14.25" customHeight="1">
      <c r="A436" s="156">
        <v>423</v>
      </c>
      <c r="B436" s="79"/>
      <c r="C436" s="114" t="s">
        <v>231</v>
      </c>
      <c r="D436" s="78" t="s">
        <v>1241</v>
      </c>
      <c r="E436" s="78" t="s">
        <v>37</v>
      </c>
      <c r="F436" s="116" t="s">
        <v>1972</v>
      </c>
      <c r="G436" s="78" t="s">
        <v>1256</v>
      </c>
      <c r="H436" s="164">
        <v>2</v>
      </c>
      <c r="I436" s="78" t="s">
        <v>1336</v>
      </c>
      <c r="J436" s="175">
        <v>47</v>
      </c>
      <c r="K436" s="55" t="s">
        <v>1884</v>
      </c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>
        <v>47</v>
      </c>
      <c r="AB436" s="157"/>
      <c r="AC436" s="157">
        <v>47</v>
      </c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201"/>
    </row>
    <row r="437" spans="1:51" ht="14.25" customHeight="1">
      <c r="A437" s="156">
        <v>424</v>
      </c>
      <c r="B437" s="81"/>
      <c r="C437" s="69" t="s">
        <v>222</v>
      </c>
      <c r="D437" s="69" t="s">
        <v>326</v>
      </c>
      <c r="E437" s="78" t="s">
        <v>37</v>
      </c>
      <c r="F437" s="78" t="s">
        <v>64</v>
      </c>
      <c r="G437" s="69" t="s">
        <v>1139</v>
      </c>
      <c r="H437" s="165">
        <v>3</v>
      </c>
      <c r="I437" s="69" t="s">
        <v>1184</v>
      </c>
      <c r="J437" s="181">
        <v>20</v>
      </c>
      <c r="K437" s="55" t="s">
        <v>1897</v>
      </c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>
        <v>16</v>
      </c>
      <c r="AE437" s="157"/>
      <c r="AF437" s="157">
        <v>16</v>
      </c>
      <c r="AG437" s="157"/>
      <c r="AH437" s="157">
        <v>16</v>
      </c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201"/>
    </row>
    <row r="438" spans="1:51" ht="14.25" customHeight="1">
      <c r="A438" s="156">
        <v>425</v>
      </c>
      <c r="B438" s="81"/>
      <c r="C438" s="69" t="s">
        <v>222</v>
      </c>
      <c r="D438" s="69" t="s">
        <v>213</v>
      </c>
      <c r="E438" s="78" t="s">
        <v>37</v>
      </c>
      <c r="F438" s="78" t="s">
        <v>85</v>
      </c>
      <c r="G438" s="69" t="s">
        <v>1133</v>
      </c>
      <c r="H438" s="165">
        <v>2</v>
      </c>
      <c r="I438" s="69" t="s">
        <v>1169</v>
      </c>
      <c r="J438" s="165">
        <v>38</v>
      </c>
      <c r="K438" s="55" t="s">
        <v>1903</v>
      </c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>
        <v>38</v>
      </c>
      <c r="AF438" s="157"/>
      <c r="AG438" s="157">
        <v>38</v>
      </c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201"/>
    </row>
    <row r="439" spans="1:51" ht="14.25" customHeight="1">
      <c r="A439" s="156">
        <v>426</v>
      </c>
      <c r="B439" s="81"/>
      <c r="C439" s="114" t="s">
        <v>1046</v>
      </c>
      <c r="D439" s="78" t="s">
        <v>953</v>
      </c>
      <c r="E439" s="78" t="s">
        <v>37</v>
      </c>
      <c r="F439" s="78" t="s">
        <v>85</v>
      </c>
      <c r="G439" s="78" t="s">
        <v>964</v>
      </c>
      <c r="H439" s="164">
        <v>5</v>
      </c>
      <c r="I439" s="78" t="s">
        <v>984</v>
      </c>
      <c r="J439" s="164">
        <v>35</v>
      </c>
      <c r="K439" s="55" t="s">
        <v>1885</v>
      </c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>
        <v>42</v>
      </c>
      <c r="AG439" s="157"/>
      <c r="AH439" s="157">
        <v>42</v>
      </c>
      <c r="AI439" s="157"/>
      <c r="AJ439" s="157">
        <v>42</v>
      </c>
      <c r="AK439" s="157"/>
      <c r="AL439" s="157">
        <v>42</v>
      </c>
      <c r="AM439" s="157"/>
      <c r="AN439" s="157">
        <v>42</v>
      </c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201"/>
    </row>
    <row r="440" spans="1:51" ht="14.25" customHeight="1">
      <c r="A440" s="156">
        <v>427</v>
      </c>
      <c r="B440" s="79"/>
      <c r="C440" s="114" t="s">
        <v>231</v>
      </c>
      <c r="D440" s="78" t="s">
        <v>310</v>
      </c>
      <c r="E440" s="78" t="s">
        <v>37</v>
      </c>
      <c r="F440" s="78" t="s">
        <v>188</v>
      </c>
      <c r="G440" s="78" t="s">
        <v>1257</v>
      </c>
      <c r="H440" s="164">
        <v>3</v>
      </c>
      <c r="I440" s="78" t="s">
        <v>1340</v>
      </c>
      <c r="J440" s="175">
        <v>52</v>
      </c>
      <c r="K440" s="55" t="s">
        <v>1901</v>
      </c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>
        <v>52</v>
      </c>
      <c r="AJ440" s="157"/>
      <c r="AK440" s="157">
        <v>52</v>
      </c>
      <c r="AL440" s="157"/>
      <c r="AM440" s="157">
        <v>52</v>
      </c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201"/>
    </row>
    <row r="441" spans="1:51" ht="14.25" customHeight="1">
      <c r="A441" s="156">
        <v>428</v>
      </c>
      <c r="B441" s="79"/>
      <c r="C441" s="69" t="s">
        <v>247</v>
      </c>
      <c r="D441" s="69" t="s">
        <v>366</v>
      </c>
      <c r="E441" s="69" t="s">
        <v>37</v>
      </c>
      <c r="F441" s="69" t="s">
        <v>64</v>
      </c>
      <c r="G441" s="69" t="s">
        <v>1614</v>
      </c>
      <c r="H441" s="165">
        <v>6</v>
      </c>
      <c r="I441" s="69" t="s">
        <v>1761</v>
      </c>
      <c r="J441" s="176">
        <v>30</v>
      </c>
      <c r="K441" s="55" t="s">
        <v>1901</v>
      </c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>
        <v>30</v>
      </c>
      <c r="AJ441" s="157"/>
      <c r="AK441" s="157">
        <v>30</v>
      </c>
      <c r="AL441" s="157"/>
      <c r="AM441" s="157">
        <v>30</v>
      </c>
      <c r="AN441" s="157"/>
      <c r="AO441" s="157">
        <v>30</v>
      </c>
      <c r="AP441" s="157"/>
      <c r="AQ441" s="157">
        <v>30</v>
      </c>
      <c r="AR441" s="157"/>
      <c r="AS441" s="157">
        <v>30</v>
      </c>
      <c r="AT441" s="157"/>
      <c r="AU441" s="157"/>
      <c r="AV441" s="157"/>
      <c r="AW441" s="157"/>
      <c r="AX441" s="157"/>
      <c r="AY441" s="201"/>
    </row>
    <row r="442" spans="1:51" ht="14.25" customHeight="1">
      <c r="A442" s="156">
        <v>429</v>
      </c>
      <c r="B442" s="81"/>
      <c r="C442" s="114" t="s">
        <v>1046</v>
      </c>
      <c r="D442" s="78" t="s">
        <v>953</v>
      </c>
      <c r="E442" s="78" t="s">
        <v>37</v>
      </c>
      <c r="F442" s="78" t="s">
        <v>961</v>
      </c>
      <c r="G442" s="78" t="s">
        <v>965</v>
      </c>
      <c r="H442" s="164">
        <v>1</v>
      </c>
      <c r="I442" s="78" t="s">
        <v>985</v>
      </c>
      <c r="J442" s="164">
        <v>35</v>
      </c>
      <c r="K442" s="55" t="s">
        <v>1888</v>
      </c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>
        <v>42</v>
      </c>
      <c r="AQ442" s="157"/>
      <c r="AR442" s="157"/>
      <c r="AS442" s="157"/>
      <c r="AT442" s="157"/>
      <c r="AU442" s="157"/>
      <c r="AV442" s="157"/>
      <c r="AW442" s="157"/>
      <c r="AX442" s="157"/>
      <c r="AY442" s="201"/>
    </row>
    <row r="443" spans="1:51" ht="14.25" customHeight="1">
      <c r="A443" s="156">
        <v>430</v>
      </c>
      <c r="B443" s="129"/>
      <c r="C443" s="114" t="s">
        <v>231</v>
      </c>
      <c r="D443" s="78" t="s">
        <v>951</v>
      </c>
      <c r="E443" s="78" t="s">
        <v>37</v>
      </c>
      <c r="F443" s="78" t="s">
        <v>188</v>
      </c>
      <c r="G443" s="78" t="s">
        <v>1849</v>
      </c>
      <c r="H443" s="164">
        <v>2</v>
      </c>
      <c r="I443" s="78" t="s">
        <v>1850</v>
      </c>
      <c r="J443" s="164">
        <v>46</v>
      </c>
      <c r="K443" s="61" t="s">
        <v>1905</v>
      </c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>
        <v>46</v>
      </c>
      <c r="AR443" s="192"/>
      <c r="AS443" s="192">
        <v>46</v>
      </c>
      <c r="AT443" s="192"/>
      <c r="AU443" s="192"/>
      <c r="AV443" s="192"/>
      <c r="AW443" s="192"/>
      <c r="AX443" s="192"/>
      <c r="AY443" s="203"/>
    </row>
    <row r="444" spans="1:51" ht="14.25" customHeight="1">
      <c r="A444" s="156">
        <v>431</v>
      </c>
      <c r="B444" s="129"/>
      <c r="C444" s="114" t="s">
        <v>231</v>
      </c>
      <c r="D444" s="78" t="s">
        <v>1848</v>
      </c>
      <c r="E444" s="78" t="s">
        <v>37</v>
      </c>
      <c r="F444" s="78" t="s">
        <v>188</v>
      </c>
      <c r="G444" s="78" t="s">
        <v>1849</v>
      </c>
      <c r="H444" s="164">
        <v>2</v>
      </c>
      <c r="I444" s="78" t="s">
        <v>1640</v>
      </c>
      <c r="J444" s="164">
        <v>47</v>
      </c>
      <c r="K444" s="61" t="s">
        <v>1907</v>
      </c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>
        <v>47</v>
      </c>
      <c r="AU444" s="192"/>
      <c r="AV444" s="192">
        <v>47</v>
      </c>
      <c r="AW444" s="192"/>
      <c r="AX444" s="192"/>
      <c r="AY444" s="203"/>
    </row>
    <row r="445" spans="1:51" ht="14.25" customHeight="1">
      <c r="A445" s="156">
        <v>432</v>
      </c>
      <c r="B445" s="129"/>
      <c r="C445" s="114" t="s">
        <v>231</v>
      </c>
      <c r="D445" s="130" t="s">
        <v>313</v>
      </c>
      <c r="E445" s="130" t="s">
        <v>37</v>
      </c>
      <c r="F445" s="130" t="s">
        <v>188</v>
      </c>
      <c r="G445" s="130" t="s">
        <v>1849</v>
      </c>
      <c r="H445" s="169">
        <v>2</v>
      </c>
      <c r="I445" s="130" t="s">
        <v>1350</v>
      </c>
      <c r="J445" s="169">
        <v>48</v>
      </c>
      <c r="K445" s="61" t="s">
        <v>1908</v>
      </c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>
        <v>48</v>
      </c>
      <c r="AV445" s="192"/>
      <c r="AW445" s="192">
        <v>48</v>
      </c>
      <c r="AX445" s="192"/>
      <c r="AY445" s="203"/>
    </row>
    <row r="446" spans="1:51" ht="14.25" customHeight="1">
      <c r="A446" s="243" t="s">
        <v>2054</v>
      </c>
      <c r="B446" s="244"/>
      <c r="C446" s="244"/>
      <c r="D446" s="244"/>
      <c r="E446" s="244"/>
      <c r="F446" s="244"/>
      <c r="G446" s="244"/>
      <c r="H446" s="245"/>
      <c r="I446" s="152"/>
      <c r="J446" s="224">
        <f>SUM(J426:J445)</f>
        <v>772</v>
      </c>
      <c r="K446" s="80"/>
      <c r="L446" s="199"/>
      <c r="M446" s="199"/>
      <c r="N446" s="199"/>
      <c r="O446" s="199"/>
      <c r="P446" s="199"/>
      <c r="Q446" s="199"/>
      <c r="R446" s="199"/>
      <c r="S446" s="199"/>
      <c r="T446" s="199"/>
      <c r="U446" s="199"/>
      <c r="V446" s="199"/>
      <c r="W446" s="199"/>
      <c r="X446" s="199"/>
      <c r="Y446" s="199"/>
      <c r="Z446" s="199"/>
      <c r="AA446" s="199"/>
      <c r="AB446" s="199"/>
      <c r="AC446" s="199"/>
      <c r="AD446" s="199"/>
      <c r="AE446" s="199"/>
      <c r="AF446" s="199"/>
      <c r="AG446" s="199"/>
      <c r="AH446" s="199"/>
      <c r="AI446" s="199"/>
      <c r="AJ446" s="199"/>
      <c r="AK446" s="199"/>
      <c r="AL446" s="199"/>
      <c r="AM446" s="199"/>
      <c r="AN446" s="199"/>
      <c r="AO446" s="199"/>
      <c r="AP446" s="199"/>
      <c r="AQ446" s="199"/>
      <c r="AR446" s="199"/>
      <c r="AS446" s="199"/>
      <c r="AT446" s="199"/>
      <c r="AU446" s="199"/>
      <c r="AV446" s="199"/>
      <c r="AW446" s="199"/>
      <c r="AX446" s="199"/>
      <c r="AY446" s="204"/>
    </row>
    <row r="447" spans="1:51" ht="14.25" customHeight="1">
      <c r="A447" s="156">
        <v>433</v>
      </c>
      <c r="B447" s="79"/>
      <c r="C447" s="114" t="s">
        <v>231</v>
      </c>
      <c r="D447" s="78" t="s">
        <v>1226</v>
      </c>
      <c r="E447" s="78" t="s">
        <v>39</v>
      </c>
      <c r="F447" s="114" t="s">
        <v>194</v>
      </c>
      <c r="G447" s="78" t="s">
        <v>184</v>
      </c>
      <c r="H447" s="164">
        <v>1</v>
      </c>
      <c r="I447" s="78" t="s">
        <v>1277</v>
      </c>
      <c r="J447" s="175">
        <v>44</v>
      </c>
      <c r="K447" s="55" t="s">
        <v>1872</v>
      </c>
      <c r="L447" s="157">
        <v>26.4</v>
      </c>
      <c r="M447" s="157">
        <v>26.4</v>
      </c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57"/>
      <c r="AX447" s="192"/>
      <c r="AY447" s="201"/>
    </row>
    <row r="448" spans="1:51" ht="14.25" customHeight="1">
      <c r="A448" s="156">
        <v>434</v>
      </c>
      <c r="B448" s="81"/>
      <c r="C448" s="60" t="s">
        <v>1536</v>
      </c>
      <c r="D448" s="114" t="s">
        <v>1396</v>
      </c>
      <c r="E448" s="114" t="s">
        <v>39</v>
      </c>
      <c r="F448" s="114" t="s">
        <v>82</v>
      </c>
      <c r="G448" s="60" t="s">
        <v>1443</v>
      </c>
      <c r="H448" s="164">
        <v>12</v>
      </c>
      <c r="I448" s="78" t="s">
        <v>1524</v>
      </c>
      <c r="J448" s="175">
        <v>40</v>
      </c>
      <c r="K448" s="55" t="s">
        <v>1872</v>
      </c>
      <c r="L448" s="157">
        <v>8</v>
      </c>
      <c r="M448" s="157"/>
      <c r="N448" s="157">
        <v>8</v>
      </c>
      <c r="O448" s="157"/>
      <c r="P448" s="157">
        <v>8</v>
      </c>
      <c r="Q448" s="157"/>
      <c r="R448" s="157">
        <v>8</v>
      </c>
      <c r="S448" s="157"/>
      <c r="T448" s="157">
        <v>8</v>
      </c>
      <c r="U448" s="157"/>
      <c r="V448" s="157">
        <v>8</v>
      </c>
      <c r="W448" s="195"/>
      <c r="X448" s="157">
        <v>8</v>
      </c>
      <c r="Y448" s="195"/>
      <c r="Z448" s="157">
        <v>8</v>
      </c>
      <c r="AA448" s="195"/>
      <c r="AB448" s="157">
        <v>8</v>
      </c>
      <c r="AC448" s="195"/>
      <c r="AD448" s="157">
        <v>8</v>
      </c>
      <c r="AE448" s="195"/>
      <c r="AF448" s="157">
        <v>8</v>
      </c>
      <c r="AG448" s="157"/>
      <c r="AH448" s="157">
        <v>8</v>
      </c>
      <c r="AI448" s="157"/>
      <c r="AJ448" s="157">
        <v>8</v>
      </c>
      <c r="AK448" s="157"/>
      <c r="AL448" s="157">
        <v>8</v>
      </c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201"/>
    </row>
    <row r="449" spans="1:51" s="62" customFormat="1" ht="14.25" customHeight="1">
      <c r="A449" s="156">
        <v>435</v>
      </c>
      <c r="B449" s="81"/>
      <c r="C449" s="60" t="s">
        <v>1536</v>
      </c>
      <c r="D449" s="114" t="s">
        <v>1397</v>
      </c>
      <c r="E449" s="114" t="s">
        <v>39</v>
      </c>
      <c r="F449" s="114" t="s">
        <v>82</v>
      </c>
      <c r="G449" s="60" t="s">
        <v>1443</v>
      </c>
      <c r="H449" s="164">
        <v>12</v>
      </c>
      <c r="I449" s="78" t="s">
        <v>1525</v>
      </c>
      <c r="J449" s="175">
        <v>37</v>
      </c>
      <c r="K449" s="55" t="s">
        <v>1872</v>
      </c>
      <c r="L449" s="157">
        <v>7.4</v>
      </c>
      <c r="M449" s="157"/>
      <c r="N449" s="157">
        <v>7.4</v>
      </c>
      <c r="O449" s="157"/>
      <c r="P449" s="157">
        <v>7.4</v>
      </c>
      <c r="Q449" s="157"/>
      <c r="R449" s="157">
        <v>7.4</v>
      </c>
      <c r="S449" s="157"/>
      <c r="T449" s="157">
        <v>7.4</v>
      </c>
      <c r="U449" s="157"/>
      <c r="V449" s="157">
        <v>7.4</v>
      </c>
      <c r="W449" s="157"/>
      <c r="X449" s="157">
        <v>7.4</v>
      </c>
      <c r="Y449" s="157"/>
      <c r="Z449" s="157">
        <v>7.4</v>
      </c>
      <c r="AA449" s="157"/>
      <c r="AB449" s="157">
        <v>7.4</v>
      </c>
      <c r="AC449" s="157"/>
      <c r="AD449" s="157">
        <v>7.4</v>
      </c>
      <c r="AE449" s="157"/>
      <c r="AF449" s="157">
        <v>7.4</v>
      </c>
      <c r="AG449" s="157"/>
      <c r="AH449" s="157">
        <v>7.4</v>
      </c>
      <c r="AI449" s="157"/>
      <c r="AJ449" s="157">
        <v>7.4</v>
      </c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201"/>
    </row>
    <row r="450" spans="1:51" ht="14.25" customHeight="1">
      <c r="A450" s="156">
        <v>436</v>
      </c>
      <c r="B450" s="81"/>
      <c r="C450" s="60" t="s">
        <v>1536</v>
      </c>
      <c r="D450" s="114" t="s">
        <v>1228</v>
      </c>
      <c r="E450" s="114" t="s">
        <v>39</v>
      </c>
      <c r="F450" s="114" t="s">
        <v>82</v>
      </c>
      <c r="G450" s="60" t="s">
        <v>1443</v>
      </c>
      <c r="H450" s="164">
        <v>12</v>
      </c>
      <c r="I450" s="78" t="s">
        <v>1526</v>
      </c>
      <c r="J450" s="175">
        <v>39</v>
      </c>
      <c r="K450" s="55" t="s">
        <v>1872</v>
      </c>
      <c r="L450" s="157">
        <v>7.8</v>
      </c>
      <c r="M450" s="157"/>
      <c r="N450" s="157">
        <v>7.8</v>
      </c>
      <c r="O450" s="157"/>
      <c r="P450" s="157">
        <v>7.8</v>
      </c>
      <c r="Q450" s="157"/>
      <c r="R450" s="157">
        <v>7.8</v>
      </c>
      <c r="S450" s="157"/>
      <c r="T450" s="157">
        <v>7.8</v>
      </c>
      <c r="U450" s="157"/>
      <c r="V450" s="157">
        <v>7.8</v>
      </c>
      <c r="W450" s="157"/>
      <c r="X450" s="157">
        <v>7.8</v>
      </c>
      <c r="Y450" s="157"/>
      <c r="Z450" s="157">
        <v>7.8</v>
      </c>
      <c r="AA450" s="157"/>
      <c r="AB450" s="157">
        <v>7.8</v>
      </c>
      <c r="AC450" s="157"/>
      <c r="AD450" s="157">
        <v>7.8</v>
      </c>
      <c r="AE450" s="157"/>
      <c r="AF450" s="157">
        <v>7.8</v>
      </c>
      <c r="AG450" s="157"/>
      <c r="AH450" s="157">
        <v>7.8</v>
      </c>
      <c r="AI450" s="157"/>
      <c r="AJ450" s="157">
        <v>7.8</v>
      </c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201"/>
    </row>
    <row r="451" spans="1:51" ht="14.25" customHeight="1">
      <c r="A451" s="156">
        <v>437</v>
      </c>
      <c r="B451" s="81"/>
      <c r="C451" s="60" t="s">
        <v>1536</v>
      </c>
      <c r="D451" s="114" t="s">
        <v>1398</v>
      </c>
      <c r="E451" s="114" t="s">
        <v>39</v>
      </c>
      <c r="F451" s="114" t="s">
        <v>82</v>
      </c>
      <c r="G451" s="60" t="s">
        <v>1443</v>
      </c>
      <c r="H451" s="164">
        <v>12</v>
      </c>
      <c r="I451" s="78" t="s">
        <v>1527</v>
      </c>
      <c r="J451" s="175">
        <v>48</v>
      </c>
      <c r="K451" s="55" t="s">
        <v>1872</v>
      </c>
      <c r="L451" s="157">
        <v>9.6</v>
      </c>
      <c r="M451" s="157"/>
      <c r="N451" s="157">
        <v>9.6</v>
      </c>
      <c r="O451" s="157"/>
      <c r="P451" s="157">
        <v>9.6</v>
      </c>
      <c r="Q451" s="157"/>
      <c r="R451" s="157">
        <v>9.6</v>
      </c>
      <c r="S451" s="157"/>
      <c r="T451" s="157">
        <v>9.6</v>
      </c>
      <c r="U451" s="157"/>
      <c r="V451" s="157">
        <v>9.6</v>
      </c>
      <c r="W451" s="157"/>
      <c r="X451" s="157">
        <v>9.6</v>
      </c>
      <c r="Y451" s="157"/>
      <c r="Z451" s="157">
        <v>9.6</v>
      </c>
      <c r="AA451" s="157"/>
      <c r="AB451" s="157">
        <v>9.6</v>
      </c>
      <c r="AC451" s="157"/>
      <c r="AD451" s="157">
        <v>9.6</v>
      </c>
      <c r="AE451" s="157"/>
      <c r="AF451" s="157">
        <v>9.6</v>
      </c>
      <c r="AG451" s="157"/>
      <c r="AH451" s="157">
        <v>9.6</v>
      </c>
      <c r="AI451" s="157"/>
      <c r="AJ451" s="157">
        <v>9.6</v>
      </c>
      <c r="AK451" s="157"/>
      <c r="AL451" s="157">
        <v>9.6</v>
      </c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201"/>
    </row>
    <row r="452" spans="1:51" ht="14.25" customHeight="1">
      <c r="A452" s="156">
        <v>438</v>
      </c>
      <c r="B452" s="79"/>
      <c r="C452" s="69" t="s">
        <v>247</v>
      </c>
      <c r="D452" s="69" t="s">
        <v>917</v>
      </c>
      <c r="E452" s="69" t="s">
        <v>39</v>
      </c>
      <c r="F452" s="69" t="s">
        <v>193</v>
      </c>
      <c r="G452" s="69" t="s">
        <v>1580</v>
      </c>
      <c r="H452" s="165">
        <v>2</v>
      </c>
      <c r="I452" s="69" t="s">
        <v>1794</v>
      </c>
      <c r="J452" s="176">
        <v>60</v>
      </c>
      <c r="K452" s="55" t="s">
        <v>1872</v>
      </c>
      <c r="L452" s="157">
        <v>60</v>
      </c>
      <c r="M452" s="157"/>
      <c r="N452" s="157"/>
      <c r="O452" s="157"/>
      <c r="P452" s="157"/>
      <c r="Q452" s="157"/>
      <c r="R452" s="157">
        <v>60</v>
      </c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201"/>
    </row>
    <row r="453" spans="1:51" ht="14.25" customHeight="1">
      <c r="A453" s="156">
        <v>439</v>
      </c>
      <c r="B453" s="81"/>
      <c r="C453" s="69" t="s">
        <v>222</v>
      </c>
      <c r="D453" s="69" t="s">
        <v>219</v>
      </c>
      <c r="E453" s="69" t="s">
        <v>39</v>
      </c>
      <c r="F453" s="114" t="s">
        <v>194</v>
      </c>
      <c r="G453" s="69" t="s">
        <v>1148</v>
      </c>
      <c r="H453" s="165">
        <v>11</v>
      </c>
      <c r="I453" s="69" t="s">
        <v>1833</v>
      </c>
      <c r="J453" s="165">
        <v>39</v>
      </c>
      <c r="K453" s="55" t="s">
        <v>1872</v>
      </c>
      <c r="L453" s="157">
        <v>7.8</v>
      </c>
      <c r="M453" s="157"/>
      <c r="N453" s="157">
        <v>7.8</v>
      </c>
      <c r="O453" s="157"/>
      <c r="P453" s="157">
        <v>7.8</v>
      </c>
      <c r="Q453" s="157"/>
      <c r="R453" s="157">
        <v>7.8</v>
      </c>
      <c r="S453" s="157"/>
      <c r="T453" s="157">
        <v>7.8</v>
      </c>
      <c r="U453" s="157"/>
      <c r="V453" s="157">
        <v>7.8</v>
      </c>
      <c r="W453" s="157"/>
      <c r="X453" s="157">
        <v>7.8</v>
      </c>
      <c r="Y453" s="157"/>
      <c r="Z453" s="157">
        <v>7.8</v>
      </c>
      <c r="AA453" s="157"/>
      <c r="AB453" s="157">
        <v>7.8</v>
      </c>
      <c r="AC453" s="157"/>
      <c r="AD453" s="157">
        <v>7.8</v>
      </c>
      <c r="AE453" s="157"/>
      <c r="AF453" s="157">
        <v>7.8</v>
      </c>
      <c r="AG453" s="157"/>
      <c r="AH453" s="157">
        <v>7.8</v>
      </c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201"/>
    </row>
    <row r="454" spans="1:51" ht="14.25" customHeight="1">
      <c r="A454" s="156">
        <v>440</v>
      </c>
      <c r="B454" s="81"/>
      <c r="C454" s="69" t="s">
        <v>222</v>
      </c>
      <c r="D454" s="69" t="s">
        <v>218</v>
      </c>
      <c r="E454" s="69" t="s">
        <v>39</v>
      </c>
      <c r="F454" s="114" t="s">
        <v>194</v>
      </c>
      <c r="G454" s="69" t="s">
        <v>1148</v>
      </c>
      <c r="H454" s="165">
        <v>11</v>
      </c>
      <c r="I454" s="69" t="s">
        <v>1834</v>
      </c>
      <c r="J454" s="165">
        <v>40</v>
      </c>
      <c r="K454" s="55" t="s">
        <v>1872</v>
      </c>
      <c r="L454" s="157">
        <v>8</v>
      </c>
      <c r="M454" s="157"/>
      <c r="N454" s="157">
        <v>8</v>
      </c>
      <c r="O454" s="157"/>
      <c r="P454" s="157">
        <v>8</v>
      </c>
      <c r="Q454" s="157"/>
      <c r="R454" s="157">
        <v>8</v>
      </c>
      <c r="S454" s="157"/>
      <c r="T454" s="157">
        <v>8</v>
      </c>
      <c r="U454" s="157"/>
      <c r="V454" s="157">
        <v>8</v>
      </c>
      <c r="W454" s="157"/>
      <c r="X454" s="157">
        <v>8</v>
      </c>
      <c r="Y454" s="157"/>
      <c r="Z454" s="157">
        <v>8</v>
      </c>
      <c r="AA454" s="157"/>
      <c r="AB454" s="157">
        <v>8</v>
      </c>
      <c r="AC454" s="157"/>
      <c r="AD454" s="157">
        <v>8</v>
      </c>
      <c r="AE454" s="157"/>
      <c r="AF454" s="157">
        <v>8</v>
      </c>
      <c r="AG454" s="157"/>
      <c r="AH454" s="157">
        <v>8</v>
      </c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201"/>
    </row>
    <row r="455" spans="1:51" s="62" customFormat="1" ht="14.25" customHeight="1">
      <c r="A455" s="156">
        <v>441</v>
      </c>
      <c r="B455" s="81"/>
      <c r="C455" s="69" t="s">
        <v>222</v>
      </c>
      <c r="D455" s="69" t="s">
        <v>1100</v>
      </c>
      <c r="E455" s="69" t="s">
        <v>39</v>
      </c>
      <c r="F455" s="78" t="s">
        <v>331</v>
      </c>
      <c r="G455" s="69" t="s">
        <v>1149</v>
      </c>
      <c r="H455" s="165">
        <v>14</v>
      </c>
      <c r="I455" s="69" t="s">
        <v>1186</v>
      </c>
      <c r="J455" s="165">
        <v>46</v>
      </c>
      <c r="K455" s="55" t="s">
        <v>1872</v>
      </c>
      <c r="L455" s="205">
        <v>9.1999999999999993</v>
      </c>
      <c r="M455" s="205"/>
      <c r="N455" s="205">
        <v>9.1999999999999993</v>
      </c>
      <c r="O455" s="205"/>
      <c r="P455" s="205"/>
      <c r="Q455" s="205"/>
      <c r="R455" s="205">
        <v>9.1999999999999993</v>
      </c>
      <c r="S455" s="205"/>
      <c r="T455" s="205"/>
      <c r="U455" s="205"/>
      <c r="V455" s="205">
        <v>9.1999999999999993</v>
      </c>
      <c r="W455" s="205"/>
      <c r="X455" s="205">
        <v>9.1999999999999993</v>
      </c>
      <c r="Y455" s="205"/>
      <c r="Z455" s="205">
        <v>9.1999999999999993</v>
      </c>
      <c r="AA455" s="205"/>
      <c r="AB455" s="205">
        <v>9.1999999999999993</v>
      </c>
      <c r="AC455" s="205"/>
      <c r="AD455" s="205">
        <v>9.1999999999999993</v>
      </c>
      <c r="AE455" s="205"/>
      <c r="AF455" s="205">
        <v>9.1999999999999993</v>
      </c>
      <c r="AG455" s="205"/>
      <c r="AH455" s="205">
        <v>9.1999999999999993</v>
      </c>
      <c r="AI455" s="205"/>
      <c r="AJ455" s="205">
        <v>9.1999999999999993</v>
      </c>
      <c r="AK455" s="205"/>
      <c r="AL455" s="205">
        <v>9.1999999999999993</v>
      </c>
      <c r="AM455" s="205"/>
      <c r="AN455" s="205">
        <v>9.1999999999999993</v>
      </c>
      <c r="AO455" s="205"/>
      <c r="AP455" s="205">
        <v>9.1999999999999993</v>
      </c>
      <c r="AQ455" s="205"/>
      <c r="AR455" s="205"/>
      <c r="AS455" s="205"/>
      <c r="AT455" s="205"/>
      <c r="AU455" s="205"/>
      <c r="AV455" s="205"/>
      <c r="AW455" s="205"/>
      <c r="AX455" s="205"/>
      <c r="AY455" s="205"/>
    </row>
    <row r="456" spans="1:51" s="62" customFormat="1" ht="14.25" customHeight="1">
      <c r="A456" s="156">
        <v>442</v>
      </c>
      <c r="B456" s="81"/>
      <c r="C456" s="69" t="s">
        <v>222</v>
      </c>
      <c r="D456" s="69" t="s">
        <v>1101</v>
      </c>
      <c r="E456" s="69" t="s">
        <v>39</v>
      </c>
      <c r="F456" s="69" t="s">
        <v>330</v>
      </c>
      <c r="G456" s="69" t="s">
        <v>1148</v>
      </c>
      <c r="H456" s="165">
        <v>11</v>
      </c>
      <c r="I456" s="69" t="s">
        <v>1187</v>
      </c>
      <c r="J456" s="165">
        <v>35</v>
      </c>
      <c r="K456" s="55" t="s">
        <v>1872</v>
      </c>
      <c r="L456" s="205">
        <v>7</v>
      </c>
      <c r="M456" s="205"/>
      <c r="N456" s="205">
        <v>7</v>
      </c>
      <c r="O456" s="205"/>
      <c r="P456" s="205">
        <v>7</v>
      </c>
      <c r="Q456" s="205"/>
      <c r="R456" s="205">
        <v>7</v>
      </c>
      <c r="S456" s="205"/>
      <c r="T456" s="205">
        <v>7</v>
      </c>
      <c r="U456" s="205"/>
      <c r="V456" s="205">
        <v>7</v>
      </c>
      <c r="W456" s="205"/>
      <c r="X456" s="205">
        <v>7</v>
      </c>
      <c r="Y456" s="205"/>
      <c r="Z456" s="205">
        <v>7</v>
      </c>
      <c r="AA456" s="205"/>
      <c r="AB456" s="205">
        <v>7</v>
      </c>
      <c r="AC456" s="205"/>
      <c r="AD456" s="205">
        <v>7</v>
      </c>
      <c r="AE456" s="205"/>
      <c r="AF456" s="205">
        <v>7</v>
      </c>
      <c r="AG456" s="205"/>
      <c r="AH456" s="205">
        <v>7</v>
      </c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</row>
    <row r="457" spans="1:51" ht="14.25" customHeight="1">
      <c r="A457" s="156">
        <v>443</v>
      </c>
      <c r="B457" s="79"/>
      <c r="C457" s="69" t="s">
        <v>222</v>
      </c>
      <c r="D457" s="69" t="s">
        <v>1128</v>
      </c>
      <c r="E457" s="78" t="s">
        <v>39</v>
      </c>
      <c r="F457" s="69" t="s">
        <v>330</v>
      </c>
      <c r="G457" s="69" t="s">
        <v>1159</v>
      </c>
      <c r="H457" s="165">
        <v>17</v>
      </c>
      <c r="I457" s="69" t="s">
        <v>1222</v>
      </c>
      <c r="J457" s="181">
        <v>46</v>
      </c>
      <c r="K457" s="55" t="s">
        <v>1872</v>
      </c>
      <c r="L457" s="157">
        <v>9.1999999999999993</v>
      </c>
      <c r="M457" s="157"/>
      <c r="N457" s="157">
        <v>9.1999999999999993</v>
      </c>
      <c r="O457" s="157"/>
      <c r="P457" s="157">
        <v>9.1999999999999993</v>
      </c>
      <c r="Q457" s="157"/>
      <c r="R457" s="157">
        <v>9.1999999999999993</v>
      </c>
      <c r="S457" s="157"/>
      <c r="T457" s="157">
        <v>9.1999999999999993</v>
      </c>
      <c r="U457" s="157"/>
      <c r="V457" s="157">
        <v>9.1999999999999993</v>
      </c>
      <c r="W457" s="157"/>
      <c r="X457" s="157">
        <v>9.1999999999999993</v>
      </c>
      <c r="Y457" s="157"/>
      <c r="Z457" s="157">
        <v>9.1999999999999993</v>
      </c>
      <c r="AA457" s="157"/>
      <c r="AB457" s="157">
        <v>9.1999999999999993</v>
      </c>
      <c r="AC457" s="157"/>
      <c r="AD457" s="157">
        <v>9.1999999999999993</v>
      </c>
      <c r="AE457" s="157"/>
      <c r="AF457" s="157">
        <v>9.1999999999999993</v>
      </c>
      <c r="AG457" s="157"/>
      <c r="AH457" s="157">
        <v>9.1999999999999993</v>
      </c>
      <c r="AI457" s="157"/>
      <c r="AJ457" s="157">
        <v>9.1999999999999993</v>
      </c>
      <c r="AK457" s="157"/>
      <c r="AL457" s="157">
        <v>9.1999999999999993</v>
      </c>
      <c r="AM457" s="157"/>
      <c r="AN457" s="157">
        <v>9.1999999999999993</v>
      </c>
      <c r="AO457" s="157"/>
      <c r="AP457" s="157">
        <v>9.1999999999999993</v>
      </c>
      <c r="AQ457" s="157"/>
      <c r="AR457" s="157">
        <v>9.1999999999999993</v>
      </c>
      <c r="AS457" s="157"/>
      <c r="AT457" s="157"/>
      <c r="AU457" s="157"/>
      <c r="AV457" s="157"/>
      <c r="AW457" s="157"/>
      <c r="AX457" s="157"/>
      <c r="AY457" s="201"/>
    </row>
    <row r="458" spans="1:51" ht="14.25" customHeight="1">
      <c r="A458" s="156">
        <v>444</v>
      </c>
      <c r="B458" s="79"/>
      <c r="C458" s="69" t="s">
        <v>222</v>
      </c>
      <c r="D458" s="69" t="s">
        <v>1129</v>
      </c>
      <c r="E458" s="78" t="s">
        <v>39</v>
      </c>
      <c r="F458" s="78" t="s">
        <v>331</v>
      </c>
      <c r="G458" s="69" t="s">
        <v>1160</v>
      </c>
      <c r="H458" s="165">
        <v>17</v>
      </c>
      <c r="I458" s="69" t="s">
        <v>1223</v>
      </c>
      <c r="J458" s="181">
        <v>42</v>
      </c>
      <c r="K458" s="55" t="s">
        <v>1872</v>
      </c>
      <c r="L458" s="157">
        <v>8.4</v>
      </c>
      <c r="M458" s="157"/>
      <c r="N458" s="157">
        <v>8.4</v>
      </c>
      <c r="O458" s="157"/>
      <c r="P458" s="157">
        <v>8.4</v>
      </c>
      <c r="Q458" s="157"/>
      <c r="R458" s="157">
        <v>8.4</v>
      </c>
      <c r="S458" s="157"/>
      <c r="T458" s="157">
        <v>8.4</v>
      </c>
      <c r="U458" s="157"/>
      <c r="V458" s="157">
        <v>8.4</v>
      </c>
      <c r="W458" s="157"/>
      <c r="X458" s="157">
        <v>8.4</v>
      </c>
      <c r="Y458" s="157"/>
      <c r="Z458" s="157">
        <v>8.4</v>
      </c>
      <c r="AA458" s="157"/>
      <c r="AB458" s="157">
        <v>8.4</v>
      </c>
      <c r="AC458" s="157"/>
      <c r="AD458" s="157">
        <v>8.4</v>
      </c>
      <c r="AE458" s="157"/>
      <c r="AF458" s="157">
        <v>8.4</v>
      </c>
      <c r="AG458" s="157"/>
      <c r="AH458" s="157">
        <v>8.4</v>
      </c>
      <c r="AI458" s="157"/>
      <c r="AJ458" s="157">
        <v>8.4</v>
      </c>
      <c r="AK458" s="157"/>
      <c r="AL458" s="157">
        <v>8.4</v>
      </c>
      <c r="AM458" s="157"/>
      <c r="AN458" s="157">
        <v>8.4</v>
      </c>
      <c r="AO458" s="157"/>
      <c r="AP458" s="157">
        <v>8.4</v>
      </c>
      <c r="AQ458" s="157"/>
      <c r="AR458" s="157">
        <v>8.4</v>
      </c>
      <c r="AS458" s="157"/>
      <c r="AT458" s="157"/>
      <c r="AU458" s="157"/>
      <c r="AV458" s="157"/>
      <c r="AW458" s="157"/>
      <c r="AX458" s="157"/>
      <c r="AY458" s="201"/>
    </row>
    <row r="459" spans="1:51" ht="14.25" customHeight="1">
      <c r="A459" s="156">
        <v>445</v>
      </c>
      <c r="B459" s="79"/>
      <c r="C459" s="69" t="s">
        <v>222</v>
      </c>
      <c r="D459" s="69" t="s">
        <v>1130</v>
      </c>
      <c r="E459" s="78" t="s">
        <v>39</v>
      </c>
      <c r="F459" s="78" t="s">
        <v>331</v>
      </c>
      <c r="G459" s="69" t="s">
        <v>1160</v>
      </c>
      <c r="H459" s="165">
        <v>17</v>
      </c>
      <c r="I459" s="69" t="s">
        <v>1224</v>
      </c>
      <c r="J459" s="181">
        <v>39</v>
      </c>
      <c r="K459" s="55" t="s">
        <v>1872</v>
      </c>
      <c r="L459" s="157">
        <v>7.8</v>
      </c>
      <c r="M459" s="157"/>
      <c r="N459" s="157">
        <v>7.8</v>
      </c>
      <c r="O459" s="157"/>
      <c r="P459" s="157">
        <v>7.8</v>
      </c>
      <c r="Q459" s="157"/>
      <c r="R459" s="157">
        <v>7.8</v>
      </c>
      <c r="S459" s="157"/>
      <c r="T459" s="157">
        <v>7.8</v>
      </c>
      <c r="U459" s="157"/>
      <c r="V459" s="157">
        <v>7.8</v>
      </c>
      <c r="W459" s="157"/>
      <c r="X459" s="157">
        <v>7.8</v>
      </c>
      <c r="Y459" s="157"/>
      <c r="Z459" s="157">
        <v>7.8</v>
      </c>
      <c r="AA459" s="157"/>
      <c r="AB459" s="157">
        <v>7.8</v>
      </c>
      <c r="AC459" s="157"/>
      <c r="AD459" s="157">
        <v>7.8</v>
      </c>
      <c r="AE459" s="157"/>
      <c r="AF459" s="157">
        <v>7.8</v>
      </c>
      <c r="AG459" s="157"/>
      <c r="AH459" s="157">
        <v>7.8</v>
      </c>
      <c r="AI459" s="157"/>
      <c r="AJ459" s="157">
        <v>7.8</v>
      </c>
      <c r="AK459" s="157"/>
      <c r="AL459" s="157">
        <v>7.8</v>
      </c>
      <c r="AM459" s="157"/>
      <c r="AN459" s="157">
        <v>7.8</v>
      </c>
      <c r="AO459" s="157"/>
      <c r="AP459" s="157">
        <v>7.8</v>
      </c>
      <c r="AQ459" s="157"/>
      <c r="AR459" s="157">
        <v>7.8</v>
      </c>
      <c r="AS459" s="157"/>
      <c r="AT459" s="157"/>
      <c r="AU459" s="157"/>
      <c r="AV459" s="157"/>
      <c r="AW459" s="157"/>
      <c r="AX459" s="157"/>
      <c r="AY459" s="201"/>
    </row>
    <row r="460" spans="1:51" ht="14.25" customHeight="1">
      <c r="A460" s="156">
        <v>446</v>
      </c>
      <c r="B460" s="81"/>
      <c r="C460" s="69" t="s">
        <v>247</v>
      </c>
      <c r="D460" s="69" t="s">
        <v>1537</v>
      </c>
      <c r="E460" s="69" t="s">
        <v>39</v>
      </c>
      <c r="F460" s="69" t="s">
        <v>331</v>
      </c>
      <c r="G460" s="69" t="s">
        <v>1578</v>
      </c>
      <c r="H460" s="165">
        <v>4</v>
      </c>
      <c r="I460" s="69" t="s">
        <v>1333</v>
      </c>
      <c r="J460" s="181">
        <v>34</v>
      </c>
      <c r="K460" s="55" t="s">
        <v>1873</v>
      </c>
      <c r="L460" s="157"/>
      <c r="M460" s="157">
        <v>34</v>
      </c>
      <c r="N460" s="157"/>
      <c r="O460" s="157">
        <v>34</v>
      </c>
      <c r="P460" s="157"/>
      <c r="Q460" s="157">
        <v>34</v>
      </c>
      <c r="R460" s="157"/>
      <c r="S460" s="157">
        <v>34</v>
      </c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201"/>
    </row>
    <row r="461" spans="1:51" ht="14.25" customHeight="1">
      <c r="A461" s="156">
        <v>447</v>
      </c>
      <c r="B461" s="79"/>
      <c r="C461" s="69" t="s">
        <v>247</v>
      </c>
      <c r="D461" s="69" t="s">
        <v>1548</v>
      </c>
      <c r="E461" s="69" t="s">
        <v>39</v>
      </c>
      <c r="F461" s="114" t="s">
        <v>82</v>
      </c>
      <c r="G461" s="69" t="s">
        <v>340</v>
      </c>
      <c r="H461" s="165">
        <v>2</v>
      </c>
      <c r="I461" s="69" t="s">
        <v>1793</v>
      </c>
      <c r="J461" s="176">
        <v>38</v>
      </c>
      <c r="K461" s="61" t="s">
        <v>1873</v>
      </c>
      <c r="L461" s="192"/>
      <c r="M461" s="192">
        <v>38</v>
      </c>
      <c r="N461" s="192"/>
      <c r="O461" s="192">
        <v>38</v>
      </c>
      <c r="P461" s="192"/>
      <c r="Q461" s="192"/>
      <c r="R461" s="192"/>
      <c r="S461" s="192"/>
      <c r="T461" s="192"/>
      <c r="U461" s="192"/>
      <c r="V461" s="157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203"/>
    </row>
    <row r="462" spans="1:51" s="62" customFormat="1" ht="14.25" customHeight="1">
      <c r="A462" s="156">
        <v>448</v>
      </c>
      <c r="B462" s="81"/>
      <c r="C462" s="69" t="s">
        <v>222</v>
      </c>
      <c r="D462" s="69" t="s">
        <v>1099</v>
      </c>
      <c r="E462" s="69" t="s">
        <v>39</v>
      </c>
      <c r="F462" s="69" t="s">
        <v>193</v>
      </c>
      <c r="G462" s="69" t="s">
        <v>192</v>
      </c>
      <c r="H462" s="165">
        <v>11</v>
      </c>
      <c r="I462" s="69" t="s">
        <v>1185</v>
      </c>
      <c r="J462" s="165">
        <v>56</v>
      </c>
      <c r="K462" s="71" t="s">
        <v>1873</v>
      </c>
      <c r="L462" s="205"/>
      <c r="M462" s="205">
        <v>11.2</v>
      </c>
      <c r="N462" s="205"/>
      <c r="O462" s="205">
        <v>22.4</v>
      </c>
      <c r="P462" s="205"/>
      <c r="Q462" s="205"/>
      <c r="R462" s="205"/>
      <c r="S462" s="205">
        <v>11.2</v>
      </c>
      <c r="T462" s="205"/>
      <c r="U462" s="205">
        <v>11.2</v>
      </c>
      <c r="V462" s="205"/>
      <c r="W462" s="205">
        <v>11.2</v>
      </c>
      <c r="X462" s="205"/>
      <c r="Y462" s="206">
        <v>11.2</v>
      </c>
      <c r="Z462" s="205"/>
      <c r="AA462" s="205">
        <v>11.2</v>
      </c>
      <c r="AB462" s="205"/>
      <c r="AC462" s="205">
        <v>11.2</v>
      </c>
      <c r="AD462" s="205"/>
      <c r="AE462" s="205">
        <v>11.2</v>
      </c>
      <c r="AF462" s="207"/>
      <c r="AG462" s="205">
        <v>11.2</v>
      </c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8"/>
    </row>
    <row r="463" spans="1:51" s="62" customFormat="1" ht="14.25" customHeight="1">
      <c r="A463" s="156">
        <v>449</v>
      </c>
      <c r="B463" s="81"/>
      <c r="C463" s="69" t="s">
        <v>222</v>
      </c>
      <c r="D463" s="69" t="s">
        <v>1102</v>
      </c>
      <c r="E463" s="69" t="s">
        <v>39</v>
      </c>
      <c r="F463" s="69" t="s">
        <v>330</v>
      </c>
      <c r="G463" s="69" t="s">
        <v>1148</v>
      </c>
      <c r="H463" s="165">
        <v>11</v>
      </c>
      <c r="I463" s="69" t="s">
        <v>1188</v>
      </c>
      <c r="J463" s="165">
        <v>35</v>
      </c>
      <c r="K463" s="71" t="s">
        <v>1873</v>
      </c>
      <c r="L463" s="205"/>
      <c r="M463" s="205">
        <v>7</v>
      </c>
      <c r="N463" s="205"/>
      <c r="O463" s="205">
        <v>7</v>
      </c>
      <c r="P463" s="205"/>
      <c r="Q463" s="205">
        <v>7</v>
      </c>
      <c r="R463" s="205"/>
      <c r="S463" s="205">
        <v>7</v>
      </c>
      <c r="T463" s="205"/>
      <c r="U463" s="205">
        <v>7</v>
      </c>
      <c r="V463" s="205"/>
      <c r="W463" s="205">
        <v>7</v>
      </c>
      <c r="X463" s="205"/>
      <c r="Y463" s="205">
        <v>7</v>
      </c>
      <c r="Z463" s="205"/>
      <c r="AA463" s="205">
        <v>7</v>
      </c>
      <c r="AB463" s="205"/>
      <c r="AC463" s="205">
        <v>7</v>
      </c>
      <c r="AD463" s="205"/>
      <c r="AE463" s="205">
        <v>7</v>
      </c>
      <c r="AF463" s="205"/>
      <c r="AG463" s="205">
        <v>7</v>
      </c>
      <c r="AH463" s="205"/>
      <c r="AI463" s="205">
        <v>7</v>
      </c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8"/>
    </row>
    <row r="464" spans="1:51" ht="14.25" customHeight="1">
      <c r="A464" s="156">
        <v>450</v>
      </c>
      <c r="B464" s="81"/>
      <c r="C464" s="69" t="s">
        <v>222</v>
      </c>
      <c r="D464" s="69" t="s">
        <v>1103</v>
      </c>
      <c r="E464" s="69" t="s">
        <v>39</v>
      </c>
      <c r="F464" s="69" t="s">
        <v>193</v>
      </c>
      <c r="G464" s="69" t="s">
        <v>192</v>
      </c>
      <c r="H464" s="165">
        <v>11</v>
      </c>
      <c r="I464" s="69" t="s">
        <v>1189</v>
      </c>
      <c r="J464" s="165">
        <v>54</v>
      </c>
      <c r="K464" s="71" t="s">
        <v>1873</v>
      </c>
      <c r="L464" s="205"/>
      <c r="M464" s="205">
        <v>10.8</v>
      </c>
      <c r="N464" s="205"/>
      <c r="O464" s="205">
        <v>10.8</v>
      </c>
      <c r="P464" s="205"/>
      <c r="Q464" s="205">
        <v>10.8</v>
      </c>
      <c r="R464" s="205"/>
      <c r="S464" s="205">
        <v>10.8</v>
      </c>
      <c r="T464" s="205"/>
      <c r="U464" s="205"/>
      <c r="V464" s="205"/>
      <c r="W464" s="205">
        <v>10.8</v>
      </c>
      <c r="X464" s="205"/>
      <c r="Y464" s="205">
        <v>10.8</v>
      </c>
      <c r="Z464" s="205"/>
      <c r="AA464" s="205">
        <v>10.8</v>
      </c>
      <c r="AB464" s="205"/>
      <c r="AC464" s="205">
        <v>10.8</v>
      </c>
      <c r="AD464" s="205"/>
      <c r="AE464" s="205">
        <v>10.8</v>
      </c>
      <c r="AF464" s="205"/>
      <c r="AG464" s="205">
        <v>10.8</v>
      </c>
      <c r="AH464" s="205"/>
      <c r="AI464" s="205">
        <v>10.8</v>
      </c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8"/>
    </row>
    <row r="465" spans="1:51" ht="14.25" customHeight="1">
      <c r="A465" s="156">
        <v>451</v>
      </c>
      <c r="B465" s="81"/>
      <c r="C465" s="69" t="s">
        <v>222</v>
      </c>
      <c r="D465" s="69" t="s">
        <v>1104</v>
      </c>
      <c r="E465" s="69" t="s">
        <v>39</v>
      </c>
      <c r="F465" s="69" t="s">
        <v>193</v>
      </c>
      <c r="G465" s="69" t="s">
        <v>192</v>
      </c>
      <c r="H465" s="165">
        <v>11</v>
      </c>
      <c r="I465" s="69" t="s">
        <v>1190</v>
      </c>
      <c r="J465" s="165">
        <v>62</v>
      </c>
      <c r="K465" s="71" t="s">
        <v>1873</v>
      </c>
      <c r="L465" s="205"/>
      <c r="M465" s="205">
        <v>12.4</v>
      </c>
      <c r="N465" s="205"/>
      <c r="O465" s="205">
        <v>12.4</v>
      </c>
      <c r="P465" s="205"/>
      <c r="Q465" s="205">
        <v>12.4</v>
      </c>
      <c r="R465" s="205"/>
      <c r="S465" s="205">
        <v>12.4</v>
      </c>
      <c r="T465" s="205"/>
      <c r="U465" s="205"/>
      <c r="V465" s="205"/>
      <c r="W465" s="205">
        <v>12.4</v>
      </c>
      <c r="X465" s="205"/>
      <c r="Y465" s="205">
        <v>12.4</v>
      </c>
      <c r="Z465" s="205"/>
      <c r="AA465" s="205">
        <v>12.4</v>
      </c>
      <c r="AB465" s="205"/>
      <c r="AC465" s="205">
        <v>12.4</v>
      </c>
      <c r="AD465" s="205"/>
      <c r="AE465" s="205">
        <v>12.4</v>
      </c>
      <c r="AF465" s="205"/>
      <c r="AG465" s="205">
        <v>12.4</v>
      </c>
      <c r="AH465" s="205"/>
      <c r="AI465" s="205">
        <v>12.4</v>
      </c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8"/>
    </row>
    <row r="466" spans="1:51" s="62" customFormat="1" ht="14.25" customHeight="1">
      <c r="A466" s="156">
        <v>452</v>
      </c>
      <c r="B466" s="81"/>
      <c r="C466" s="69" t="s">
        <v>222</v>
      </c>
      <c r="D466" s="69" t="s">
        <v>1099</v>
      </c>
      <c r="E466" s="69" t="s">
        <v>39</v>
      </c>
      <c r="F466" s="69" t="s">
        <v>330</v>
      </c>
      <c r="G466" s="69" t="s">
        <v>1148</v>
      </c>
      <c r="H466" s="165">
        <v>11</v>
      </c>
      <c r="I466" s="69" t="s">
        <v>1192</v>
      </c>
      <c r="J466" s="165">
        <v>56</v>
      </c>
      <c r="K466" s="71" t="s">
        <v>1873</v>
      </c>
      <c r="L466" s="205"/>
      <c r="M466" s="205">
        <v>11.2</v>
      </c>
      <c r="N466" s="205"/>
      <c r="O466" s="205">
        <v>11.2</v>
      </c>
      <c r="P466" s="205"/>
      <c r="Q466" s="205">
        <v>11.2</v>
      </c>
      <c r="R466" s="205"/>
      <c r="S466" s="205">
        <v>11.2</v>
      </c>
      <c r="T466" s="205"/>
      <c r="U466" s="205">
        <v>11.2</v>
      </c>
      <c r="V466" s="205"/>
      <c r="W466" s="205">
        <v>11.2</v>
      </c>
      <c r="X466" s="205"/>
      <c r="Y466" s="205">
        <v>11.2</v>
      </c>
      <c r="Z466" s="205"/>
      <c r="AA466" s="205">
        <v>11.2</v>
      </c>
      <c r="AB466" s="205"/>
      <c r="AC466" s="205">
        <v>11.2</v>
      </c>
      <c r="AD466" s="205"/>
      <c r="AE466" s="205">
        <v>11.2</v>
      </c>
      <c r="AF466" s="205"/>
      <c r="AG466" s="205">
        <v>11.2</v>
      </c>
      <c r="AH466" s="205"/>
      <c r="AI466" s="205">
        <v>11.2</v>
      </c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8"/>
    </row>
    <row r="467" spans="1:51" s="62" customFormat="1" ht="14.25" customHeight="1">
      <c r="A467" s="156">
        <v>453</v>
      </c>
      <c r="B467" s="81"/>
      <c r="C467" s="69" t="s">
        <v>247</v>
      </c>
      <c r="D467" s="69" t="s">
        <v>917</v>
      </c>
      <c r="E467" s="69" t="s">
        <v>39</v>
      </c>
      <c r="F467" s="69" t="s">
        <v>193</v>
      </c>
      <c r="G467" s="69" t="s">
        <v>245</v>
      </c>
      <c r="H467" s="165">
        <v>2</v>
      </c>
      <c r="I467" s="69" t="s">
        <v>1663</v>
      </c>
      <c r="J467" s="176">
        <v>60</v>
      </c>
      <c r="K467" s="55" t="s">
        <v>1876</v>
      </c>
      <c r="L467" s="157"/>
      <c r="M467" s="157"/>
      <c r="N467" s="157">
        <v>60</v>
      </c>
      <c r="O467" s="157"/>
      <c r="P467" s="157">
        <v>60</v>
      </c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201"/>
    </row>
    <row r="468" spans="1:51" s="62" customFormat="1" ht="14.25" customHeight="1">
      <c r="A468" s="156">
        <v>454</v>
      </c>
      <c r="B468" s="79"/>
      <c r="C468" s="114" t="s">
        <v>231</v>
      </c>
      <c r="D468" s="78" t="s">
        <v>1229</v>
      </c>
      <c r="E468" s="78" t="s">
        <v>39</v>
      </c>
      <c r="F468" s="78" t="s">
        <v>194</v>
      </c>
      <c r="G468" s="78" t="s">
        <v>184</v>
      </c>
      <c r="H468" s="164">
        <v>1</v>
      </c>
      <c r="I468" s="78" t="s">
        <v>1835</v>
      </c>
      <c r="J468" s="175">
        <v>45</v>
      </c>
      <c r="K468" s="55" t="s">
        <v>1870</v>
      </c>
      <c r="L468" s="157"/>
      <c r="M468" s="157"/>
      <c r="N468" s="157"/>
      <c r="O468" s="157"/>
      <c r="P468" s="157">
        <v>27</v>
      </c>
      <c r="Q468" s="157">
        <v>27</v>
      </c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201"/>
    </row>
    <row r="469" spans="1:51" s="62" customFormat="1" ht="14.25" customHeight="1">
      <c r="A469" s="156">
        <v>455</v>
      </c>
      <c r="B469" s="79"/>
      <c r="C469" s="114" t="s">
        <v>231</v>
      </c>
      <c r="D469" s="78" t="s">
        <v>1228</v>
      </c>
      <c r="E469" s="82" t="s">
        <v>39</v>
      </c>
      <c r="F469" s="124" t="s">
        <v>194</v>
      </c>
      <c r="G469" s="82" t="s">
        <v>184</v>
      </c>
      <c r="H469" s="167">
        <v>1</v>
      </c>
      <c r="I469" s="82" t="s">
        <v>1799</v>
      </c>
      <c r="J469" s="175">
        <v>45</v>
      </c>
      <c r="K469" s="55" t="s">
        <v>1874</v>
      </c>
      <c r="L469" s="157"/>
      <c r="M469" s="157"/>
      <c r="N469" s="157"/>
      <c r="O469" s="157"/>
      <c r="P469" s="157"/>
      <c r="Q469" s="157"/>
      <c r="R469" s="157">
        <v>27</v>
      </c>
      <c r="S469" s="157">
        <v>27</v>
      </c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201"/>
    </row>
    <row r="470" spans="1:51" s="62" customFormat="1" ht="14.25" customHeight="1">
      <c r="A470" s="156">
        <v>456</v>
      </c>
      <c r="B470" s="79"/>
      <c r="C470" s="114" t="s">
        <v>231</v>
      </c>
      <c r="D470" s="78" t="s">
        <v>1230</v>
      </c>
      <c r="E470" s="82" t="s">
        <v>39</v>
      </c>
      <c r="F470" s="124" t="s">
        <v>194</v>
      </c>
      <c r="G470" s="95" t="s">
        <v>235</v>
      </c>
      <c r="H470" s="167">
        <v>2</v>
      </c>
      <c r="I470" s="82" t="s">
        <v>1795</v>
      </c>
      <c r="J470" s="175">
        <v>51</v>
      </c>
      <c r="K470" s="55" t="s">
        <v>1896</v>
      </c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>
        <v>30.6</v>
      </c>
      <c r="W470" s="157">
        <v>30.6</v>
      </c>
      <c r="X470" s="157">
        <v>30.6</v>
      </c>
      <c r="Y470" s="157">
        <v>30.6</v>
      </c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92"/>
      <c r="AY470" s="201"/>
    </row>
    <row r="471" spans="1:51" ht="14.25" customHeight="1">
      <c r="A471" s="156">
        <v>457</v>
      </c>
      <c r="B471" s="81"/>
      <c r="C471" s="69" t="s">
        <v>247</v>
      </c>
      <c r="D471" s="69" t="s">
        <v>1538</v>
      </c>
      <c r="E471" s="107" t="s">
        <v>39</v>
      </c>
      <c r="F471" s="131" t="s">
        <v>331</v>
      </c>
      <c r="G471" s="108" t="s">
        <v>1578</v>
      </c>
      <c r="H471" s="168">
        <v>4</v>
      </c>
      <c r="I471" s="107" t="s">
        <v>1660</v>
      </c>
      <c r="J471" s="181">
        <v>27</v>
      </c>
      <c r="K471" s="55" t="s">
        <v>1892</v>
      </c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>
        <v>27</v>
      </c>
      <c r="X471" s="157"/>
      <c r="Y471" s="157">
        <v>27</v>
      </c>
      <c r="Z471" s="157"/>
      <c r="AA471" s="157">
        <v>27</v>
      </c>
      <c r="AB471" s="157"/>
      <c r="AC471" s="157">
        <v>27</v>
      </c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201"/>
    </row>
    <row r="472" spans="1:51" ht="14.25" customHeight="1">
      <c r="A472" s="156">
        <v>458</v>
      </c>
      <c r="B472" s="79"/>
      <c r="C472" s="69" t="s">
        <v>222</v>
      </c>
      <c r="D472" s="78" t="s">
        <v>1116</v>
      </c>
      <c r="E472" s="82" t="s">
        <v>39</v>
      </c>
      <c r="F472" s="82" t="s">
        <v>193</v>
      </c>
      <c r="G472" s="95" t="s">
        <v>346</v>
      </c>
      <c r="H472" s="167">
        <v>2</v>
      </c>
      <c r="I472" s="82" t="s">
        <v>1212</v>
      </c>
      <c r="J472" s="175">
        <v>36</v>
      </c>
      <c r="K472" s="55" t="s">
        <v>1889</v>
      </c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>
        <v>36</v>
      </c>
      <c r="Y472" s="157"/>
      <c r="Z472" s="157">
        <v>36</v>
      </c>
      <c r="AA472" s="157"/>
      <c r="AB472" s="157"/>
      <c r="AC472" s="157"/>
      <c r="AD472" s="157"/>
      <c r="AE472" s="157"/>
      <c r="AF472" s="157"/>
      <c r="AG472" s="157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57"/>
      <c r="AV472" s="157"/>
      <c r="AW472" s="157"/>
      <c r="AX472" s="157"/>
      <c r="AY472" s="201"/>
    </row>
    <row r="473" spans="1:51" ht="14.25" customHeight="1">
      <c r="A473" s="156">
        <v>459</v>
      </c>
      <c r="B473" s="79"/>
      <c r="C473" s="69" t="s">
        <v>222</v>
      </c>
      <c r="D473" s="78" t="s">
        <v>1118</v>
      </c>
      <c r="E473" s="82" t="s">
        <v>39</v>
      </c>
      <c r="F473" s="124" t="s">
        <v>82</v>
      </c>
      <c r="G473" s="95" t="s">
        <v>346</v>
      </c>
      <c r="H473" s="167">
        <v>2</v>
      </c>
      <c r="I473" s="82" t="s">
        <v>1213</v>
      </c>
      <c r="J473" s="175">
        <v>36</v>
      </c>
      <c r="K473" s="55" t="s">
        <v>1891</v>
      </c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>
        <v>36</v>
      </c>
      <c r="Z473" s="157"/>
      <c r="AA473" s="157">
        <v>36</v>
      </c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201"/>
    </row>
    <row r="474" spans="1:51" ht="14.25" customHeight="1">
      <c r="A474" s="156">
        <v>460</v>
      </c>
      <c r="B474" s="79"/>
      <c r="C474" s="114" t="s">
        <v>231</v>
      </c>
      <c r="D474" s="78" t="s">
        <v>1231</v>
      </c>
      <c r="E474" s="82" t="s">
        <v>39</v>
      </c>
      <c r="F474" s="82" t="s">
        <v>194</v>
      </c>
      <c r="G474" s="95" t="s">
        <v>235</v>
      </c>
      <c r="H474" s="167">
        <v>2</v>
      </c>
      <c r="I474" s="82" t="s">
        <v>1798</v>
      </c>
      <c r="J474" s="175">
        <v>57</v>
      </c>
      <c r="K474" s="61" t="s">
        <v>1883</v>
      </c>
      <c r="L474" s="192"/>
      <c r="M474" s="192"/>
      <c r="N474" s="192"/>
      <c r="O474" s="192"/>
      <c r="P474" s="192"/>
      <c r="Q474" s="192"/>
      <c r="R474" s="192"/>
      <c r="S474" s="192"/>
      <c r="T474" s="192"/>
      <c r="U474" s="192"/>
      <c r="V474" s="192"/>
      <c r="W474" s="192"/>
      <c r="X474" s="192"/>
      <c r="Y474" s="192"/>
      <c r="Z474" s="157">
        <v>34.200000000000003</v>
      </c>
      <c r="AA474" s="157">
        <v>34.200000000000003</v>
      </c>
      <c r="AB474" s="157">
        <v>34.200000000000003</v>
      </c>
      <c r="AC474" s="157">
        <v>34.200000000000003</v>
      </c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203"/>
    </row>
    <row r="475" spans="1:51" ht="14.25" customHeight="1">
      <c r="A475" s="156">
        <v>461</v>
      </c>
      <c r="B475" s="79"/>
      <c r="C475" s="69" t="s">
        <v>222</v>
      </c>
      <c r="D475" s="78" t="s">
        <v>1120</v>
      </c>
      <c r="E475" s="82" t="s">
        <v>39</v>
      </c>
      <c r="F475" s="82" t="s">
        <v>193</v>
      </c>
      <c r="G475" s="95" t="s">
        <v>346</v>
      </c>
      <c r="H475" s="167">
        <v>2</v>
      </c>
      <c r="I475" s="82" t="s">
        <v>1215</v>
      </c>
      <c r="J475" s="175">
        <v>34</v>
      </c>
      <c r="K475" s="55" t="s">
        <v>1898</v>
      </c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>
        <v>34</v>
      </c>
      <c r="AC475" s="157"/>
      <c r="AD475" s="157">
        <v>34</v>
      </c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201"/>
    </row>
    <row r="476" spans="1:51" ht="14.25" customHeight="1">
      <c r="A476" s="156">
        <v>462</v>
      </c>
      <c r="B476" s="81"/>
      <c r="C476" s="69" t="s">
        <v>222</v>
      </c>
      <c r="D476" s="78" t="s">
        <v>1119</v>
      </c>
      <c r="E476" s="82" t="s">
        <v>39</v>
      </c>
      <c r="F476" s="124" t="s">
        <v>82</v>
      </c>
      <c r="G476" s="95" t="s">
        <v>346</v>
      </c>
      <c r="H476" s="167">
        <v>2</v>
      </c>
      <c r="I476" s="82" t="s">
        <v>1214</v>
      </c>
      <c r="J476" s="175">
        <v>34</v>
      </c>
      <c r="K476" s="55" t="s">
        <v>1900</v>
      </c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>
        <v>34</v>
      </c>
      <c r="AD476" s="157"/>
      <c r="AE476" s="157">
        <v>34</v>
      </c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201"/>
    </row>
    <row r="477" spans="1:51" ht="14.25" customHeight="1">
      <c r="A477" s="156">
        <v>463</v>
      </c>
      <c r="B477" s="79"/>
      <c r="C477" s="114" t="s">
        <v>231</v>
      </c>
      <c r="D477" s="78" t="s">
        <v>1228</v>
      </c>
      <c r="E477" s="82" t="s">
        <v>39</v>
      </c>
      <c r="F477" s="124" t="s">
        <v>194</v>
      </c>
      <c r="G477" s="95" t="s">
        <v>235</v>
      </c>
      <c r="H477" s="167">
        <v>2</v>
      </c>
      <c r="I477" s="82" t="s">
        <v>1278</v>
      </c>
      <c r="J477" s="175">
        <v>45</v>
      </c>
      <c r="K477" s="61" t="s">
        <v>1897</v>
      </c>
      <c r="L477" s="192"/>
      <c r="M477" s="192"/>
      <c r="N477" s="192"/>
      <c r="O477" s="192"/>
      <c r="P477" s="192"/>
      <c r="Q477" s="192"/>
      <c r="R477" s="192"/>
      <c r="S477" s="192"/>
      <c r="T477" s="192"/>
      <c r="U477" s="192"/>
      <c r="V477" s="192"/>
      <c r="W477" s="192"/>
      <c r="X477" s="192"/>
      <c r="Y477" s="192"/>
      <c r="Z477" s="192"/>
      <c r="AA477" s="192"/>
      <c r="AB477" s="192"/>
      <c r="AC477" s="192"/>
      <c r="AD477" s="157">
        <v>27</v>
      </c>
      <c r="AE477" s="157">
        <v>27</v>
      </c>
      <c r="AF477" s="157">
        <v>27</v>
      </c>
      <c r="AG477" s="157">
        <v>27</v>
      </c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203"/>
    </row>
    <row r="478" spans="1:51" ht="14.25" customHeight="1">
      <c r="A478" s="156">
        <v>464</v>
      </c>
      <c r="B478" s="81"/>
      <c r="C478" s="69" t="s">
        <v>247</v>
      </c>
      <c r="D478" s="69" t="s">
        <v>1543</v>
      </c>
      <c r="E478" s="107" t="s">
        <v>39</v>
      </c>
      <c r="F478" s="124" t="s">
        <v>82</v>
      </c>
      <c r="G478" s="108" t="s">
        <v>1581</v>
      </c>
      <c r="H478" s="168">
        <v>1</v>
      </c>
      <c r="I478" s="107" t="s">
        <v>1286</v>
      </c>
      <c r="J478" s="176">
        <v>49</v>
      </c>
      <c r="K478" s="55" t="s">
        <v>1886</v>
      </c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>
        <v>49</v>
      </c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201"/>
    </row>
    <row r="479" spans="1:51" ht="14.25" customHeight="1">
      <c r="A479" s="156">
        <v>465</v>
      </c>
      <c r="B479" s="79"/>
      <c r="C479" s="114" t="s">
        <v>231</v>
      </c>
      <c r="D479" s="78" t="s">
        <v>1229</v>
      </c>
      <c r="E479" s="82" t="s">
        <v>39</v>
      </c>
      <c r="F479" s="82" t="s">
        <v>194</v>
      </c>
      <c r="G479" s="95" t="s">
        <v>235</v>
      </c>
      <c r="H479" s="167">
        <v>2</v>
      </c>
      <c r="I479" s="82" t="s">
        <v>1797</v>
      </c>
      <c r="J479" s="175">
        <v>45</v>
      </c>
      <c r="K479" s="61" t="s">
        <v>1899</v>
      </c>
      <c r="L479" s="192"/>
      <c r="M479" s="192"/>
      <c r="N479" s="192"/>
      <c r="O479" s="192"/>
      <c r="P479" s="192"/>
      <c r="Q479" s="192"/>
      <c r="R479" s="192"/>
      <c r="S479" s="192"/>
      <c r="T479" s="192"/>
      <c r="U479" s="192"/>
      <c r="V479" s="192"/>
      <c r="W479" s="192"/>
      <c r="X479" s="192"/>
      <c r="Y479" s="192"/>
      <c r="Z479" s="192"/>
      <c r="AA479" s="192"/>
      <c r="AB479" s="192"/>
      <c r="AC479" s="192"/>
      <c r="AD479" s="157"/>
      <c r="AE479" s="157"/>
      <c r="AF479" s="157"/>
      <c r="AG479" s="157"/>
      <c r="AH479" s="157">
        <v>27</v>
      </c>
      <c r="AI479" s="157">
        <v>27</v>
      </c>
      <c r="AJ479" s="157">
        <v>27</v>
      </c>
      <c r="AK479" s="157">
        <v>27</v>
      </c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203"/>
    </row>
    <row r="480" spans="1:51" ht="14.25" customHeight="1">
      <c r="A480" s="156">
        <v>466</v>
      </c>
      <c r="B480" s="81"/>
      <c r="C480" s="69" t="s">
        <v>247</v>
      </c>
      <c r="D480" s="69" t="s">
        <v>1543</v>
      </c>
      <c r="E480" s="107" t="s">
        <v>39</v>
      </c>
      <c r="F480" s="124" t="s">
        <v>82</v>
      </c>
      <c r="G480" s="108" t="s">
        <v>1582</v>
      </c>
      <c r="H480" s="168">
        <v>1</v>
      </c>
      <c r="I480" s="107" t="s">
        <v>1288</v>
      </c>
      <c r="J480" s="176">
        <v>49</v>
      </c>
      <c r="K480" s="55" t="s">
        <v>1901</v>
      </c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>
        <v>49</v>
      </c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201"/>
    </row>
    <row r="481" spans="1:51" ht="14.25" customHeight="1">
      <c r="A481" s="156">
        <v>467</v>
      </c>
      <c r="B481" s="81"/>
      <c r="C481" s="69" t="s">
        <v>247</v>
      </c>
      <c r="D481" s="69" t="s">
        <v>1544</v>
      </c>
      <c r="E481" s="107" t="s">
        <v>39</v>
      </c>
      <c r="F481" s="124" t="s">
        <v>82</v>
      </c>
      <c r="G481" s="108" t="s">
        <v>1582</v>
      </c>
      <c r="H481" s="168">
        <v>1</v>
      </c>
      <c r="I481" s="107" t="s">
        <v>1287</v>
      </c>
      <c r="J481" s="176">
        <v>51</v>
      </c>
      <c r="K481" s="55" t="s">
        <v>1904</v>
      </c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>
        <v>51</v>
      </c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201"/>
    </row>
    <row r="482" spans="1:51" ht="14.25" customHeight="1">
      <c r="A482" s="156">
        <v>468</v>
      </c>
      <c r="B482" s="79"/>
      <c r="C482" s="114" t="s">
        <v>231</v>
      </c>
      <c r="D482" s="78" t="s">
        <v>1226</v>
      </c>
      <c r="E482" s="82" t="s">
        <v>39</v>
      </c>
      <c r="F482" s="82" t="s">
        <v>193</v>
      </c>
      <c r="G482" s="95" t="s">
        <v>235</v>
      </c>
      <c r="H482" s="167">
        <v>2</v>
      </c>
      <c r="I482" s="82" t="s">
        <v>1279</v>
      </c>
      <c r="J482" s="175">
        <v>44</v>
      </c>
      <c r="K482" s="55" t="s">
        <v>1887</v>
      </c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>
        <v>26.4</v>
      </c>
      <c r="AM482" s="157">
        <v>26.4</v>
      </c>
      <c r="AN482" s="157">
        <v>26.4</v>
      </c>
      <c r="AO482" s="157">
        <v>26.4</v>
      </c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201"/>
    </row>
    <row r="483" spans="1:51" s="62" customFormat="1" ht="14.25" customHeight="1">
      <c r="A483" s="156">
        <v>469</v>
      </c>
      <c r="B483" s="79"/>
      <c r="C483" s="114" t="s">
        <v>231</v>
      </c>
      <c r="D483" s="78" t="s">
        <v>1232</v>
      </c>
      <c r="E483" s="82" t="s">
        <v>39</v>
      </c>
      <c r="F483" s="82" t="s">
        <v>194</v>
      </c>
      <c r="G483" s="95" t="s">
        <v>235</v>
      </c>
      <c r="H483" s="167">
        <v>2</v>
      </c>
      <c r="I483" s="82" t="s">
        <v>1796</v>
      </c>
      <c r="J483" s="175">
        <v>46</v>
      </c>
      <c r="K483" s="55" t="s">
        <v>1887</v>
      </c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>
        <v>27.6</v>
      </c>
      <c r="AM483" s="157">
        <v>27.6</v>
      </c>
      <c r="AN483" s="157">
        <v>27.6</v>
      </c>
      <c r="AO483" s="157">
        <v>27.6</v>
      </c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201"/>
    </row>
    <row r="484" spans="1:51" s="62" customFormat="1" ht="14.25" customHeight="1">
      <c r="A484" s="156">
        <v>470</v>
      </c>
      <c r="B484" s="123"/>
      <c r="C484" s="114" t="s">
        <v>231</v>
      </c>
      <c r="D484" s="78" t="s">
        <v>1233</v>
      </c>
      <c r="E484" s="82" t="s">
        <v>39</v>
      </c>
      <c r="F484" s="107" t="s">
        <v>330</v>
      </c>
      <c r="G484" s="95" t="s">
        <v>235</v>
      </c>
      <c r="H484" s="167">
        <v>2</v>
      </c>
      <c r="I484" s="82" t="s">
        <v>1279</v>
      </c>
      <c r="J484" s="175">
        <v>36</v>
      </c>
      <c r="K484" s="57" t="s">
        <v>1887</v>
      </c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  <c r="AC484" s="158"/>
      <c r="AD484" s="158"/>
      <c r="AE484" s="158"/>
      <c r="AF484" s="158"/>
      <c r="AG484" s="158"/>
      <c r="AH484" s="158"/>
      <c r="AI484" s="158"/>
      <c r="AJ484" s="158"/>
      <c r="AK484" s="158"/>
      <c r="AL484" s="158">
        <v>21.6</v>
      </c>
      <c r="AM484" s="158">
        <v>21.6</v>
      </c>
      <c r="AN484" s="158">
        <v>21.6</v>
      </c>
      <c r="AO484" s="158">
        <v>21.6</v>
      </c>
      <c r="AP484" s="158"/>
      <c r="AQ484" s="158"/>
      <c r="AR484" s="158"/>
      <c r="AS484" s="158"/>
      <c r="AT484" s="158"/>
      <c r="AU484" s="158"/>
      <c r="AV484" s="158"/>
      <c r="AW484" s="158"/>
      <c r="AX484" s="158"/>
      <c r="AY484" s="209"/>
    </row>
    <row r="485" spans="1:51" ht="14.25" customHeight="1">
      <c r="A485" s="156">
        <v>471</v>
      </c>
      <c r="B485" s="81"/>
      <c r="C485" s="69" t="s">
        <v>247</v>
      </c>
      <c r="D485" s="69" t="s">
        <v>1544</v>
      </c>
      <c r="E485" s="107" t="s">
        <v>39</v>
      </c>
      <c r="F485" s="114" t="s">
        <v>82</v>
      </c>
      <c r="G485" s="108" t="s">
        <v>1581</v>
      </c>
      <c r="H485" s="168">
        <v>1</v>
      </c>
      <c r="I485" s="107" t="s">
        <v>1290</v>
      </c>
      <c r="J485" s="176">
        <v>51</v>
      </c>
      <c r="K485" s="55" t="s">
        <v>1902</v>
      </c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>
        <v>51</v>
      </c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201"/>
    </row>
    <row r="486" spans="1:51" ht="14.25" customHeight="1">
      <c r="A486" s="156">
        <v>472</v>
      </c>
      <c r="B486" s="81"/>
      <c r="C486" s="60" t="s">
        <v>1536</v>
      </c>
      <c r="D486" s="114" t="s">
        <v>1396</v>
      </c>
      <c r="E486" s="124" t="s">
        <v>39</v>
      </c>
      <c r="F486" s="114" t="s">
        <v>82</v>
      </c>
      <c r="G486" s="132" t="s">
        <v>1445</v>
      </c>
      <c r="H486" s="167">
        <v>1</v>
      </c>
      <c r="I486" s="82" t="s">
        <v>1532</v>
      </c>
      <c r="J486" s="175">
        <v>40</v>
      </c>
      <c r="K486" s="55" t="s">
        <v>1894</v>
      </c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>
        <v>40</v>
      </c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201"/>
    </row>
    <row r="487" spans="1:51" ht="14.25" customHeight="1">
      <c r="A487" s="156">
        <v>473</v>
      </c>
      <c r="B487" s="81"/>
      <c r="C487" s="60" t="s">
        <v>1536</v>
      </c>
      <c r="D487" s="114" t="s">
        <v>1396</v>
      </c>
      <c r="E487" s="124" t="s">
        <v>39</v>
      </c>
      <c r="F487" s="82" t="s">
        <v>331</v>
      </c>
      <c r="G487" s="132" t="s">
        <v>1444</v>
      </c>
      <c r="H487" s="167">
        <v>1</v>
      </c>
      <c r="I487" s="82" t="s">
        <v>1528</v>
      </c>
      <c r="J487" s="175">
        <v>40</v>
      </c>
      <c r="K487" s="55" t="s">
        <v>1895</v>
      </c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>
        <v>40</v>
      </c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201"/>
    </row>
    <row r="488" spans="1:51" ht="14.25" customHeight="1">
      <c r="A488" s="156">
        <v>474</v>
      </c>
      <c r="B488" s="81"/>
      <c r="C488" s="69" t="s">
        <v>247</v>
      </c>
      <c r="D488" s="69" t="s">
        <v>1542</v>
      </c>
      <c r="E488" s="107" t="s">
        <v>39</v>
      </c>
      <c r="F488" s="107" t="s">
        <v>82</v>
      </c>
      <c r="G488" s="108" t="s">
        <v>1581</v>
      </c>
      <c r="H488" s="168">
        <v>1</v>
      </c>
      <c r="I488" s="107" t="s">
        <v>1291</v>
      </c>
      <c r="J488" s="176">
        <v>50</v>
      </c>
      <c r="K488" s="55" t="s">
        <v>1895</v>
      </c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>
        <v>50</v>
      </c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201"/>
    </row>
    <row r="489" spans="1:51" ht="14.25" customHeight="1">
      <c r="A489" s="156">
        <v>475</v>
      </c>
      <c r="B489" s="81"/>
      <c r="C489" s="60" t="s">
        <v>1536</v>
      </c>
      <c r="D489" s="114" t="s">
        <v>1397</v>
      </c>
      <c r="E489" s="124" t="s">
        <v>39</v>
      </c>
      <c r="F489" s="124" t="s">
        <v>194</v>
      </c>
      <c r="G489" s="132" t="s">
        <v>1445</v>
      </c>
      <c r="H489" s="167">
        <v>1</v>
      </c>
      <c r="I489" s="82" t="s">
        <v>1533</v>
      </c>
      <c r="J489" s="175">
        <v>37</v>
      </c>
      <c r="K489" s="55" t="s">
        <v>1888</v>
      </c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90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>
        <v>37</v>
      </c>
      <c r="AQ489" s="157"/>
      <c r="AR489" s="157"/>
      <c r="AS489" s="157"/>
      <c r="AT489" s="157"/>
      <c r="AU489" s="157"/>
      <c r="AV489" s="157"/>
      <c r="AW489" s="157"/>
      <c r="AX489" s="157"/>
      <c r="AY489" s="201"/>
    </row>
    <row r="490" spans="1:51" ht="14.25" customHeight="1">
      <c r="A490" s="156">
        <v>476</v>
      </c>
      <c r="B490" s="81"/>
      <c r="C490" s="60" t="s">
        <v>1536</v>
      </c>
      <c r="D490" s="114" t="s">
        <v>1397</v>
      </c>
      <c r="E490" s="124" t="s">
        <v>39</v>
      </c>
      <c r="F490" s="82" t="s">
        <v>331</v>
      </c>
      <c r="G490" s="132" t="s">
        <v>1444</v>
      </c>
      <c r="H490" s="167">
        <v>1</v>
      </c>
      <c r="I490" s="82" t="s">
        <v>1529</v>
      </c>
      <c r="J490" s="175">
        <v>37</v>
      </c>
      <c r="K490" s="55" t="s">
        <v>1905</v>
      </c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>
        <v>37</v>
      </c>
      <c r="AR490" s="157"/>
      <c r="AS490" s="157"/>
      <c r="AT490" s="157"/>
      <c r="AU490" s="157"/>
      <c r="AV490" s="157"/>
      <c r="AW490" s="157"/>
      <c r="AX490" s="157"/>
      <c r="AY490" s="201"/>
    </row>
    <row r="491" spans="1:51" ht="14.25" customHeight="1">
      <c r="A491" s="156">
        <v>477</v>
      </c>
      <c r="B491" s="81"/>
      <c r="C491" s="69" t="s">
        <v>247</v>
      </c>
      <c r="D491" s="69" t="s">
        <v>1541</v>
      </c>
      <c r="E491" s="107" t="s">
        <v>39</v>
      </c>
      <c r="F491" s="107" t="s">
        <v>82</v>
      </c>
      <c r="G491" s="108" t="s">
        <v>1581</v>
      </c>
      <c r="H491" s="168">
        <v>1</v>
      </c>
      <c r="I491" s="107" t="s">
        <v>1292</v>
      </c>
      <c r="J491" s="176">
        <v>50</v>
      </c>
      <c r="K491" s="55" t="s">
        <v>1905</v>
      </c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>
        <v>50</v>
      </c>
      <c r="AR491" s="157"/>
      <c r="AS491" s="157"/>
      <c r="AT491" s="157"/>
      <c r="AU491" s="157"/>
      <c r="AV491" s="157"/>
      <c r="AW491" s="157"/>
      <c r="AX491" s="157"/>
      <c r="AY491" s="201"/>
    </row>
    <row r="492" spans="1:51" ht="14.25" customHeight="1">
      <c r="A492" s="156">
        <v>478</v>
      </c>
      <c r="B492" s="81"/>
      <c r="C492" s="69" t="s">
        <v>247</v>
      </c>
      <c r="D492" s="108" t="s">
        <v>1541</v>
      </c>
      <c r="E492" s="107" t="s">
        <v>39</v>
      </c>
      <c r="F492" s="107" t="s">
        <v>193</v>
      </c>
      <c r="G492" s="108" t="s">
        <v>1582</v>
      </c>
      <c r="H492" s="168">
        <v>1</v>
      </c>
      <c r="I492" s="107" t="s">
        <v>1800</v>
      </c>
      <c r="J492" s="176">
        <v>50</v>
      </c>
      <c r="K492" s="55" t="s">
        <v>1905</v>
      </c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>
        <v>50</v>
      </c>
      <c r="AR492" s="157"/>
      <c r="AS492" s="157"/>
      <c r="AT492" s="157"/>
      <c r="AU492" s="157"/>
      <c r="AV492" s="157"/>
      <c r="AW492" s="157"/>
      <c r="AX492" s="157"/>
      <c r="AY492" s="201"/>
    </row>
    <row r="493" spans="1:51" ht="14.25" customHeight="1">
      <c r="A493" s="156">
        <v>479</v>
      </c>
      <c r="B493" s="81"/>
      <c r="C493" s="69" t="s">
        <v>247</v>
      </c>
      <c r="D493" s="108" t="s">
        <v>1542</v>
      </c>
      <c r="E493" s="107" t="s">
        <v>39</v>
      </c>
      <c r="F493" s="107" t="s">
        <v>194</v>
      </c>
      <c r="G493" s="108" t="s">
        <v>1582</v>
      </c>
      <c r="H493" s="168">
        <v>1</v>
      </c>
      <c r="I493" s="107" t="s">
        <v>1292</v>
      </c>
      <c r="J493" s="176">
        <v>50</v>
      </c>
      <c r="K493" s="55" t="s">
        <v>1905</v>
      </c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>
        <v>50</v>
      </c>
      <c r="AR493" s="157"/>
      <c r="AS493" s="157"/>
      <c r="AT493" s="157"/>
      <c r="AU493" s="157"/>
      <c r="AV493" s="157"/>
      <c r="AW493" s="157"/>
      <c r="AX493" s="157"/>
      <c r="AY493" s="201"/>
    </row>
    <row r="494" spans="1:51" ht="14.25" customHeight="1">
      <c r="A494" s="156">
        <v>480</v>
      </c>
      <c r="B494" s="81"/>
      <c r="C494" s="60" t="s">
        <v>1536</v>
      </c>
      <c r="D494" s="133" t="s">
        <v>1228</v>
      </c>
      <c r="E494" s="124" t="s">
        <v>39</v>
      </c>
      <c r="F494" s="124" t="s">
        <v>194</v>
      </c>
      <c r="G494" s="132" t="s">
        <v>1445</v>
      </c>
      <c r="H494" s="167">
        <v>1</v>
      </c>
      <c r="I494" s="82" t="s">
        <v>1534</v>
      </c>
      <c r="J494" s="175">
        <v>39</v>
      </c>
      <c r="K494" s="55" t="s">
        <v>1893</v>
      </c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>
        <v>39</v>
      </c>
      <c r="AS494" s="157"/>
      <c r="AT494" s="157"/>
      <c r="AU494" s="157"/>
      <c r="AV494" s="157"/>
      <c r="AW494" s="157"/>
      <c r="AX494" s="157"/>
      <c r="AY494" s="201"/>
    </row>
    <row r="495" spans="1:51" s="100" customFormat="1" ht="14.25" customHeight="1">
      <c r="A495" s="156">
        <v>481</v>
      </c>
      <c r="B495" s="81"/>
      <c r="C495" s="60" t="s">
        <v>1536</v>
      </c>
      <c r="D495" s="133" t="s">
        <v>1228</v>
      </c>
      <c r="E495" s="124" t="s">
        <v>39</v>
      </c>
      <c r="F495" s="114" t="s">
        <v>194</v>
      </c>
      <c r="G495" s="132" t="s">
        <v>1444</v>
      </c>
      <c r="H495" s="167">
        <v>1</v>
      </c>
      <c r="I495" s="82" t="s">
        <v>1530</v>
      </c>
      <c r="J495" s="175">
        <v>39</v>
      </c>
      <c r="K495" s="55" t="s">
        <v>1906</v>
      </c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>
        <v>39</v>
      </c>
      <c r="AT495" s="157"/>
      <c r="AU495" s="157"/>
      <c r="AV495" s="157"/>
      <c r="AW495" s="157"/>
      <c r="AX495" s="157"/>
      <c r="AY495" s="201"/>
    </row>
    <row r="496" spans="1:51" ht="14.25" customHeight="1">
      <c r="A496" s="156">
        <v>482</v>
      </c>
      <c r="B496" s="81"/>
      <c r="C496" s="60" t="s">
        <v>1536</v>
      </c>
      <c r="D496" s="133" t="s">
        <v>1398</v>
      </c>
      <c r="E496" s="124" t="s">
        <v>39</v>
      </c>
      <c r="F496" s="124" t="s">
        <v>194</v>
      </c>
      <c r="G496" s="132" t="s">
        <v>1445</v>
      </c>
      <c r="H496" s="167">
        <v>1</v>
      </c>
      <c r="I496" s="82" t="s">
        <v>1535</v>
      </c>
      <c r="J496" s="175">
        <v>48</v>
      </c>
      <c r="K496" s="55" t="s">
        <v>1907</v>
      </c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>
        <v>48</v>
      </c>
      <c r="AU496" s="157"/>
      <c r="AV496" s="157"/>
      <c r="AW496" s="157"/>
      <c r="AX496" s="157"/>
      <c r="AY496" s="201"/>
    </row>
    <row r="497" spans="1:51" ht="14.25" customHeight="1">
      <c r="A497" s="156">
        <v>483</v>
      </c>
      <c r="B497" s="81"/>
      <c r="C497" s="69" t="s">
        <v>247</v>
      </c>
      <c r="D497" s="107" t="s">
        <v>379</v>
      </c>
      <c r="E497" s="120" t="s">
        <v>39</v>
      </c>
      <c r="F497" s="120" t="s">
        <v>193</v>
      </c>
      <c r="G497" s="108" t="s">
        <v>1589</v>
      </c>
      <c r="H497" s="168">
        <v>2</v>
      </c>
      <c r="I497" s="107" t="s">
        <v>1669</v>
      </c>
      <c r="J497" s="176">
        <v>52</v>
      </c>
      <c r="K497" s="55" t="s">
        <v>1907</v>
      </c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>
        <v>52</v>
      </c>
      <c r="AU497" s="157"/>
      <c r="AV497" s="157">
        <v>52</v>
      </c>
      <c r="AW497" s="157"/>
      <c r="AX497" s="157"/>
      <c r="AY497" s="201"/>
    </row>
    <row r="498" spans="1:51" ht="14.25" customHeight="1">
      <c r="A498" s="156">
        <v>484</v>
      </c>
      <c r="B498" s="79"/>
      <c r="C498" s="69" t="s">
        <v>247</v>
      </c>
      <c r="D498" s="107" t="s">
        <v>1549</v>
      </c>
      <c r="E498" s="107" t="s">
        <v>39</v>
      </c>
      <c r="F498" s="131" t="s">
        <v>330</v>
      </c>
      <c r="G498" s="108" t="s">
        <v>1591</v>
      </c>
      <c r="H498" s="168">
        <v>2</v>
      </c>
      <c r="I498" s="107" t="s">
        <v>1667</v>
      </c>
      <c r="J498" s="176">
        <v>36</v>
      </c>
      <c r="K498" s="55" t="s">
        <v>1907</v>
      </c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>
        <v>36</v>
      </c>
      <c r="AU498" s="157"/>
      <c r="AV498" s="157">
        <v>36</v>
      </c>
      <c r="AW498" s="157"/>
      <c r="AX498" s="157"/>
      <c r="AY498" s="201"/>
    </row>
    <row r="499" spans="1:51" ht="14.25" customHeight="1">
      <c r="A499" s="156">
        <v>485</v>
      </c>
      <c r="B499" s="81"/>
      <c r="C499" s="60" t="s">
        <v>1536</v>
      </c>
      <c r="D499" s="124" t="s">
        <v>1398</v>
      </c>
      <c r="E499" s="124" t="s">
        <v>39</v>
      </c>
      <c r="F499" s="124" t="s">
        <v>194</v>
      </c>
      <c r="G499" s="132" t="s">
        <v>1444</v>
      </c>
      <c r="H499" s="167">
        <v>1</v>
      </c>
      <c r="I499" s="82" t="s">
        <v>1531</v>
      </c>
      <c r="J499" s="175">
        <v>48</v>
      </c>
      <c r="K499" s="55" t="s">
        <v>1908</v>
      </c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>
        <v>48</v>
      </c>
      <c r="AV499" s="157"/>
      <c r="AW499" s="157"/>
      <c r="AX499" s="157"/>
      <c r="AY499" s="201"/>
    </row>
    <row r="500" spans="1:51" ht="14.25" customHeight="1">
      <c r="A500" s="156">
        <v>486</v>
      </c>
      <c r="B500" s="81"/>
      <c r="C500" s="69" t="s">
        <v>247</v>
      </c>
      <c r="D500" s="107" t="s">
        <v>1550</v>
      </c>
      <c r="E500" s="107" t="s">
        <v>39</v>
      </c>
      <c r="F500" s="107" t="s">
        <v>330</v>
      </c>
      <c r="G500" s="108" t="s">
        <v>1591</v>
      </c>
      <c r="H500" s="168">
        <v>2</v>
      </c>
      <c r="I500" s="107" t="s">
        <v>1668</v>
      </c>
      <c r="J500" s="176">
        <v>36</v>
      </c>
      <c r="K500" s="55" t="s">
        <v>1908</v>
      </c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>
        <v>36</v>
      </c>
      <c r="AV500" s="157"/>
      <c r="AW500" s="157">
        <v>36</v>
      </c>
      <c r="AX500" s="157"/>
      <c r="AY500" s="201"/>
    </row>
    <row r="501" spans="1:51" ht="14.25" customHeight="1">
      <c r="A501" s="156">
        <v>487</v>
      </c>
      <c r="B501" s="79"/>
      <c r="C501" s="69" t="s">
        <v>247</v>
      </c>
      <c r="D501" s="107" t="s">
        <v>1551</v>
      </c>
      <c r="E501" s="107" t="s">
        <v>39</v>
      </c>
      <c r="F501" s="107" t="s">
        <v>193</v>
      </c>
      <c r="G501" s="108" t="s">
        <v>1591</v>
      </c>
      <c r="H501" s="168">
        <v>2</v>
      </c>
      <c r="I501" s="107" t="s">
        <v>1822</v>
      </c>
      <c r="J501" s="176">
        <v>33</v>
      </c>
      <c r="K501" s="55" t="s">
        <v>1908</v>
      </c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>
        <v>33</v>
      </c>
      <c r="AV501" s="157"/>
      <c r="AW501" s="157">
        <v>33</v>
      </c>
      <c r="AX501" s="157"/>
      <c r="AY501" s="201"/>
    </row>
    <row r="502" spans="1:51" ht="14.25" customHeight="1">
      <c r="A502" s="243" t="s">
        <v>2054</v>
      </c>
      <c r="B502" s="244"/>
      <c r="C502" s="244"/>
      <c r="D502" s="244"/>
      <c r="E502" s="244"/>
      <c r="F502" s="244"/>
      <c r="G502" s="244"/>
      <c r="H502" s="245"/>
      <c r="I502" s="107"/>
      <c r="J502" s="177">
        <f>SUM(J447:J501)</f>
        <v>2416</v>
      </c>
      <c r="K502" s="57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  <c r="AC502" s="158"/>
      <c r="AD502" s="158"/>
      <c r="AE502" s="158"/>
      <c r="AF502" s="158"/>
      <c r="AG502" s="158"/>
      <c r="AH502" s="158"/>
      <c r="AI502" s="158"/>
      <c r="AJ502" s="158"/>
      <c r="AK502" s="158"/>
      <c r="AL502" s="158"/>
      <c r="AM502" s="158"/>
      <c r="AN502" s="158"/>
      <c r="AO502" s="158"/>
      <c r="AP502" s="158"/>
      <c r="AQ502" s="158"/>
      <c r="AR502" s="158"/>
      <c r="AS502" s="158"/>
      <c r="AT502" s="158"/>
      <c r="AU502" s="158"/>
      <c r="AV502" s="158"/>
      <c r="AW502" s="158"/>
      <c r="AX502" s="158"/>
      <c r="AY502" s="202"/>
    </row>
    <row r="503" spans="1:51" ht="14.25" customHeight="1">
      <c r="A503" s="156">
        <v>488</v>
      </c>
      <c r="B503" s="79"/>
      <c r="C503" s="114" t="s">
        <v>231</v>
      </c>
      <c r="D503" s="82" t="s">
        <v>1239</v>
      </c>
      <c r="E503" s="82" t="s">
        <v>68</v>
      </c>
      <c r="F503" s="82" t="s">
        <v>137</v>
      </c>
      <c r="G503" s="95" t="s">
        <v>1253</v>
      </c>
      <c r="H503" s="167">
        <v>3</v>
      </c>
      <c r="I503" s="82" t="s">
        <v>1330</v>
      </c>
      <c r="J503" s="175">
        <v>39</v>
      </c>
      <c r="K503" s="55" t="s">
        <v>1872</v>
      </c>
      <c r="L503" s="157">
        <v>39</v>
      </c>
      <c r="M503" s="157"/>
      <c r="N503" s="157">
        <v>39</v>
      </c>
      <c r="O503" s="157"/>
      <c r="P503" s="157">
        <v>39</v>
      </c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  <c r="AL503" s="210"/>
      <c r="AM503" s="157"/>
      <c r="AN503" s="157"/>
      <c r="AO503" s="157"/>
      <c r="AP503" s="157"/>
      <c r="AQ503" s="157"/>
      <c r="AR503" s="157"/>
      <c r="AS503" s="157"/>
      <c r="AT503" s="210"/>
      <c r="AU503" s="157"/>
      <c r="AV503" s="210"/>
      <c r="AW503" s="210"/>
      <c r="AX503" s="210"/>
      <c r="AY503" s="211"/>
    </row>
    <row r="504" spans="1:51" ht="14.25" customHeight="1">
      <c r="A504" s="156">
        <v>489</v>
      </c>
      <c r="B504" s="81"/>
      <c r="C504" s="69" t="s">
        <v>247</v>
      </c>
      <c r="D504" s="107" t="s">
        <v>365</v>
      </c>
      <c r="E504" s="107" t="s">
        <v>68</v>
      </c>
      <c r="F504" s="107" t="s">
        <v>69</v>
      </c>
      <c r="G504" s="134" t="s">
        <v>1580</v>
      </c>
      <c r="H504" s="168">
        <v>2</v>
      </c>
      <c r="I504" s="107" t="s">
        <v>1794</v>
      </c>
      <c r="J504" s="176">
        <v>100</v>
      </c>
      <c r="K504" s="55" t="s">
        <v>1872</v>
      </c>
      <c r="L504" s="157">
        <v>100</v>
      </c>
      <c r="M504" s="157"/>
      <c r="N504" s="157"/>
      <c r="O504" s="157"/>
      <c r="P504" s="157"/>
      <c r="Q504" s="157"/>
      <c r="R504" s="157">
        <v>100</v>
      </c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201"/>
    </row>
    <row r="505" spans="1:51" ht="14.25" customHeight="1">
      <c r="A505" s="156">
        <v>490</v>
      </c>
      <c r="B505" s="79"/>
      <c r="C505" s="69" t="s">
        <v>247</v>
      </c>
      <c r="D505" s="82" t="s">
        <v>1545</v>
      </c>
      <c r="E505" s="107" t="s">
        <v>68</v>
      </c>
      <c r="F505" s="107" t="s">
        <v>70</v>
      </c>
      <c r="G505" s="135" t="s">
        <v>1583</v>
      </c>
      <c r="H505" s="167">
        <v>1</v>
      </c>
      <c r="I505" s="82" t="s">
        <v>1664</v>
      </c>
      <c r="J505" s="164">
        <v>82</v>
      </c>
      <c r="K505" s="55" t="s">
        <v>1872</v>
      </c>
      <c r="L505" s="157">
        <v>82</v>
      </c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201"/>
    </row>
    <row r="506" spans="1:51" ht="14.25" customHeight="1">
      <c r="A506" s="156">
        <v>491</v>
      </c>
      <c r="B506" s="81"/>
      <c r="C506" s="69" t="s">
        <v>247</v>
      </c>
      <c r="D506" s="107" t="s">
        <v>362</v>
      </c>
      <c r="E506" s="107" t="s">
        <v>68</v>
      </c>
      <c r="F506" s="107" t="s">
        <v>92</v>
      </c>
      <c r="G506" s="108" t="s">
        <v>1585</v>
      </c>
      <c r="H506" s="168">
        <v>2</v>
      </c>
      <c r="I506" s="107" t="s">
        <v>1341</v>
      </c>
      <c r="J506" s="176">
        <v>40</v>
      </c>
      <c r="K506" s="55" t="s">
        <v>1872</v>
      </c>
      <c r="L506" s="157">
        <v>40</v>
      </c>
      <c r="M506" s="157"/>
      <c r="N506" s="157">
        <v>40</v>
      </c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201"/>
    </row>
    <row r="507" spans="1:51" ht="14.25" customHeight="1">
      <c r="A507" s="156">
        <v>492</v>
      </c>
      <c r="B507" s="81"/>
      <c r="C507" s="69" t="s">
        <v>247</v>
      </c>
      <c r="D507" s="107" t="s">
        <v>364</v>
      </c>
      <c r="E507" s="107" t="s">
        <v>68</v>
      </c>
      <c r="F507" s="107" t="s">
        <v>70</v>
      </c>
      <c r="G507" s="108" t="s">
        <v>1580</v>
      </c>
      <c r="H507" s="168">
        <v>2</v>
      </c>
      <c r="I507" s="107" t="s">
        <v>1662</v>
      </c>
      <c r="J507" s="176">
        <v>100</v>
      </c>
      <c r="K507" s="55" t="s">
        <v>1873</v>
      </c>
      <c r="L507" s="157"/>
      <c r="M507" s="157">
        <v>100</v>
      </c>
      <c r="N507" s="157"/>
      <c r="O507" s="157"/>
      <c r="P507" s="157"/>
      <c r="Q507" s="157"/>
      <c r="R507" s="157"/>
      <c r="S507" s="157">
        <v>100</v>
      </c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201"/>
    </row>
    <row r="508" spans="1:51" ht="14.25" customHeight="1">
      <c r="A508" s="156">
        <v>493</v>
      </c>
      <c r="B508" s="81"/>
      <c r="C508" s="69" t="s">
        <v>247</v>
      </c>
      <c r="D508" s="107" t="s">
        <v>363</v>
      </c>
      <c r="E508" s="107" t="s">
        <v>68</v>
      </c>
      <c r="F508" s="107" t="s">
        <v>92</v>
      </c>
      <c r="G508" s="108" t="s">
        <v>1585</v>
      </c>
      <c r="H508" s="168">
        <v>2</v>
      </c>
      <c r="I508" s="107" t="s">
        <v>1665</v>
      </c>
      <c r="J508" s="176">
        <v>39</v>
      </c>
      <c r="K508" s="55" t="s">
        <v>1873</v>
      </c>
      <c r="L508" s="157"/>
      <c r="M508" s="157">
        <v>39</v>
      </c>
      <c r="N508" s="157"/>
      <c r="O508" s="157">
        <v>39</v>
      </c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201"/>
    </row>
    <row r="509" spans="1:51" ht="14.25" customHeight="1">
      <c r="A509" s="156">
        <v>494</v>
      </c>
      <c r="B509" s="81"/>
      <c r="C509" s="69" t="s">
        <v>222</v>
      </c>
      <c r="D509" s="107" t="s">
        <v>1096</v>
      </c>
      <c r="E509" s="82" t="s">
        <v>68</v>
      </c>
      <c r="F509" s="82" t="s">
        <v>189</v>
      </c>
      <c r="G509" s="108" t="s">
        <v>1147</v>
      </c>
      <c r="H509" s="168">
        <v>11</v>
      </c>
      <c r="I509" s="136" t="s">
        <v>1928</v>
      </c>
      <c r="J509" s="181">
        <v>41</v>
      </c>
      <c r="K509" s="71" t="s">
        <v>1873</v>
      </c>
      <c r="L509" s="205"/>
      <c r="M509" s="205">
        <v>8.1999999999999993</v>
      </c>
      <c r="N509" s="205"/>
      <c r="O509" s="205">
        <v>8.1999999999999993</v>
      </c>
      <c r="P509" s="205"/>
      <c r="Q509" s="205">
        <v>8.1999999999999993</v>
      </c>
      <c r="R509" s="205"/>
      <c r="S509" s="205">
        <v>8.1999999999999993</v>
      </c>
      <c r="T509" s="205"/>
      <c r="U509" s="205"/>
      <c r="V509" s="205"/>
      <c r="W509" s="205">
        <v>8.1999999999999993</v>
      </c>
      <c r="X509" s="205"/>
      <c r="Y509" s="205">
        <v>8.1999999999999993</v>
      </c>
      <c r="Z509" s="205"/>
      <c r="AA509" s="205">
        <v>8.1999999999999993</v>
      </c>
      <c r="AB509" s="205"/>
      <c r="AC509" s="157"/>
      <c r="AD509" s="205"/>
      <c r="AE509" s="157"/>
      <c r="AF509" s="205"/>
      <c r="AG509" s="205">
        <v>16.399999999999999</v>
      </c>
      <c r="AH509" s="205"/>
      <c r="AI509" s="205"/>
      <c r="AJ509" s="205"/>
      <c r="AK509" s="205"/>
      <c r="AL509" s="205"/>
      <c r="AM509" s="205"/>
      <c r="AN509" s="205"/>
      <c r="AO509" s="205"/>
      <c r="AP509" s="205"/>
      <c r="AQ509" s="205"/>
      <c r="AR509" s="205"/>
      <c r="AS509" s="205"/>
      <c r="AT509" s="205"/>
      <c r="AU509" s="205"/>
      <c r="AV509" s="205"/>
      <c r="AW509" s="205"/>
      <c r="AX509" s="205"/>
      <c r="AY509" s="208"/>
    </row>
    <row r="510" spans="1:51" ht="14.25" customHeight="1">
      <c r="A510" s="156">
        <v>495</v>
      </c>
      <c r="B510" s="81"/>
      <c r="C510" s="69" t="s">
        <v>222</v>
      </c>
      <c r="D510" s="107" t="s">
        <v>1107</v>
      </c>
      <c r="E510" s="82" t="s">
        <v>68</v>
      </c>
      <c r="F510" s="82" t="s">
        <v>69</v>
      </c>
      <c r="G510" s="108" t="s">
        <v>1152</v>
      </c>
      <c r="H510" s="168">
        <v>3</v>
      </c>
      <c r="I510" s="107" t="s">
        <v>1194</v>
      </c>
      <c r="J510" s="165">
        <v>51</v>
      </c>
      <c r="K510" s="55" t="s">
        <v>1873</v>
      </c>
      <c r="L510" s="157"/>
      <c r="M510" s="157">
        <v>51</v>
      </c>
      <c r="N510" s="157"/>
      <c r="O510" s="157">
        <v>51</v>
      </c>
      <c r="P510" s="157"/>
      <c r="Q510" s="157">
        <v>51</v>
      </c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201"/>
    </row>
    <row r="511" spans="1:51" ht="14.25" customHeight="1">
      <c r="A511" s="156">
        <v>496</v>
      </c>
      <c r="B511" s="81"/>
      <c r="C511" s="69" t="s">
        <v>222</v>
      </c>
      <c r="D511" s="107" t="s">
        <v>1108</v>
      </c>
      <c r="E511" s="82" t="s">
        <v>68</v>
      </c>
      <c r="F511" s="82" t="s">
        <v>137</v>
      </c>
      <c r="G511" s="108" t="s">
        <v>1152</v>
      </c>
      <c r="H511" s="168">
        <v>3</v>
      </c>
      <c r="I511" s="107" t="s">
        <v>1194</v>
      </c>
      <c r="J511" s="165">
        <v>50</v>
      </c>
      <c r="K511" s="55" t="s">
        <v>1873</v>
      </c>
      <c r="L511" s="157"/>
      <c r="M511" s="157">
        <v>50</v>
      </c>
      <c r="N511" s="157"/>
      <c r="O511" s="157">
        <v>50</v>
      </c>
      <c r="P511" s="157"/>
      <c r="Q511" s="157">
        <v>50</v>
      </c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201"/>
    </row>
    <row r="512" spans="1:51" ht="14.25" customHeight="1">
      <c r="A512" s="156">
        <v>497</v>
      </c>
      <c r="B512" s="81"/>
      <c r="C512" s="69" t="s">
        <v>247</v>
      </c>
      <c r="D512" s="107" t="s">
        <v>364</v>
      </c>
      <c r="E512" s="107" t="s">
        <v>68</v>
      </c>
      <c r="F512" s="107" t="s">
        <v>70</v>
      </c>
      <c r="G512" s="108" t="s">
        <v>245</v>
      </c>
      <c r="H512" s="168">
        <v>2</v>
      </c>
      <c r="I512" s="107" t="s">
        <v>1663</v>
      </c>
      <c r="J512" s="176">
        <v>100</v>
      </c>
      <c r="K512" s="55" t="s">
        <v>1876</v>
      </c>
      <c r="L512" s="157"/>
      <c r="M512" s="157"/>
      <c r="N512" s="157">
        <v>100</v>
      </c>
      <c r="O512" s="157"/>
      <c r="P512" s="157">
        <v>100</v>
      </c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201"/>
    </row>
    <row r="513" spans="1:51" ht="14.25" customHeight="1">
      <c r="A513" s="156">
        <v>498</v>
      </c>
      <c r="B513" s="81"/>
      <c r="C513" s="69" t="s">
        <v>247</v>
      </c>
      <c r="D513" s="107" t="s">
        <v>365</v>
      </c>
      <c r="E513" s="107" t="s">
        <v>68</v>
      </c>
      <c r="F513" s="107" t="s">
        <v>69</v>
      </c>
      <c r="G513" s="108" t="s">
        <v>245</v>
      </c>
      <c r="H513" s="168">
        <v>2</v>
      </c>
      <c r="I513" s="107" t="s">
        <v>1811</v>
      </c>
      <c r="J513" s="176">
        <v>100</v>
      </c>
      <c r="K513" s="55" t="s">
        <v>1876</v>
      </c>
      <c r="L513" s="157"/>
      <c r="M513" s="157"/>
      <c r="N513" s="157">
        <v>100</v>
      </c>
      <c r="O513" s="157"/>
      <c r="P513" s="157">
        <v>100</v>
      </c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201"/>
    </row>
    <row r="514" spans="1:51" ht="14.25" customHeight="1">
      <c r="A514" s="156">
        <v>499</v>
      </c>
      <c r="B514" s="81"/>
      <c r="C514" s="69" t="s">
        <v>247</v>
      </c>
      <c r="D514" s="107" t="s">
        <v>359</v>
      </c>
      <c r="E514" s="107" t="s">
        <v>68</v>
      </c>
      <c r="F514" s="107" t="s">
        <v>92</v>
      </c>
      <c r="G514" s="108" t="s">
        <v>1585</v>
      </c>
      <c r="H514" s="168">
        <v>2</v>
      </c>
      <c r="I514" s="107" t="s">
        <v>1666</v>
      </c>
      <c r="J514" s="176">
        <v>32</v>
      </c>
      <c r="K514" s="55" t="s">
        <v>1870</v>
      </c>
      <c r="L514" s="157"/>
      <c r="M514" s="157"/>
      <c r="N514" s="157"/>
      <c r="O514" s="157"/>
      <c r="P514" s="157">
        <v>32</v>
      </c>
      <c r="Q514" s="157"/>
      <c r="R514" s="157">
        <v>32</v>
      </c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201"/>
    </row>
    <row r="515" spans="1:51" ht="14.25" customHeight="1">
      <c r="A515" s="156">
        <v>500</v>
      </c>
      <c r="B515" s="81"/>
      <c r="C515" s="69" t="s">
        <v>247</v>
      </c>
      <c r="D515" s="107" t="s">
        <v>360</v>
      </c>
      <c r="E515" s="107" t="s">
        <v>68</v>
      </c>
      <c r="F515" s="107" t="s">
        <v>92</v>
      </c>
      <c r="G515" s="108" t="s">
        <v>1593</v>
      </c>
      <c r="H515" s="168">
        <v>4</v>
      </c>
      <c r="I515" s="107" t="s">
        <v>1671</v>
      </c>
      <c r="J515" s="176">
        <v>52</v>
      </c>
      <c r="K515" s="55" t="s">
        <v>1871</v>
      </c>
      <c r="L515" s="157"/>
      <c r="M515" s="157"/>
      <c r="N515" s="157"/>
      <c r="O515" s="157"/>
      <c r="P515" s="157"/>
      <c r="Q515" s="157">
        <v>52</v>
      </c>
      <c r="R515" s="157"/>
      <c r="S515" s="157">
        <v>52</v>
      </c>
      <c r="T515" s="157"/>
      <c r="U515" s="157"/>
      <c r="V515" s="157"/>
      <c r="W515" s="157">
        <v>52</v>
      </c>
      <c r="X515" s="157"/>
      <c r="Y515" s="157">
        <v>52</v>
      </c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201"/>
    </row>
    <row r="516" spans="1:51" ht="14.25" customHeight="1">
      <c r="A516" s="156">
        <v>501</v>
      </c>
      <c r="B516" s="81"/>
      <c r="C516" s="69" t="s">
        <v>222</v>
      </c>
      <c r="D516" s="107" t="s">
        <v>1107</v>
      </c>
      <c r="E516" s="82" t="s">
        <v>68</v>
      </c>
      <c r="F516" s="82" t="s">
        <v>69</v>
      </c>
      <c r="G516" s="108" t="s">
        <v>1153</v>
      </c>
      <c r="H516" s="168">
        <v>3</v>
      </c>
      <c r="I516" s="107" t="s">
        <v>1810</v>
      </c>
      <c r="J516" s="165">
        <v>51</v>
      </c>
      <c r="K516" s="55" t="s">
        <v>1875</v>
      </c>
      <c r="L516" s="157"/>
      <c r="M516" s="157"/>
      <c r="N516" s="157"/>
      <c r="O516" s="157"/>
      <c r="P516" s="157"/>
      <c r="Q516" s="157"/>
      <c r="R516" s="157"/>
      <c r="S516" s="157">
        <v>51</v>
      </c>
      <c r="T516" s="157"/>
      <c r="U516" s="157">
        <v>51</v>
      </c>
      <c r="V516" s="157"/>
      <c r="W516" s="157">
        <v>51</v>
      </c>
      <c r="X516" s="157"/>
      <c r="Y516" s="157">
        <v>51</v>
      </c>
      <c r="Z516" s="157"/>
      <c r="AA516" s="157">
        <v>51</v>
      </c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201"/>
    </row>
    <row r="517" spans="1:51" ht="14.25" customHeight="1">
      <c r="A517" s="156">
        <v>502</v>
      </c>
      <c r="B517" s="81"/>
      <c r="C517" s="69" t="s">
        <v>222</v>
      </c>
      <c r="D517" s="107" t="s">
        <v>1108</v>
      </c>
      <c r="E517" s="82" t="s">
        <v>68</v>
      </c>
      <c r="F517" s="82" t="s">
        <v>137</v>
      </c>
      <c r="G517" s="108" t="s">
        <v>1153</v>
      </c>
      <c r="H517" s="168">
        <v>3</v>
      </c>
      <c r="I517" s="107" t="s">
        <v>1195</v>
      </c>
      <c r="J517" s="165">
        <v>50</v>
      </c>
      <c r="K517" s="55" t="s">
        <v>1875</v>
      </c>
      <c r="L517" s="157"/>
      <c r="M517" s="157"/>
      <c r="N517" s="157"/>
      <c r="O517" s="157"/>
      <c r="P517" s="157"/>
      <c r="Q517" s="157"/>
      <c r="R517" s="157"/>
      <c r="S517" s="157">
        <v>50</v>
      </c>
      <c r="T517" s="157"/>
      <c r="U517" s="157">
        <v>50</v>
      </c>
      <c r="V517" s="157"/>
      <c r="W517" s="157">
        <v>50</v>
      </c>
      <c r="X517" s="157"/>
      <c r="Y517" s="157">
        <v>50</v>
      </c>
      <c r="Z517" s="157"/>
      <c r="AA517" s="157">
        <v>50</v>
      </c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201"/>
    </row>
    <row r="518" spans="1:51" ht="14.25" customHeight="1">
      <c r="A518" s="156">
        <v>503</v>
      </c>
      <c r="B518" s="81"/>
      <c r="C518" s="69" t="s">
        <v>247</v>
      </c>
      <c r="D518" s="107" t="s">
        <v>378</v>
      </c>
      <c r="E518" s="107" t="s">
        <v>68</v>
      </c>
      <c r="F518" s="107" t="s">
        <v>70</v>
      </c>
      <c r="G518" s="108" t="s">
        <v>1590</v>
      </c>
      <c r="H518" s="168">
        <v>2</v>
      </c>
      <c r="I518" s="107" t="s">
        <v>1313</v>
      </c>
      <c r="J518" s="176">
        <v>48</v>
      </c>
      <c r="K518" s="55" t="s">
        <v>1896</v>
      </c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>
        <v>48</v>
      </c>
      <c r="W518" s="157"/>
      <c r="X518" s="157">
        <v>48</v>
      </c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201"/>
    </row>
    <row r="519" spans="1:51" ht="14.25" customHeight="1">
      <c r="A519" s="156">
        <v>504</v>
      </c>
      <c r="B519" s="79"/>
      <c r="C519" s="69" t="s">
        <v>247</v>
      </c>
      <c r="D519" s="107" t="s">
        <v>360</v>
      </c>
      <c r="E519" s="107" t="s">
        <v>68</v>
      </c>
      <c r="F519" s="107" t="s">
        <v>137</v>
      </c>
      <c r="G519" s="108" t="s">
        <v>1592</v>
      </c>
      <c r="H519" s="168">
        <v>4</v>
      </c>
      <c r="I519" s="107" t="s">
        <v>1812</v>
      </c>
      <c r="J519" s="176">
        <v>52</v>
      </c>
      <c r="K519" s="55" t="s">
        <v>1896</v>
      </c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>
        <v>52</v>
      </c>
      <c r="W519" s="157"/>
      <c r="X519" s="157">
        <v>52</v>
      </c>
      <c r="Y519" s="157"/>
      <c r="Z519" s="157">
        <v>52</v>
      </c>
      <c r="AA519" s="157"/>
      <c r="AB519" s="157">
        <v>52</v>
      </c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201"/>
    </row>
    <row r="520" spans="1:51" ht="14.25" customHeight="1">
      <c r="A520" s="156">
        <v>505</v>
      </c>
      <c r="B520" s="137"/>
      <c r="C520" s="69" t="s">
        <v>247</v>
      </c>
      <c r="D520" s="107" t="s">
        <v>1558</v>
      </c>
      <c r="E520" s="107" t="s">
        <v>68</v>
      </c>
      <c r="F520" s="107" t="s">
        <v>92</v>
      </c>
      <c r="G520" s="108" t="s">
        <v>1626</v>
      </c>
      <c r="H520" s="168">
        <v>2</v>
      </c>
      <c r="I520" s="107" t="s">
        <v>1695</v>
      </c>
      <c r="J520" s="176">
        <v>27</v>
      </c>
      <c r="K520" s="61" t="s">
        <v>1896</v>
      </c>
      <c r="L520" s="192"/>
      <c r="M520" s="192"/>
      <c r="N520" s="192"/>
      <c r="O520" s="192"/>
      <c r="P520" s="192"/>
      <c r="Q520" s="192"/>
      <c r="R520" s="192"/>
      <c r="S520" s="192"/>
      <c r="T520" s="192"/>
      <c r="U520" s="192"/>
      <c r="V520" s="192">
        <v>27</v>
      </c>
      <c r="W520" s="192"/>
      <c r="X520" s="192">
        <v>27</v>
      </c>
      <c r="Y520" s="192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203"/>
    </row>
    <row r="521" spans="1:51" ht="14.25" customHeight="1">
      <c r="A521" s="156">
        <v>506</v>
      </c>
      <c r="B521" s="81"/>
      <c r="C521" s="69" t="s">
        <v>247</v>
      </c>
      <c r="D521" s="107" t="s">
        <v>379</v>
      </c>
      <c r="E521" s="107" t="s">
        <v>68</v>
      </c>
      <c r="F521" s="107" t="s">
        <v>70</v>
      </c>
      <c r="G521" s="108" t="s">
        <v>1590</v>
      </c>
      <c r="H521" s="168">
        <v>2</v>
      </c>
      <c r="I521" s="107" t="s">
        <v>1314</v>
      </c>
      <c r="J521" s="176">
        <v>52</v>
      </c>
      <c r="K521" s="55" t="s">
        <v>1892</v>
      </c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>
        <v>52</v>
      </c>
      <c r="X521" s="157"/>
      <c r="Y521" s="157">
        <v>52</v>
      </c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201"/>
    </row>
    <row r="522" spans="1:51" ht="14.25" customHeight="1">
      <c r="A522" s="156">
        <v>507</v>
      </c>
      <c r="B522" s="79"/>
      <c r="C522" s="114" t="s">
        <v>231</v>
      </c>
      <c r="D522" s="82" t="s">
        <v>308</v>
      </c>
      <c r="E522" s="107" t="s">
        <v>68</v>
      </c>
      <c r="F522" s="120" t="s">
        <v>69</v>
      </c>
      <c r="G522" s="95" t="s">
        <v>1259</v>
      </c>
      <c r="H522" s="167">
        <v>2</v>
      </c>
      <c r="I522" s="82" t="s">
        <v>1816</v>
      </c>
      <c r="J522" s="175">
        <v>53</v>
      </c>
      <c r="K522" s="55" t="s">
        <v>1889</v>
      </c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>
        <v>53</v>
      </c>
      <c r="Y522" s="157"/>
      <c r="Z522" s="157">
        <v>53</v>
      </c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201"/>
    </row>
    <row r="523" spans="1:51" s="62" customFormat="1" ht="14.25" customHeight="1">
      <c r="A523" s="156">
        <v>508</v>
      </c>
      <c r="B523" s="81"/>
      <c r="C523" s="69" t="s">
        <v>247</v>
      </c>
      <c r="D523" s="107" t="s">
        <v>374</v>
      </c>
      <c r="E523" s="107" t="s">
        <v>68</v>
      </c>
      <c r="F523" s="107" t="s">
        <v>92</v>
      </c>
      <c r="G523" s="108" t="s">
        <v>1590</v>
      </c>
      <c r="H523" s="168">
        <v>2</v>
      </c>
      <c r="I523" s="107" t="s">
        <v>1467</v>
      </c>
      <c r="J523" s="176">
        <v>32</v>
      </c>
      <c r="K523" s="55" t="s">
        <v>1883</v>
      </c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>
        <v>32</v>
      </c>
      <c r="AA523" s="157"/>
      <c r="AB523" s="157">
        <v>32</v>
      </c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201"/>
    </row>
    <row r="524" spans="1:51" s="62" customFormat="1" ht="14.25" customHeight="1">
      <c r="A524" s="156">
        <v>509</v>
      </c>
      <c r="B524" s="79"/>
      <c r="C524" s="69" t="s">
        <v>247</v>
      </c>
      <c r="D524" s="108" t="s">
        <v>375</v>
      </c>
      <c r="E524" s="107" t="s">
        <v>68</v>
      </c>
      <c r="F524" s="107" t="s">
        <v>70</v>
      </c>
      <c r="G524" s="108" t="s">
        <v>1590</v>
      </c>
      <c r="H524" s="168">
        <v>2</v>
      </c>
      <c r="I524" s="107" t="s">
        <v>1467</v>
      </c>
      <c r="J524" s="176">
        <v>30</v>
      </c>
      <c r="K524" s="55" t="s">
        <v>1883</v>
      </c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>
        <v>30</v>
      </c>
      <c r="AA524" s="157"/>
      <c r="AB524" s="157">
        <v>30</v>
      </c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201"/>
    </row>
    <row r="525" spans="1:51" s="62" customFormat="1" ht="14.25" customHeight="1">
      <c r="A525" s="156">
        <v>510</v>
      </c>
      <c r="B525" s="79"/>
      <c r="C525" s="60" t="s">
        <v>1536</v>
      </c>
      <c r="D525" s="132" t="s">
        <v>1380</v>
      </c>
      <c r="E525" s="110" t="s">
        <v>68</v>
      </c>
      <c r="F525" s="110" t="s">
        <v>189</v>
      </c>
      <c r="G525" s="132" t="s">
        <v>1418</v>
      </c>
      <c r="H525" s="168">
        <v>2</v>
      </c>
      <c r="I525" s="107" t="s">
        <v>1479</v>
      </c>
      <c r="J525" s="178">
        <v>48</v>
      </c>
      <c r="K525" s="55" t="s">
        <v>1898</v>
      </c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>
        <v>48</v>
      </c>
      <c r="AC525" s="157"/>
      <c r="AD525" s="157">
        <v>48</v>
      </c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201"/>
    </row>
    <row r="526" spans="1:51" ht="14.25" customHeight="1">
      <c r="A526" s="156">
        <v>511</v>
      </c>
      <c r="B526" s="81"/>
      <c r="C526" s="60" t="s">
        <v>1536</v>
      </c>
      <c r="D526" s="132" t="s">
        <v>1381</v>
      </c>
      <c r="E526" s="110" t="s">
        <v>68</v>
      </c>
      <c r="F526" s="110" t="s">
        <v>189</v>
      </c>
      <c r="G526" s="132" t="s">
        <v>1418</v>
      </c>
      <c r="H526" s="168">
        <v>2</v>
      </c>
      <c r="I526" s="107" t="s">
        <v>1480</v>
      </c>
      <c r="J526" s="178">
        <v>48</v>
      </c>
      <c r="K526" s="55" t="s">
        <v>1900</v>
      </c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>
        <v>48</v>
      </c>
      <c r="AD526" s="157"/>
      <c r="AE526" s="157">
        <v>48</v>
      </c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201"/>
    </row>
    <row r="527" spans="1:51" ht="14.25" customHeight="1">
      <c r="A527" s="156">
        <v>512</v>
      </c>
      <c r="B527" s="79"/>
      <c r="C527" s="69" t="s">
        <v>222</v>
      </c>
      <c r="D527" s="95" t="s">
        <v>1121</v>
      </c>
      <c r="E527" s="82" t="s">
        <v>68</v>
      </c>
      <c r="F527" s="120" t="s">
        <v>92</v>
      </c>
      <c r="G527" s="95" t="s">
        <v>346</v>
      </c>
      <c r="H527" s="167">
        <v>2</v>
      </c>
      <c r="I527" s="82" t="s">
        <v>1214</v>
      </c>
      <c r="J527" s="175">
        <v>37</v>
      </c>
      <c r="K527" s="55" t="s">
        <v>1900</v>
      </c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>
        <v>37</v>
      </c>
      <c r="AD527" s="157"/>
      <c r="AE527" s="157">
        <v>37</v>
      </c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201"/>
    </row>
    <row r="528" spans="1:51" ht="14.25" customHeight="1">
      <c r="A528" s="156">
        <v>513</v>
      </c>
      <c r="B528" s="81"/>
      <c r="C528" s="60" t="s">
        <v>1536</v>
      </c>
      <c r="D528" s="110" t="s">
        <v>1376</v>
      </c>
      <c r="E528" s="110" t="s">
        <v>68</v>
      </c>
      <c r="F528" s="82" t="s">
        <v>137</v>
      </c>
      <c r="G528" s="132" t="s">
        <v>1414</v>
      </c>
      <c r="H528" s="168">
        <v>1</v>
      </c>
      <c r="I528" s="107" t="s">
        <v>1471</v>
      </c>
      <c r="J528" s="178">
        <v>48</v>
      </c>
      <c r="K528" s="55" t="s">
        <v>1897</v>
      </c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>
        <v>48</v>
      </c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201"/>
    </row>
    <row r="529" spans="1:51" ht="14.25" customHeight="1">
      <c r="A529" s="156">
        <v>514</v>
      </c>
      <c r="B529" s="81"/>
      <c r="C529" s="60" t="s">
        <v>1536</v>
      </c>
      <c r="D529" s="132" t="s">
        <v>1377</v>
      </c>
      <c r="E529" s="110" t="s">
        <v>68</v>
      </c>
      <c r="F529" s="78" t="s">
        <v>137</v>
      </c>
      <c r="G529" s="132" t="s">
        <v>1414</v>
      </c>
      <c r="H529" s="168">
        <v>1</v>
      </c>
      <c r="I529" s="107" t="s">
        <v>1472</v>
      </c>
      <c r="J529" s="178">
        <v>40</v>
      </c>
      <c r="K529" s="55" t="s">
        <v>1903</v>
      </c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>
        <v>40</v>
      </c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201"/>
    </row>
    <row r="530" spans="1:51" ht="14.25" customHeight="1">
      <c r="A530" s="156">
        <v>515</v>
      </c>
      <c r="B530" s="81"/>
      <c r="C530" s="60" t="s">
        <v>1536</v>
      </c>
      <c r="D530" s="132" t="s">
        <v>1378</v>
      </c>
      <c r="E530" s="110" t="s">
        <v>68</v>
      </c>
      <c r="F530" s="82" t="s">
        <v>137</v>
      </c>
      <c r="G530" s="132" t="s">
        <v>1419</v>
      </c>
      <c r="H530" s="168">
        <v>1</v>
      </c>
      <c r="I530" s="107" t="s">
        <v>1481</v>
      </c>
      <c r="J530" s="178">
        <v>48</v>
      </c>
      <c r="K530" s="55" t="s">
        <v>1885</v>
      </c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>
        <v>48</v>
      </c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201"/>
    </row>
    <row r="531" spans="1:51" ht="14.25" customHeight="1">
      <c r="A531" s="156">
        <v>516</v>
      </c>
      <c r="B531" s="81"/>
      <c r="C531" s="60" t="s">
        <v>1536</v>
      </c>
      <c r="D531" s="132" t="s">
        <v>1379</v>
      </c>
      <c r="E531" s="110" t="s">
        <v>68</v>
      </c>
      <c r="F531" s="82" t="s">
        <v>137</v>
      </c>
      <c r="G531" s="132" t="s">
        <v>1419</v>
      </c>
      <c r="H531" s="168">
        <v>1</v>
      </c>
      <c r="I531" s="107" t="s">
        <v>1482</v>
      </c>
      <c r="J531" s="178">
        <v>40</v>
      </c>
      <c r="K531" s="55" t="s">
        <v>1886</v>
      </c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>
        <v>40</v>
      </c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201"/>
    </row>
    <row r="532" spans="1:51" ht="14.25" customHeight="1">
      <c r="A532" s="156">
        <v>517</v>
      </c>
      <c r="B532" s="81"/>
      <c r="C532" s="69" t="s">
        <v>247</v>
      </c>
      <c r="D532" s="108" t="s">
        <v>917</v>
      </c>
      <c r="E532" s="107" t="s">
        <v>68</v>
      </c>
      <c r="F532" s="107" t="s">
        <v>69</v>
      </c>
      <c r="G532" s="108" t="s">
        <v>1581</v>
      </c>
      <c r="H532" s="168">
        <v>1</v>
      </c>
      <c r="I532" s="107" t="s">
        <v>1286</v>
      </c>
      <c r="J532" s="179">
        <v>60</v>
      </c>
      <c r="K532" s="55" t="s">
        <v>1886</v>
      </c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>
        <v>60</v>
      </c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201"/>
    </row>
    <row r="533" spans="1:51" ht="14.25" customHeight="1">
      <c r="A533" s="156">
        <v>518</v>
      </c>
      <c r="B533" s="79"/>
      <c r="C533" s="60" t="s">
        <v>1536</v>
      </c>
      <c r="D533" s="132" t="s">
        <v>1378</v>
      </c>
      <c r="E533" s="110" t="s">
        <v>68</v>
      </c>
      <c r="F533" s="82" t="s">
        <v>137</v>
      </c>
      <c r="G533" s="132" t="s">
        <v>1417</v>
      </c>
      <c r="H533" s="168">
        <v>2</v>
      </c>
      <c r="I533" s="107" t="s">
        <v>1477</v>
      </c>
      <c r="J533" s="178">
        <v>48</v>
      </c>
      <c r="K533" s="55" t="s">
        <v>1899</v>
      </c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>
        <v>48</v>
      </c>
      <c r="AI533" s="157"/>
      <c r="AJ533" s="157">
        <v>48</v>
      </c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201"/>
    </row>
    <row r="534" spans="1:51" ht="14.25" customHeight="1">
      <c r="A534" s="156">
        <v>519</v>
      </c>
      <c r="B534" s="79"/>
      <c r="C534" s="114" t="s">
        <v>231</v>
      </c>
      <c r="D534" s="95" t="s">
        <v>308</v>
      </c>
      <c r="E534" s="82" t="s">
        <v>68</v>
      </c>
      <c r="F534" s="116" t="s">
        <v>70</v>
      </c>
      <c r="G534" s="95" t="s">
        <v>1260</v>
      </c>
      <c r="H534" s="167">
        <v>1</v>
      </c>
      <c r="I534" s="82" t="s">
        <v>1288</v>
      </c>
      <c r="J534" s="175">
        <v>53</v>
      </c>
      <c r="K534" s="55" t="s">
        <v>1901</v>
      </c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>
        <v>53</v>
      </c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201"/>
    </row>
    <row r="535" spans="1:51" ht="14.25" customHeight="1">
      <c r="A535" s="156">
        <v>520</v>
      </c>
      <c r="B535" s="81"/>
      <c r="C535" s="60" t="s">
        <v>1536</v>
      </c>
      <c r="D535" s="132" t="s">
        <v>1379</v>
      </c>
      <c r="E535" s="110" t="s">
        <v>68</v>
      </c>
      <c r="F535" s="78" t="s">
        <v>137</v>
      </c>
      <c r="G535" s="132" t="s">
        <v>1417</v>
      </c>
      <c r="H535" s="168">
        <v>2</v>
      </c>
      <c r="I535" s="107" t="s">
        <v>1478</v>
      </c>
      <c r="J535" s="178">
        <v>40</v>
      </c>
      <c r="K535" s="55" t="s">
        <v>1901</v>
      </c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>
        <v>40</v>
      </c>
      <c r="AJ535" s="157"/>
      <c r="AK535" s="157">
        <v>40</v>
      </c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201"/>
    </row>
    <row r="536" spans="1:51" ht="14.25" customHeight="1">
      <c r="A536" s="156">
        <v>521</v>
      </c>
      <c r="B536" s="81"/>
      <c r="C536" s="69" t="s">
        <v>247</v>
      </c>
      <c r="D536" s="108" t="s">
        <v>917</v>
      </c>
      <c r="E536" s="107" t="s">
        <v>68</v>
      </c>
      <c r="F536" s="107" t="s">
        <v>69</v>
      </c>
      <c r="G536" s="108" t="s">
        <v>1582</v>
      </c>
      <c r="H536" s="168">
        <v>1</v>
      </c>
      <c r="I536" s="107" t="s">
        <v>1288</v>
      </c>
      <c r="J536" s="179">
        <v>60</v>
      </c>
      <c r="K536" s="55" t="s">
        <v>1901</v>
      </c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>
        <v>60</v>
      </c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201"/>
    </row>
    <row r="537" spans="1:51" ht="14.25" customHeight="1">
      <c r="A537" s="156">
        <v>522</v>
      </c>
      <c r="B537" s="81"/>
      <c r="C537" s="69" t="s">
        <v>222</v>
      </c>
      <c r="D537" s="108" t="s">
        <v>1106</v>
      </c>
      <c r="E537" s="107" t="s">
        <v>68</v>
      </c>
      <c r="F537" s="69" t="s">
        <v>92</v>
      </c>
      <c r="G537" s="108" t="s">
        <v>1151</v>
      </c>
      <c r="H537" s="168">
        <v>2</v>
      </c>
      <c r="I537" s="107" t="s">
        <v>1193</v>
      </c>
      <c r="J537" s="165">
        <v>50</v>
      </c>
      <c r="K537" s="71" t="s">
        <v>1904</v>
      </c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>
        <v>30</v>
      </c>
      <c r="AL537" s="205"/>
      <c r="AM537" s="205">
        <v>30</v>
      </c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8"/>
    </row>
    <row r="538" spans="1:51" ht="14.25" customHeight="1">
      <c r="A538" s="156">
        <v>523</v>
      </c>
      <c r="B538" s="79"/>
      <c r="C538" s="114" t="s">
        <v>231</v>
      </c>
      <c r="D538" s="95" t="s">
        <v>308</v>
      </c>
      <c r="E538" s="82" t="s">
        <v>68</v>
      </c>
      <c r="F538" s="116" t="s">
        <v>92</v>
      </c>
      <c r="G538" s="95" t="s">
        <v>1262</v>
      </c>
      <c r="H538" s="167">
        <v>2</v>
      </c>
      <c r="I538" s="82" t="s">
        <v>1836</v>
      </c>
      <c r="J538" s="175">
        <v>53</v>
      </c>
      <c r="K538" s="55" t="s">
        <v>1887</v>
      </c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>
        <v>53</v>
      </c>
      <c r="AK538" s="157"/>
      <c r="AL538" s="157">
        <v>53</v>
      </c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201"/>
    </row>
    <row r="539" spans="1:51" ht="14.25" customHeight="1">
      <c r="A539" s="156">
        <v>524</v>
      </c>
      <c r="B539" s="79"/>
      <c r="C539" s="114" t="s">
        <v>231</v>
      </c>
      <c r="D539" s="82" t="s">
        <v>308</v>
      </c>
      <c r="E539" s="82" t="s">
        <v>68</v>
      </c>
      <c r="F539" s="120" t="s">
        <v>70</v>
      </c>
      <c r="G539" s="95" t="s">
        <v>1261</v>
      </c>
      <c r="H539" s="167">
        <v>1</v>
      </c>
      <c r="I539" s="82" t="s">
        <v>1291</v>
      </c>
      <c r="J539" s="175">
        <v>53</v>
      </c>
      <c r="K539" s="55" t="s">
        <v>1895</v>
      </c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>
        <v>53</v>
      </c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201"/>
    </row>
    <row r="540" spans="1:51" ht="14.25" customHeight="1">
      <c r="A540" s="156">
        <v>525</v>
      </c>
      <c r="B540" s="79"/>
      <c r="C540" s="69" t="s">
        <v>247</v>
      </c>
      <c r="D540" s="107" t="s">
        <v>362</v>
      </c>
      <c r="E540" s="107" t="s">
        <v>68</v>
      </c>
      <c r="F540" s="107" t="s">
        <v>92</v>
      </c>
      <c r="G540" s="108" t="s">
        <v>1586</v>
      </c>
      <c r="H540" s="168">
        <v>2</v>
      </c>
      <c r="I540" s="107" t="s">
        <v>1327</v>
      </c>
      <c r="J540" s="176">
        <v>40</v>
      </c>
      <c r="K540" s="55" t="s">
        <v>1888</v>
      </c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>
        <v>40</v>
      </c>
      <c r="AQ540" s="157"/>
      <c r="AR540" s="157">
        <v>40</v>
      </c>
      <c r="AS540" s="157"/>
      <c r="AT540" s="157"/>
      <c r="AU540" s="157"/>
      <c r="AV540" s="157"/>
      <c r="AW540" s="157"/>
      <c r="AX540" s="157"/>
      <c r="AY540" s="201"/>
    </row>
    <row r="541" spans="1:51" ht="14.25" customHeight="1">
      <c r="A541" s="156">
        <v>526</v>
      </c>
      <c r="B541" s="81"/>
      <c r="C541" s="69" t="s">
        <v>247</v>
      </c>
      <c r="D541" s="107" t="s">
        <v>359</v>
      </c>
      <c r="E541" s="107" t="s">
        <v>68</v>
      </c>
      <c r="F541" s="107" t="s">
        <v>137</v>
      </c>
      <c r="G541" s="108" t="s">
        <v>1587</v>
      </c>
      <c r="H541" s="168">
        <v>2</v>
      </c>
      <c r="I541" s="107" t="s">
        <v>1327</v>
      </c>
      <c r="J541" s="176">
        <v>32</v>
      </c>
      <c r="K541" s="55" t="s">
        <v>1888</v>
      </c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>
        <v>32</v>
      </c>
      <c r="AQ541" s="157"/>
      <c r="AR541" s="157">
        <v>32</v>
      </c>
      <c r="AS541" s="157"/>
      <c r="AT541" s="157"/>
      <c r="AU541" s="157"/>
      <c r="AV541" s="157"/>
      <c r="AW541" s="157"/>
      <c r="AX541" s="157"/>
      <c r="AY541" s="201"/>
    </row>
    <row r="542" spans="1:51" ht="14.25" customHeight="1">
      <c r="A542" s="156">
        <v>527</v>
      </c>
      <c r="B542" s="81"/>
      <c r="C542" s="69" t="s">
        <v>247</v>
      </c>
      <c r="D542" s="107" t="s">
        <v>363</v>
      </c>
      <c r="E542" s="107" t="s">
        <v>68</v>
      </c>
      <c r="F542" s="69" t="s">
        <v>92</v>
      </c>
      <c r="G542" s="108" t="s">
        <v>1586</v>
      </c>
      <c r="H542" s="168">
        <v>2</v>
      </c>
      <c r="I542" s="107" t="s">
        <v>1328</v>
      </c>
      <c r="J542" s="176">
        <v>39</v>
      </c>
      <c r="K542" s="55" t="s">
        <v>1905</v>
      </c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>
        <v>39</v>
      </c>
      <c r="AR542" s="157"/>
      <c r="AS542" s="157">
        <v>39</v>
      </c>
      <c r="AT542" s="157"/>
      <c r="AU542" s="157"/>
      <c r="AV542" s="157"/>
      <c r="AW542" s="157"/>
      <c r="AX542" s="157"/>
      <c r="AY542" s="201"/>
    </row>
    <row r="543" spans="1:51" s="62" customFormat="1" ht="14.25" customHeight="1">
      <c r="A543" s="156">
        <v>528</v>
      </c>
      <c r="B543" s="81"/>
      <c r="C543" s="69" t="s">
        <v>247</v>
      </c>
      <c r="D543" s="107" t="s">
        <v>379</v>
      </c>
      <c r="E543" s="107" t="s">
        <v>68</v>
      </c>
      <c r="F543" s="69" t="s">
        <v>69</v>
      </c>
      <c r="G543" s="108" t="s">
        <v>1588</v>
      </c>
      <c r="H543" s="168">
        <v>2</v>
      </c>
      <c r="I543" s="107" t="s">
        <v>1328</v>
      </c>
      <c r="J543" s="176">
        <v>52</v>
      </c>
      <c r="K543" s="55" t="s">
        <v>1905</v>
      </c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>
        <v>52</v>
      </c>
      <c r="AR543" s="157"/>
      <c r="AS543" s="157">
        <v>52</v>
      </c>
      <c r="AT543" s="157"/>
      <c r="AU543" s="157"/>
      <c r="AV543" s="157"/>
      <c r="AW543" s="157"/>
      <c r="AX543" s="157"/>
      <c r="AY543" s="201"/>
    </row>
    <row r="544" spans="1:51" ht="14.25" customHeight="1">
      <c r="A544" s="156">
        <v>529</v>
      </c>
      <c r="B544" s="81"/>
      <c r="C544" s="60" t="s">
        <v>1536</v>
      </c>
      <c r="D544" s="124" t="s">
        <v>817</v>
      </c>
      <c r="E544" s="124" t="s">
        <v>68</v>
      </c>
      <c r="F544" s="124" t="s">
        <v>70</v>
      </c>
      <c r="G544" s="110" t="s">
        <v>1403</v>
      </c>
      <c r="H544" s="168">
        <v>2</v>
      </c>
      <c r="I544" s="107" t="s">
        <v>1453</v>
      </c>
      <c r="J544" s="178">
        <v>71</v>
      </c>
      <c r="K544" s="55" t="s">
        <v>1893</v>
      </c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>
        <v>71</v>
      </c>
      <c r="AS544" s="157"/>
      <c r="AT544" s="157">
        <v>71</v>
      </c>
      <c r="AU544" s="157"/>
      <c r="AV544" s="157"/>
      <c r="AW544" s="157"/>
      <c r="AX544" s="157"/>
      <c r="AY544" s="201"/>
    </row>
    <row r="545" spans="1:51" ht="14.25" customHeight="1">
      <c r="A545" s="156">
        <v>530</v>
      </c>
      <c r="B545" s="79"/>
      <c r="C545" s="60" t="s">
        <v>1536</v>
      </c>
      <c r="D545" s="124" t="s">
        <v>1363</v>
      </c>
      <c r="E545" s="124" t="s">
        <v>68</v>
      </c>
      <c r="F545" s="124" t="s">
        <v>70</v>
      </c>
      <c r="G545" s="110" t="s">
        <v>1403</v>
      </c>
      <c r="H545" s="168">
        <v>2</v>
      </c>
      <c r="I545" s="107" t="s">
        <v>1454</v>
      </c>
      <c r="J545" s="178">
        <v>80</v>
      </c>
      <c r="K545" s="55" t="s">
        <v>1906</v>
      </c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>
        <v>80</v>
      </c>
      <c r="AT545" s="157"/>
      <c r="AU545" s="157">
        <v>80</v>
      </c>
      <c r="AV545" s="157"/>
      <c r="AW545" s="157"/>
      <c r="AX545" s="157"/>
      <c r="AY545" s="201"/>
    </row>
    <row r="546" spans="1:51" ht="14.25" customHeight="1">
      <c r="A546" s="156">
        <v>531</v>
      </c>
      <c r="B546" s="81"/>
      <c r="C546" s="69" t="s">
        <v>247</v>
      </c>
      <c r="D546" s="107" t="s">
        <v>359</v>
      </c>
      <c r="E546" s="69" t="s">
        <v>68</v>
      </c>
      <c r="F546" s="69" t="s">
        <v>92</v>
      </c>
      <c r="G546" s="107" t="s">
        <v>1586</v>
      </c>
      <c r="H546" s="168">
        <v>2</v>
      </c>
      <c r="I546" s="107" t="s">
        <v>1667</v>
      </c>
      <c r="J546" s="176">
        <v>32</v>
      </c>
      <c r="K546" s="55" t="s">
        <v>1907</v>
      </c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>
        <v>32</v>
      </c>
      <c r="AU546" s="157"/>
      <c r="AV546" s="157">
        <v>32</v>
      </c>
      <c r="AW546" s="157"/>
      <c r="AX546" s="157"/>
      <c r="AY546" s="201"/>
    </row>
    <row r="547" spans="1:51" ht="14.25" customHeight="1">
      <c r="A547" s="156">
        <v>532</v>
      </c>
      <c r="B547" s="81"/>
      <c r="C547" s="69" t="s">
        <v>247</v>
      </c>
      <c r="D547" s="107" t="s">
        <v>362</v>
      </c>
      <c r="E547" s="107" t="s">
        <v>68</v>
      </c>
      <c r="F547" s="107" t="s">
        <v>137</v>
      </c>
      <c r="G547" s="107" t="s">
        <v>1587</v>
      </c>
      <c r="H547" s="168">
        <v>2</v>
      </c>
      <c r="I547" s="107" t="s">
        <v>1667</v>
      </c>
      <c r="J547" s="176">
        <v>40</v>
      </c>
      <c r="K547" s="55" t="s">
        <v>1907</v>
      </c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>
        <v>40</v>
      </c>
      <c r="AU547" s="157"/>
      <c r="AV547" s="157">
        <v>40</v>
      </c>
      <c r="AW547" s="157"/>
      <c r="AX547" s="157"/>
      <c r="AY547" s="201"/>
    </row>
    <row r="548" spans="1:51" s="62" customFormat="1" ht="14.25" customHeight="1">
      <c r="A548" s="156">
        <v>533</v>
      </c>
      <c r="B548" s="81"/>
      <c r="C548" s="69" t="s">
        <v>247</v>
      </c>
      <c r="D548" s="109" t="s">
        <v>360</v>
      </c>
      <c r="E548" s="107" t="s">
        <v>68</v>
      </c>
      <c r="F548" s="107" t="s">
        <v>69</v>
      </c>
      <c r="G548" s="109" t="s">
        <v>341</v>
      </c>
      <c r="H548" s="170">
        <v>2</v>
      </c>
      <c r="I548" s="109" t="s">
        <v>1667</v>
      </c>
      <c r="J548" s="183">
        <v>52</v>
      </c>
      <c r="K548" s="55" t="s">
        <v>1907</v>
      </c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>
        <v>52</v>
      </c>
      <c r="AU548" s="157"/>
      <c r="AV548" s="157">
        <v>52</v>
      </c>
      <c r="AW548" s="157"/>
      <c r="AX548" s="157"/>
      <c r="AY548" s="201"/>
    </row>
    <row r="549" spans="1:51" ht="14.25" customHeight="1">
      <c r="A549" s="156">
        <v>534</v>
      </c>
      <c r="B549" s="81"/>
      <c r="C549" s="69" t="s">
        <v>247</v>
      </c>
      <c r="D549" s="109" t="s">
        <v>363</v>
      </c>
      <c r="E549" s="107" t="s">
        <v>68</v>
      </c>
      <c r="F549" s="107" t="s">
        <v>137</v>
      </c>
      <c r="G549" s="109" t="s">
        <v>1587</v>
      </c>
      <c r="H549" s="170">
        <v>2</v>
      </c>
      <c r="I549" s="109" t="s">
        <v>1668</v>
      </c>
      <c r="J549" s="183">
        <v>39</v>
      </c>
      <c r="K549" s="55" t="s">
        <v>1908</v>
      </c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>
        <v>39</v>
      </c>
      <c r="AV549" s="157"/>
      <c r="AW549" s="157">
        <v>39</v>
      </c>
      <c r="AX549" s="157"/>
      <c r="AY549" s="201"/>
    </row>
    <row r="550" spans="1:51" ht="14.25" customHeight="1">
      <c r="A550" s="156">
        <v>535</v>
      </c>
      <c r="B550" s="79"/>
      <c r="C550" s="69" t="s">
        <v>247</v>
      </c>
      <c r="D550" s="109" t="s">
        <v>361</v>
      </c>
      <c r="E550" s="107" t="s">
        <v>68</v>
      </c>
      <c r="F550" s="107" t="s">
        <v>69</v>
      </c>
      <c r="G550" s="109" t="s">
        <v>341</v>
      </c>
      <c r="H550" s="170">
        <v>2</v>
      </c>
      <c r="I550" s="109" t="s">
        <v>1668</v>
      </c>
      <c r="J550" s="183">
        <v>29</v>
      </c>
      <c r="K550" s="55" t="s">
        <v>1908</v>
      </c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212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>
        <v>29</v>
      </c>
      <c r="AV550" s="157"/>
      <c r="AW550" s="157">
        <v>29</v>
      </c>
      <c r="AX550" s="157"/>
      <c r="AY550" s="201"/>
    </row>
    <row r="551" spans="1:51" s="62" customFormat="1" ht="14.25" customHeight="1">
      <c r="A551" s="156">
        <v>536</v>
      </c>
      <c r="B551" s="79"/>
      <c r="C551" s="60" t="s">
        <v>1536</v>
      </c>
      <c r="D551" s="138" t="s">
        <v>1376</v>
      </c>
      <c r="E551" s="110" t="s">
        <v>68</v>
      </c>
      <c r="F551" s="110" t="s">
        <v>70</v>
      </c>
      <c r="G551" s="138" t="s">
        <v>1416</v>
      </c>
      <c r="H551" s="170">
        <v>1</v>
      </c>
      <c r="I551" s="109" t="s">
        <v>1476</v>
      </c>
      <c r="J551" s="184">
        <v>40</v>
      </c>
      <c r="K551" s="55" t="s">
        <v>1923</v>
      </c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>
        <v>40</v>
      </c>
      <c r="AW551" s="157"/>
      <c r="AX551" s="157"/>
      <c r="AY551" s="201"/>
    </row>
    <row r="552" spans="1:51" s="62" customFormat="1" ht="14.25" customHeight="1">
      <c r="A552" s="156">
        <v>537</v>
      </c>
      <c r="B552" s="79"/>
      <c r="C552" s="60" t="s">
        <v>1536</v>
      </c>
      <c r="D552" s="138" t="s">
        <v>1377</v>
      </c>
      <c r="E552" s="110" t="s">
        <v>68</v>
      </c>
      <c r="F552" s="110" t="s">
        <v>70</v>
      </c>
      <c r="G552" s="138" t="s">
        <v>1416</v>
      </c>
      <c r="H552" s="170">
        <v>1</v>
      </c>
      <c r="I552" s="109" t="s">
        <v>1475</v>
      </c>
      <c r="J552" s="184">
        <v>48</v>
      </c>
      <c r="K552" s="55" t="s">
        <v>1922</v>
      </c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>
        <v>48</v>
      </c>
      <c r="AX552" s="157"/>
      <c r="AY552" s="201"/>
    </row>
    <row r="553" spans="1:51" s="62" customFormat="1" ht="14.25" customHeight="1">
      <c r="A553" s="243" t="s">
        <v>2054</v>
      </c>
      <c r="B553" s="244"/>
      <c r="C553" s="244"/>
      <c r="D553" s="244"/>
      <c r="E553" s="244"/>
      <c r="F553" s="244"/>
      <c r="G553" s="244"/>
      <c r="H553" s="245"/>
      <c r="I553" s="109"/>
      <c r="J553" s="225">
        <f>SUM(J503:J552)</f>
        <v>2541</v>
      </c>
      <c r="K553" s="55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209"/>
    </row>
    <row r="554" spans="1:51" ht="14.25" customHeight="1">
      <c r="A554" s="156">
        <v>538</v>
      </c>
      <c r="B554" s="79"/>
      <c r="C554" s="114" t="s">
        <v>231</v>
      </c>
      <c r="D554" s="96" t="s">
        <v>1227</v>
      </c>
      <c r="E554" s="107" t="s">
        <v>40</v>
      </c>
      <c r="F554" s="107" t="s">
        <v>336</v>
      </c>
      <c r="G554" s="96" t="s">
        <v>184</v>
      </c>
      <c r="H554" s="171">
        <v>1</v>
      </c>
      <c r="I554" s="96" t="s">
        <v>1277</v>
      </c>
      <c r="J554" s="185">
        <v>81</v>
      </c>
      <c r="K554" s="55" t="s">
        <v>1872</v>
      </c>
      <c r="L554" s="157">
        <v>48.6</v>
      </c>
      <c r="M554" s="157">
        <v>48.6</v>
      </c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57"/>
      <c r="AX554" s="192"/>
      <c r="AY554" s="201"/>
    </row>
    <row r="555" spans="1:51" ht="14.25" customHeight="1">
      <c r="A555" s="156">
        <v>539</v>
      </c>
      <c r="B555" s="79"/>
      <c r="C555" s="114" t="s">
        <v>231</v>
      </c>
      <c r="D555" s="96" t="s">
        <v>1238</v>
      </c>
      <c r="E555" s="82" t="s">
        <v>40</v>
      </c>
      <c r="F555" s="82" t="s">
        <v>356</v>
      </c>
      <c r="G555" s="96" t="s">
        <v>1252</v>
      </c>
      <c r="H555" s="171">
        <v>4</v>
      </c>
      <c r="I555" s="96" t="s">
        <v>1329</v>
      </c>
      <c r="J555" s="185">
        <v>25</v>
      </c>
      <c r="K555" s="55" t="s">
        <v>1872</v>
      </c>
      <c r="L555" s="157">
        <v>25</v>
      </c>
      <c r="M555" s="157"/>
      <c r="N555" s="157">
        <v>25</v>
      </c>
      <c r="O555" s="157"/>
      <c r="P555" s="157">
        <v>25</v>
      </c>
      <c r="Q555" s="157"/>
      <c r="R555" s="157">
        <v>25</v>
      </c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201"/>
    </row>
    <row r="556" spans="1:51" ht="14.25" customHeight="1">
      <c r="A556" s="156">
        <v>540</v>
      </c>
      <c r="B556" s="81"/>
      <c r="C556" s="69" t="s">
        <v>222</v>
      </c>
      <c r="D556" s="109" t="s">
        <v>1086</v>
      </c>
      <c r="E556" s="82" t="s">
        <v>40</v>
      </c>
      <c r="F556" s="82" t="s">
        <v>1142</v>
      </c>
      <c r="G556" s="109" t="s">
        <v>1143</v>
      </c>
      <c r="H556" s="170">
        <v>5</v>
      </c>
      <c r="I556" s="109" t="s">
        <v>1778</v>
      </c>
      <c r="J556" s="186">
        <v>44</v>
      </c>
      <c r="K556" s="55" t="s">
        <v>1872</v>
      </c>
      <c r="L556" s="157">
        <v>8.8000000000000007</v>
      </c>
      <c r="M556" s="157">
        <v>17.600000000000001</v>
      </c>
      <c r="N556" s="157">
        <v>8.8000000000000007</v>
      </c>
      <c r="O556" s="157">
        <v>17.600000000000001</v>
      </c>
      <c r="P556" s="157">
        <v>8.8000000000000007</v>
      </c>
      <c r="Q556" s="157">
        <v>17.600000000000001</v>
      </c>
      <c r="R556" s="157">
        <v>8.8000000000000007</v>
      </c>
      <c r="S556" s="157">
        <v>17.600000000000001</v>
      </c>
      <c r="T556" s="157"/>
      <c r="U556" s="157"/>
      <c r="V556" s="157">
        <v>8.8000000000000007</v>
      </c>
      <c r="W556" s="157">
        <v>17.600000000000001</v>
      </c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201"/>
    </row>
    <row r="557" spans="1:51" ht="14.25" customHeight="1">
      <c r="A557" s="156">
        <v>541</v>
      </c>
      <c r="B557" s="81"/>
      <c r="C557" s="69" t="s">
        <v>222</v>
      </c>
      <c r="D557" s="109" t="s">
        <v>1088</v>
      </c>
      <c r="E557" s="82" t="s">
        <v>40</v>
      </c>
      <c r="F557" s="78" t="s">
        <v>1142</v>
      </c>
      <c r="G557" s="109" t="s">
        <v>1143</v>
      </c>
      <c r="H557" s="170">
        <v>5</v>
      </c>
      <c r="I557" s="109" t="s">
        <v>1779</v>
      </c>
      <c r="J557" s="186">
        <v>31</v>
      </c>
      <c r="K557" s="55" t="s">
        <v>1872</v>
      </c>
      <c r="L557" s="157">
        <v>12.4</v>
      </c>
      <c r="M557" s="157">
        <v>6.2</v>
      </c>
      <c r="N557" s="157">
        <v>12.4</v>
      </c>
      <c r="O557" s="157">
        <v>6.2</v>
      </c>
      <c r="P557" s="157">
        <v>12.4</v>
      </c>
      <c r="Q557" s="157">
        <v>6.2</v>
      </c>
      <c r="R557" s="157">
        <v>12.4</v>
      </c>
      <c r="S557" s="157">
        <v>6.2</v>
      </c>
      <c r="T557" s="157"/>
      <c r="U557" s="157"/>
      <c r="V557" s="157">
        <v>12.4</v>
      </c>
      <c r="W557" s="157">
        <v>6.2</v>
      </c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201"/>
    </row>
    <row r="558" spans="1:51" ht="14.25" customHeight="1">
      <c r="A558" s="156">
        <v>542</v>
      </c>
      <c r="B558" s="81"/>
      <c r="C558" s="69" t="s">
        <v>222</v>
      </c>
      <c r="D558" s="109" t="s">
        <v>1090</v>
      </c>
      <c r="E558" s="82" t="s">
        <v>40</v>
      </c>
      <c r="F558" s="78" t="s">
        <v>1142</v>
      </c>
      <c r="G558" s="109" t="s">
        <v>1143</v>
      </c>
      <c r="H558" s="170">
        <v>8</v>
      </c>
      <c r="I558" s="109" t="s">
        <v>1781</v>
      </c>
      <c r="J558" s="186">
        <v>30</v>
      </c>
      <c r="K558" s="55" t="s">
        <v>1872</v>
      </c>
      <c r="L558" s="157">
        <v>12</v>
      </c>
      <c r="M558" s="157"/>
      <c r="N558" s="157">
        <v>12</v>
      </c>
      <c r="O558" s="157"/>
      <c r="P558" s="157">
        <v>6</v>
      </c>
      <c r="Q558" s="157"/>
      <c r="R558" s="157">
        <v>12</v>
      </c>
      <c r="S558" s="157"/>
      <c r="T558" s="157"/>
      <c r="U558" s="157"/>
      <c r="V558" s="157">
        <v>12</v>
      </c>
      <c r="W558" s="157"/>
      <c r="X558" s="157">
        <v>12</v>
      </c>
      <c r="Y558" s="157"/>
      <c r="Z558" s="157">
        <v>12</v>
      </c>
      <c r="AA558" s="157"/>
      <c r="AB558" s="157">
        <v>12</v>
      </c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201"/>
    </row>
    <row r="559" spans="1:51" ht="14.25" customHeight="1">
      <c r="A559" s="156">
        <v>543</v>
      </c>
      <c r="B559" s="81"/>
      <c r="C559" s="69" t="s">
        <v>222</v>
      </c>
      <c r="D559" s="109" t="s">
        <v>1094</v>
      </c>
      <c r="E559" s="82" t="s">
        <v>40</v>
      </c>
      <c r="F559" s="82" t="s">
        <v>178</v>
      </c>
      <c r="G559" s="109" t="s">
        <v>1146</v>
      </c>
      <c r="H559" s="170">
        <v>11</v>
      </c>
      <c r="I559" s="109" t="s">
        <v>1784</v>
      </c>
      <c r="J559" s="186">
        <v>39</v>
      </c>
      <c r="K559" s="55" t="s">
        <v>1872</v>
      </c>
      <c r="L559" s="157">
        <v>7.8</v>
      </c>
      <c r="M559" s="157"/>
      <c r="N559" s="157">
        <v>7.8</v>
      </c>
      <c r="O559" s="157"/>
      <c r="P559" s="157">
        <v>7.8</v>
      </c>
      <c r="Q559" s="157"/>
      <c r="R559" s="157">
        <v>7.8</v>
      </c>
      <c r="S559" s="157"/>
      <c r="T559" s="157"/>
      <c r="U559" s="157"/>
      <c r="V559" s="157">
        <v>7.8</v>
      </c>
      <c r="W559" s="157"/>
      <c r="X559" s="157">
        <v>7.8</v>
      </c>
      <c r="Y559" s="157"/>
      <c r="Z559" s="157">
        <v>7.8</v>
      </c>
      <c r="AA559" s="157"/>
      <c r="AB559" s="157">
        <v>7.8</v>
      </c>
      <c r="AC559" s="157"/>
      <c r="AD559" s="157">
        <v>15.6</v>
      </c>
      <c r="AE559" s="157"/>
      <c r="AF559" s="157">
        <v>15.6</v>
      </c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201"/>
    </row>
    <row r="560" spans="1:51" ht="14.25" customHeight="1">
      <c r="A560" s="156">
        <v>544</v>
      </c>
      <c r="B560" s="81"/>
      <c r="C560" s="69" t="s">
        <v>222</v>
      </c>
      <c r="D560" s="109" t="s">
        <v>1096</v>
      </c>
      <c r="E560" s="82" t="s">
        <v>40</v>
      </c>
      <c r="F560" s="82" t="s">
        <v>178</v>
      </c>
      <c r="G560" s="109" t="s">
        <v>1146</v>
      </c>
      <c r="H560" s="170">
        <v>11</v>
      </c>
      <c r="I560" s="109" t="s">
        <v>1930</v>
      </c>
      <c r="J560" s="186">
        <v>41</v>
      </c>
      <c r="K560" s="55" t="s">
        <v>1872</v>
      </c>
      <c r="L560" s="157">
        <v>8.1999999999999993</v>
      </c>
      <c r="M560" s="157"/>
      <c r="N560" s="157">
        <v>8.1999999999999993</v>
      </c>
      <c r="O560" s="157"/>
      <c r="P560" s="157">
        <v>8.1999999999999993</v>
      </c>
      <c r="Q560" s="157"/>
      <c r="R560" s="157">
        <v>8.1999999999999993</v>
      </c>
      <c r="S560" s="157"/>
      <c r="T560" s="157"/>
      <c r="U560" s="157"/>
      <c r="V560" s="157">
        <v>8.1999999999999993</v>
      </c>
      <c r="W560" s="157"/>
      <c r="X560" s="157">
        <v>8.1999999999999993</v>
      </c>
      <c r="Y560" s="157"/>
      <c r="Z560" s="157"/>
      <c r="AA560" s="157">
        <v>8.1999999999999993</v>
      </c>
      <c r="AB560" s="157"/>
      <c r="AC560" s="157">
        <v>8.1999999999999993</v>
      </c>
      <c r="AD560" s="157"/>
      <c r="AE560" s="157">
        <v>16.399999999999999</v>
      </c>
      <c r="AF560" s="157"/>
      <c r="AG560" s="157">
        <v>16.399999999999999</v>
      </c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201"/>
    </row>
    <row r="561" spans="1:51" ht="14.25" customHeight="1">
      <c r="A561" s="156">
        <v>545</v>
      </c>
      <c r="B561" s="81"/>
      <c r="C561" s="69" t="s">
        <v>222</v>
      </c>
      <c r="D561" s="109" t="s">
        <v>1097</v>
      </c>
      <c r="E561" s="82" t="s">
        <v>40</v>
      </c>
      <c r="F561" s="78" t="s">
        <v>178</v>
      </c>
      <c r="G561" s="109" t="s">
        <v>1146</v>
      </c>
      <c r="H561" s="170">
        <v>11</v>
      </c>
      <c r="I561" s="109" t="s">
        <v>1786</v>
      </c>
      <c r="J561" s="186">
        <v>41</v>
      </c>
      <c r="K561" s="55" t="s">
        <v>1872</v>
      </c>
      <c r="L561" s="157">
        <v>8.1999999999999993</v>
      </c>
      <c r="M561" s="157"/>
      <c r="N561" s="157">
        <v>8.1999999999999993</v>
      </c>
      <c r="O561" s="157"/>
      <c r="P561" s="157">
        <v>8.1999999999999993</v>
      </c>
      <c r="Q561" s="157"/>
      <c r="R561" s="157">
        <v>8.1999999999999993</v>
      </c>
      <c r="S561" s="157"/>
      <c r="T561" s="157"/>
      <c r="U561" s="157"/>
      <c r="V561" s="157">
        <v>8.1999999999999993</v>
      </c>
      <c r="W561" s="157"/>
      <c r="X561" s="157">
        <v>8.1999999999999993</v>
      </c>
      <c r="Y561" s="157"/>
      <c r="Z561" s="157">
        <v>8.1999999999999993</v>
      </c>
      <c r="AA561" s="157"/>
      <c r="AB561" s="157">
        <v>16.399999999999999</v>
      </c>
      <c r="AC561" s="157"/>
      <c r="AD561" s="157">
        <v>8.1999999999999993</v>
      </c>
      <c r="AE561" s="157"/>
      <c r="AF561" s="157">
        <v>16.399999999999999</v>
      </c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201"/>
    </row>
    <row r="562" spans="1:51" s="99" customFormat="1" ht="14.25" customHeight="1">
      <c r="A562" s="156">
        <v>546</v>
      </c>
      <c r="B562" s="81"/>
      <c r="C562" s="69" t="s">
        <v>222</v>
      </c>
      <c r="D562" s="109" t="s">
        <v>1098</v>
      </c>
      <c r="E562" s="82" t="s">
        <v>40</v>
      </c>
      <c r="F562" s="78" t="s">
        <v>178</v>
      </c>
      <c r="G562" s="109" t="s">
        <v>1146</v>
      </c>
      <c r="H562" s="170">
        <v>11</v>
      </c>
      <c r="I562" s="109" t="s">
        <v>1931</v>
      </c>
      <c r="J562" s="186">
        <v>40</v>
      </c>
      <c r="K562" s="55" t="s">
        <v>1872</v>
      </c>
      <c r="L562" s="157">
        <v>8</v>
      </c>
      <c r="M562" s="157"/>
      <c r="N562" s="157">
        <v>8</v>
      </c>
      <c r="O562" s="157"/>
      <c r="P562" s="157">
        <v>8</v>
      </c>
      <c r="Q562" s="157"/>
      <c r="R562" s="157">
        <v>8</v>
      </c>
      <c r="S562" s="157"/>
      <c r="T562" s="157"/>
      <c r="U562" s="157"/>
      <c r="V562" s="157">
        <v>8</v>
      </c>
      <c r="W562" s="157"/>
      <c r="X562" s="157">
        <v>8</v>
      </c>
      <c r="Y562" s="157"/>
      <c r="Z562" s="157">
        <v>16</v>
      </c>
      <c r="AA562" s="157"/>
      <c r="AB562" s="157">
        <v>8</v>
      </c>
      <c r="AC562" s="157"/>
      <c r="AD562" s="157">
        <v>8</v>
      </c>
      <c r="AE562" s="157">
        <v>8</v>
      </c>
      <c r="AF562" s="157">
        <v>8</v>
      </c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201"/>
    </row>
    <row r="563" spans="1:51" ht="14.25" customHeight="1">
      <c r="A563" s="156">
        <v>547</v>
      </c>
      <c r="B563" s="81"/>
      <c r="C563" s="60" t="s">
        <v>1536</v>
      </c>
      <c r="D563" s="138" t="s">
        <v>1376</v>
      </c>
      <c r="E563" s="110" t="s">
        <v>40</v>
      </c>
      <c r="F563" s="82" t="s">
        <v>81</v>
      </c>
      <c r="G563" s="138" t="s">
        <v>1415</v>
      </c>
      <c r="H563" s="170">
        <v>16</v>
      </c>
      <c r="I563" s="109" t="s">
        <v>1473</v>
      </c>
      <c r="J563" s="184">
        <v>48</v>
      </c>
      <c r="K563" s="55" t="s">
        <v>1873</v>
      </c>
      <c r="L563" s="157"/>
      <c r="M563" s="157">
        <v>9.6</v>
      </c>
      <c r="N563" s="157"/>
      <c r="O563" s="157">
        <v>9.6</v>
      </c>
      <c r="P563" s="157"/>
      <c r="Q563" s="157">
        <v>9.6</v>
      </c>
      <c r="R563" s="157"/>
      <c r="S563" s="157">
        <v>9.6</v>
      </c>
      <c r="T563" s="157"/>
      <c r="U563" s="157">
        <v>9.6</v>
      </c>
      <c r="V563" s="157"/>
      <c r="W563" s="157">
        <v>9.6</v>
      </c>
      <c r="X563" s="157"/>
      <c r="Y563" s="157">
        <v>9.6</v>
      </c>
      <c r="Z563" s="157"/>
      <c r="AA563" s="157">
        <v>9.6</v>
      </c>
      <c r="AB563" s="157"/>
      <c r="AC563" s="157">
        <v>9.6</v>
      </c>
      <c r="AD563" s="157"/>
      <c r="AE563" s="157">
        <v>9.6</v>
      </c>
      <c r="AF563" s="157"/>
      <c r="AG563" s="157">
        <v>9.6</v>
      </c>
      <c r="AH563" s="157"/>
      <c r="AI563" s="157">
        <v>9.6</v>
      </c>
      <c r="AJ563" s="157"/>
      <c r="AK563" s="157">
        <v>9.6</v>
      </c>
      <c r="AL563" s="157"/>
      <c r="AM563" s="157">
        <v>9.6</v>
      </c>
      <c r="AN563" s="157"/>
      <c r="AO563" s="157">
        <v>9.6</v>
      </c>
      <c r="AP563" s="157"/>
      <c r="AQ563" s="157">
        <v>9.6</v>
      </c>
      <c r="AR563" s="157"/>
      <c r="AS563" s="157"/>
      <c r="AT563" s="157"/>
      <c r="AU563" s="157"/>
      <c r="AV563" s="157"/>
      <c r="AW563" s="157"/>
      <c r="AX563" s="157"/>
      <c r="AY563" s="201"/>
    </row>
    <row r="564" spans="1:51" ht="14.25" customHeight="1">
      <c r="A564" s="156">
        <v>548</v>
      </c>
      <c r="B564" s="81"/>
      <c r="C564" s="60" t="s">
        <v>1536</v>
      </c>
      <c r="D564" s="138" t="s">
        <v>1377</v>
      </c>
      <c r="E564" s="110" t="s">
        <v>40</v>
      </c>
      <c r="F564" s="82" t="s">
        <v>81</v>
      </c>
      <c r="G564" s="138" t="s">
        <v>1415</v>
      </c>
      <c r="H564" s="170">
        <v>16</v>
      </c>
      <c r="I564" s="109" t="s">
        <v>1474</v>
      </c>
      <c r="J564" s="184">
        <v>40</v>
      </c>
      <c r="K564" s="55" t="s">
        <v>1873</v>
      </c>
      <c r="L564" s="157"/>
      <c r="M564" s="157">
        <v>8</v>
      </c>
      <c r="N564" s="157"/>
      <c r="O564" s="157">
        <v>8</v>
      </c>
      <c r="P564" s="157"/>
      <c r="Q564" s="157">
        <v>8</v>
      </c>
      <c r="R564" s="157"/>
      <c r="S564" s="157">
        <v>8</v>
      </c>
      <c r="T564" s="157"/>
      <c r="U564" s="157">
        <v>8</v>
      </c>
      <c r="V564" s="157"/>
      <c r="W564" s="157">
        <v>8</v>
      </c>
      <c r="X564" s="157"/>
      <c r="Y564" s="157">
        <v>8</v>
      </c>
      <c r="Z564" s="157"/>
      <c r="AA564" s="157">
        <v>8</v>
      </c>
      <c r="AB564" s="157"/>
      <c r="AC564" s="157">
        <v>8</v>
      </c>
      <c r="AD564" s="157"/>
      <c r="AE564" s="157">
        <v>8</v>
      </c>
      <c r="AF564" s="157"/>
      <c r="AG564" s="157">
        <v>8</v>
      </c>
      <c r="AH564" s="157"/>
      <c r="AI564" s="157">
        <v>8</v>
      </c>
      <c r="AJ564" s="157"/>
      <c r="AK564" s="157">
        <v>8</v>
      </c>
      <c r="AL564" s="157"/>
      <c r="AM564" s="157">
        <v>8</v>
      </c>
      <c r="AN564" s="157"/>
      <c r="AO564" s="157">
        <v>8</v>
      </c>
      <c r="AP564" s="157"/>
      <c r="AQ564" s="157">
        <v>8</v>
      </c>
      <c r="AR564" s="157"/>
      <c r="AS564" s="157"/>
      <c r="AT564" s="157"/>
      <c r="AU564" s="157"/>
      <c r="AV564" s="157"/>
      <c r="AW564" s="157"/>
      <c r="AX564" s="157"/>
      <c r="AY564" s="201"/>
    </row>
    <row r="565" spans="1:51" ht="14.25" customHeight="1">
      <c r="A565" s="156">
        <v>549</v>
      </c>
      <c r="B565" s="81"/>
      <c r="C565" s="69" t="s">
        <v>222</v>
      </c>
      <c r="D565" s="107" t="s">
        <v>1095</v>
      </c>
      <c r="E565" s="82" t="s">
        <v>40</v>
      </c>
      <c r="F565" s="82" t="s">
        <v>178</v>
      </c>
      <c r="G565" s="107" t="s">
        <v>1146</v>
      </c>
      <c r="H565" s="168">
        <v>11</v>
      </c>
      <c r="I565" s="107" t="s">
        <v>1785</v>
      </c>
      <c r="J565" s="181">
        <v>39</v>
      </c>
      <c r="K565" s="55" t="s">
        <v>1873</v>
      </c>
      <c r="L565" s="157"/>
      <c r="M565" s="157">
        <v>7.8</v>
      </c>
      <c r="N565" s="157"/>
      <c r="O565" s="157">
        <v>7.8</v>
      </c>
      <c r="P565" s="157"/>
      <c r="Q565" s="157">
        <v>7.8</v>
      </c>
      <c r="R565" s="157"/>
      <c r="S565" s="157">
        <v>7.8</v>
      </c>
      <c r="T565" s="157"/>
      <c r="U565" s="157"/>
      <c r="V565" s="157"/>
      <c r="W565" s="157">
        <v>7.8</v>
      </c>
      <c r="X565" s="157"/>
      <c r="Y565" s="157">
        <v>7.8</v>
      </c>
      <c r="Z565" s="157">
        <v>7.8</v>
      </c>
      <c r="AA565" s="157"/>
      <c r="AB565" s="157">
        <v>7.8</v>
      </c>
      <c r="AC565" s="157"/>
      <c r="AD565" s="157">
        <v>7.8</v>
      </c>
      <c r="AE565" s="157">
        <v>7.8</v>
      </c>
      <c r="AF565" s="157"/>
      <c r="AG565" s="157">
        <v>15.6</v>
      </c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201"/>
    </row>
    <row r="566" spans="1:51" ht="14.25" customHeight="1">
      <c r="A566" s="156">
        <v>550</v>
      </c>
      <c r="B566" s="81"/>
      <c r="C566" s="60" t="s">
        <v>1536</v>
      </c>
      <c r="D566" s="138" t="s">
        <v>1371</v>
      </c>
      <c r="E566" s="138" t="s">
        <v>40</v>
      </c>
      <c r="F566" s="96" t="s">
        <v>81</v>
      </c>
      <c r="G566" s="138" t="s">
        <v>1412</v>
      </c>
      <c r="H566" s="170">
        <v>16</v>
      </c>
      <c r="I566" s="109" t="s">
        <v>1790</v>
      </c>
      <c r="J566" s="184">
        <v>50</v>
      </c>
      <c r="K566" s="55" t="s">
        <v>1876</v>
      </c>
      <c r="L566" s="157"/>
      <c r="M566" s="157"/>
      <c r="N566" s="157">
        <v>10</v>
      </c>
      <c r="O566" s="157"/>
      <c r="P566" s="157">
        <v>10</v>
      </c>
      <c r="Q566" s="157"/>
      <c r="R566" s="157">
        <v>10</v>
      </c>
      <c r="S566" s="157"/>
      <c r="T566" s="157">
        <v>10</v>
      </c>
      <c r="U566" s="157"/>
      <c r="V566" s="157">
        <v>10</v>
      </c>
      <c r="W566" s="157"/>
      <c r="X566" s="157">
        <v>10</v>
      </c>
      <c r="Y566" s="157"/>
      <c r="Z566" s="157">
        <v>10</v>
      </c>
      <c r="AA566" s="157"/>
      <c r="AB566" s="157">
        <v>10</v>
      </c>
      <c r="AC566" s="157"/>
      <c r="AD566" s="157">
        <v>10</v>
      </c>
      <c r="AE566" s="157"/>
      <c r="AF566" s="157">
        <v>10</v>
      </c>
      <c r="AG566" s="157"/>
      <c r="AH566" s="157">
        <v>10</v>
      </c>
      <c r="AI566" s="157"/>
      <c r="AJ566" s="157">
        <v>10</v>
      </c>
      <c r="AK566" s="157"/>
      <c r="AL566" s="157">
        <v>10</v>
      </c>
      <c r="AM566" s="157"/>
      <c r="AN566" s="157">
        <v>10</v>
      </c>
      <c r="AO566" s="157"/>
      <c r="AP566" s="157">
        <v>10</v>
      </c>
      <c r="AQ566" s="157"/>
      <c r="AR566" s="157">
        <v>10</v>
      </c>
      <c r="AS566" s="157"/>
      <c r="AT566" s="157"/>
      <c r="AU566" s="157"/>
      <c r="AV566" s="157"/>
      <c r="AW566" s="157"/>
      <c r="AX566" s="157"/>
      <c r="AY566" s="201"/>
    </row>
    <row r="567" spans="1:51" ht="14.25" customHeight="1">
      <c r="A567" s="156">
        <v>551</v>
      </c>
      <c r="B567" s="81"/>
      <c r="C567" s="60" t="s">
        <v>1536</v>
      </c>
      <c r="D567" s="138" t="s">
        <v>1372</v>
      </c>
      <c r="E567" s="138" t="s">
        <v>40</v>
      </c>
      <c r="F567" s="96" t="s">
        <v>81</v>
      </c>
      <c r="G567" s="138" t="s">
        <v>1412</v>
      </c>
      <c r="H567" s="170">
        <v>16</v>
      </c>
      <c r="I567" s="109" t="s">
        <v>1791</v>
      </c>
      <c r="J567" s="184">
        <v>50</v>
      </c>
      <c r="K567" s="55" t="s">
        <v>1876</v>
      </c>
      <c r="L567" s="157"/>
      <c r="M567" s="157"/>
      <c r="N567" s="157">
        <v>10</v>
      </c>
      <c r="O567" s="157"/>
      <c r="P567" s="157">
        <v>10</v>
      </c>
      <c r="Q567" s="157"/>
      <c r="R567" s="157">
        <v>10</v>
      </c>
      <c r="S567" s="157"/>
      <c r="T567" s="157">
        <v>10</v>
      </c>
      <c r="U567" s="157"/>
      <c r="V567" s="157">
        <v>10</v>
      </c>
      <c r="W567" s="157"/>
      <c r="X567" s="157">
        <v>10</v>
      </c>
      <c r="Y567" s="157"/>
      <c r="Z567" s="157">
        <v>10</v>
      </c>
      <c r="AA567" s="157"/>
      <c r="AB567" s="157">
        <v>10</v>
      </c>
      <c r="AC567" s="157"/>
      <c r="AD567" s="157">
        <v>10</v>
      </c>
      <c r="AE567" s="157"/>
      <c r="AF567" s="157">
        <v>10</v>
      </c>
      <c r="AG567" s="157"/>
      <c r="AH567" s="157">
        <v>10</v>
      </c>
      <c r="AI567" s="157"/>
      <c r="AJ567" s="157">
        <v>10</v>
      </c>
      <c r="AK567" s="157"/>
      <c r="AL567" s="157">
        <v>10</v>
      </c>
      <c r="AM567" s="157"/>
      <c r="AN567" s="157">
        <v>10</v>
      </c>
      <c r="AO567" s="157"/>
      <c r="AP567" s="157">
        <v>10</v>
      </c>
      <c r="AQ567" s="157"/>
      <c r="AR567" s="157">
        <v>10</v>
      </c>
      <c r="AS567" s="157"/>
      <c r="AT567" s="157"/>
      <c r="AU567" s="157"/>
      <c r="AV567" s="157"/>
      <c r="AW567" s="157"/>
      <c r="AX567" s="157"/>
      <c r="AY567" s="201"/>
    </row>
    <row r="568" spans="1:51" ht="14.25" customHeight="1">
      <c r="A568" s="156">
        <v>552</v>
      </c>
      <c r="B568" s="81"/>
      <c r="C568" s="60" t="s">
        <v>1536</v>
      </c>
      <c r="D568" s="138" t="s">
        <v>1373</v>
      </c>
      <c r="E568" s="138" t="s">
        <v>40</v>
      </c>
      <c r="F568" s="96" t="s">
        <v>81</v>
      </c>
      <c r="G568" s="138" t="s">
        <v>1413</v>
      </c>
      <c r="H568" s="170">
        <v>8</v>
      </c>
      <c r="I568" s="109" t="s">
        <v>1468</v>
      </c>
      <c r="J568" s="184">
        <v>50</v>
      </c>
      <c r="K568" s="55" t="s">
        <v>1876</v>
      </c>
      <c r="L568" s="157"/>
      <c r="M568" s="157"/>
      <c r="N568" s="157">
        <v>10</v>
      </c>
      <c r="O568" s="157"/>
      <c r="P568" s="157">
        <v>10</v>
      </c>
      <c r="Q568" s="157"/>
      <c r="R568" s="157">
        <v>10</v>
      </c>
      <c r="S568" s="157"/>
      <c r="T568" s="157">
        <v>10</v>
      </c>
      <c r="U568" s="157"/>
      <c r="V568" s="157">
        <v>10</v>
      </c>
      <c r="W568" s="157"/>
      <c r="X568" s="157">
        <v>10</v>
      </c>
      <c r="Y568" s="157"/>
      <c r="Z568" s="157">
        <v>10</v>
      </c>
      <c r="AA568" s="157"/>
      <c r="AB568" s="157">
        <v>10</v>
      </c>
      <c r="AC568" s="157"/>
      <c r="AD568" s="157">
        <v>10</v>
      </c>
      <c r="AE568" s="157"/>
      <c r="AF568" s="157">
        <v>10</v>
      </c>
      <c r="AG568" s="157"/>
      <c r="AH568" s="157">
        <v>10</v>
      </c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201"/>
    </row>
    <row r="569" spans="1:51" ht="14.25" customHeight="1">
      <c r="A569" s="156">
        <v>553</v>
      </c>
      <c r="B569" s="81"/>
      <c r="C569" s="60" t="s">
        <v>1536</v>
      </c>
      <c r="D569" s="138" t="s">
        <v>1374</v>
      </c>
      <c r="E569" s="138" t="s">
        <v>40</v>
      </c>
      <c r="F569" s="96" t="s">
        <v>81</v>
      </c>
      <c r="G569" s="138" t="s">
        <v>1413</v>
      </c>
      <c r="H569" s="170">
        <v>8</v>
      </c>
      <c r="I569" s="109" t="s">
        <v>1469</v>
      </c>
      <c r="J569" s="184">
        <v>50</v>
      </c>
      <c r="K569" s="55" t="s">
        <v>1876</v>
      </c>
      <c r="L569" s="157"/>
      <c r="M569" s="157"/>
      <c r="N569" s="157">
        <v>10</v>
      </c>
      <c r="O569" s="157"/>
      <c r="P569" s="157">
        <v>10</v>
      </c>
      <c r="Q569" s="157"/>
      <c r="R569" s="157">
        <v>10</v>
      </c>
      <c r="S569" s="157"/>
      <c r="T569" s="157">
        <v>10</v>
      </c>
      <c r="U569" s="157"/>
      <c r="V569" s="157">
        <v>10</v>
      </c>
      <c r="W569" s="157"/>
      <c r="X569" s="157">
        <v>10</v>
      </c>
      <c r="Y569" s="157"/>
      <c r="Z569" s="157">
        <v>10</v>
      </c>
      <c r="AA569" s="157"/>
      <c r="AB569" s="157">
        <v>10</v>
      </c>
      <c r="AC569" s="157"/>
      <c r="AD569" s="157">
        <v>10</v>
      </c>
      <c r="AE569" s="157"/>
      <c r="AF569" s="157">
        <v>10</v>
      </c>
      <c r="AG569" s="157"/>
      <c r="AH569" s="157">
        <v>10</v>
      </c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201"/>
    </row>
    <row r="570" spans="1:51" ht="14.25" customHeight="1">
      <c r="A570" s="156">
        <v>554</v>
      </c>
      <c r="B570" s="81"/>
      <c r="C570" s="60" t="s">
        <v>1536</v>
      </c>
      <c r="D570" s="138" t="s">
        <v>1375</v>
      </c>
      <c r="E570" s="138" t="s">
        <v>40</v>
      </c>
      <c r="F570" s="96" t="s">
        <v>81</v>
      </c>
      <c r="G570" s="138" t="s">
        <v>1413</v>
      </c>
      <c r="H570" s="170">
        <v>8</v>
      </c>
      <c r="I570" s="109" t="s">
        <v>1470</v>
      </c>
      <c r="J570" s="184">
        <v>50</v>
      </c>
      <c r="K570" s="55" t="s">
        <v>1876</v>
      </c>
      <c r="L570" s="157"/>
      <c r="M570" s="157"/>
      <c r="N570" s="157">
        <v>10</v>
      </c>
      <c r="O570" s="157"/>
      <c r="P570" s="157">
        <v>10</v>
      </c>
      <c r="Q570" s="157"/>
      <c r="R570" s="157">
        <v>10</v>
      </c>
      <c r="S570" s="157"/>
      <c r="T570" s="157">
        <v>10</v>
      </c>
      <c r="U570" s="157"/>
      <c r="V570" s="157">
        <v>10</v>
      </c>
      <c r="W570" s="157"/>
      <c r="X570" s="157">
        <v>10</v>
      </c>
      <c r="Y570" s="157"/>
      <c r="Z570" s="157">
        <v>10</v>
      </c>
      <c r="AA570" s="157"/>
      <c r="AB570" s="157">
        <v>10</v>
      </c>
      <c r="AC570" s="157"/>
      <c r="AD570" s="157">
        <v>10</v>
      </c>
      <c r="AE570" s="157"/>
      <c r="AF570" s="157">
        <v>10</v>
      </c>
      <c r="AG570" s="157"/>
      <c r="AH570" s="157">
        <v>10</v>
      </c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201"/>
    </row>
    <row r="571" spans="1:51" ht="14.25" customHeight="1">
      <c r="A571" s="156">
        <v>555</v>
      </c>
      <c r="B571" s="81"/>
      <c r="C571" s="69" t="s">
        <v>222</v>
      </c>
      <c r="D571" s="109" t="s">
        <v>1080</v>
      </c>
      <c r="E571" s="96" t="s">
        <v>40</v>
      </c>
      <c r="F571" s="96" t="s">
        <v>357</v>
      </c>
      <c r="G571" s="109" t="s">
        <v>1135</v>
      </c>
      <c r="H571" s="170">
        <v>4</v>
      </c>
      <c r="I571" s="96" t="s">
        <v>1175</v>
      </c>
      <c r="J571" s="186">
        <v>44</v>
      </c>
      <c r="K571" s="55" t="s">
        <v>1870</v>
      </c>
      <c r="L571" s="157"/>
      <c r="M571" s="157"/>
      <c r="N571" s="157"/>
      <c r="O571" s="157"/>
      <c r="P571" s="157">
        <v>44</v>
      </c>
      <c r="Q571" s="157"/>
      <c r="R571" s="157">
        <v>44</v>
      </c>
      <c r="S571" s="157"/>
      <c r="T571" s="157">
        <v>44</v>
      </c>
      <c r="U571" s="157"/>
      <c r="V571" s="157">
        <v>44</v>
      </c>
      <c r="W571" s="157"/>
      <c r="X571" s="157">
        <v>44</v>
      </c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201"/>
    </row>
    <row r="572" spans="1:51" ht="14.25" customHeight="1">
      <c r="A572" s="156">
        <v>556</v>
      </c>
      <c r="B572" s="81"/>
      <c r="C572" s="69" t="s">
        <v>222</v>
      </c>
      <c r="D572" s="109" t="s">
        <v>1093</v>
      </c>
      <c r="E572" s="96" t="s">
        <v>40</v>
      </c>
      <c r="F572" s="96" t="s">
        <v>1142</v>
      </c>
      <c r="G572" s="109" t="s">
        <v>1145</v>
      </c>
      <c r="H572" s="170">
        <v>16</v>
      </c>
      <c r="I572" s="109" t="s">
        <v>1867</v>
      </c>
      <c r="J572" s="186">
        <v>47</v>
      </c>
      <c r="K572" s="55" t="s">
        <v>1871</v>
      </c>
      <c r="L572" s="157"/>
      <c r="M572" s="157"/>
      <c r="N572" s="157"/>
      <c r="O572" s="157"/>
      <c r="P572" s="157"/>
      <c r="Q572" s="157">
        <v>9.4</v>
      </c>
      <c r="R572" s="157"/>
      <c r="S572" s="157">
        <v>9.4</v>
      </c>
      <c r="T572" s="157"/>
      <c r="U572" s="157"/>
      <c r="V572" s="157"/>
      <c r="W572" s="157">
        <v>9.4</v>
      </c>
      <c r="X572" s="157"/>
      <c r="Y572" s="157">
        <v>9.4</v>
      </c>
      <c r="Z572" s="157"/>
      <c r="AA572" s="157"/>
      <c r="AB572" s="157"/>
      <c r="AC572" s="157">
        <v>9.4</v>
      </c>
      <c r="AD572" s="157"/>
      <c r="AE572" s="157">
        <v>9.4</v>
      </c>
      <c r="AF572" s="157"/>
      <c r="AG572" s="157">
        <v>9.4</v>
      </c>
      <c r="AH572" s="157"/>
      <c r="AI572" s="157">
        <v>9.4</v>
      </c>
      <c r="AJ572" s="157"/>
      <c r="AK572" s="157">
        <v>9.4</v>
      </c>
      <c r="AL572" s="157"/>
      <c r="AM572" s="157">
        <v>9.4</v>
      </c>
      <c r="AN572" s="157"/>
      <c r="AO572" s="157">
        <v>9.4</v>
      </c>
      <c r="AP572" s="157"/>
      <c r="AQ572" s="157">
        <v>9.4</v>
      </c>
      <c r="AR572" s="157"/>
      <c r="AS572" s="157">
        <v>9.4</v>
      </c>
      <c r="AT572" s="157"/>
      <c r="AU572" s="157">
        <v>28.2</v>
      </c>
      <c r="AV572" s="157"/>
      <c r="AW572" s="157"/>
      <c r="AX572" s="157"/>
      <c r="AY572" s="201"/>
    </row>
    <row r="573" spans="1:51" ht="14.25" customHeight="1">
      <c r="A573" s="156">
        <v>557</v>
      </c>
      <c r="B573" s="81"/>
      <c r="C573" s="69" t="s">
        <v>222</v>
      </c>
      <c r="D573" s="109" t="s">
        <v>1105</v>
      </c>
      <c r="E573" s="109" t="s">
        <v>40</v>
      </c>
      <c r="F573" s="109" t="s">
        <v>336</v>
      </c>
      <c r="G573" s="109" t="s">
        <v>1150</v>
      </c>
      <c r="H573" s="170">
        <v>2</v>
      </c>
      <c r="I573" s="109" t="s">
        <v>1191</v>
      </c>
      <c r="J573" s="170">
        <v>63</v>
      </c>
      <c r="K573" s="71" t="s">
        <v>1874</v>
      </c>
      <c r="L573" s="205"/>
      <c r="M573" s="205"/>
      <c r="N573" s="205"/>
      <c r="O573" s="205"/>
      <c r="P573" s="205"/>
      <c r="Q573" s="205"/>
      <c r="R573" s="205">
        <v>50.4</v>
      </c>
      <c r="S573" s="205">
        <v>25.2</v>
      </c>
      <c r="T573" s="205"/>
      <c r="U573" s="205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>
        <v>50.4</v>
      </c>
      <c r="AG573" s="205">
        <v>25.2</v>
      </c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8"/>
    </row>
    <row r="574" spans="1:51" ht="14.25" customHeight="1">
      <c r="A574" s="156">
        <v>558</v>
      </c>
      <c r="B574" s="81"/>
      <c r="C574" s="69" t="s">
        <v>222</v>
      </c>
      <c r="D574" s="109" t="s">
        <v>1083</v>
      </c>
      <c r="E574" s="96" t="s">
        <v>40</v>
      </c>
      <c r="F574" s="96" t="s">
        <v>356</v>
      </c>
      <c r="G574" s="109" t="s">
        <v>1140</v>
      </c>
      <c r="H574" s="170">
        <v>13</v>
      </c>
      <c r="I574" s="109" t="s">
        <v>1825</v>
      </c>
      <c r="J574" s="186">
        <v>33</v>
      </c>
      <c r="K574" s="55" t="s">
        <v>1896</v>
      </c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>
        <v>6.6</v>
      </c>
      <c r="W574" s="157"/>
      <c r="X574" s="157">
        <v>6.6</v>
      </c>
      <c r="Y574" s="157"/>
      <c r="Z574" s="157">
        <v>6.6</v>
      </c>
      <c r="AA574" s="157"/>
      <c r="AB574" s="157">
        <v>6.6</v>
      </c>
      <c r="AC574" s="157"/>
      <c r="AD574" s="157">
        <v>6.6</v>
      </c>
      <c r="AE574" s="157"/>
      <c r="AF574" s="157">
        <v>6.6</v>
      </c>
      <c r="AG574" s="157"/>
      <c r="AH574" s="157">
        <v>6.6</v>
      </c>
      <c r="AI574" s="157"/>
      <c r="AJ574" s="157">
        <v>6.6</v>
      </c>
      <c r="AK574" s="157"/>
      <c r="AL574" s="210"/>
      <c r="AM574" s="157"/>
      <c r="AN574" s="210"/>
      <c r="AO574" s="157"/>
      <c r="AP574" s="210"/>
      <c r="AQ574" s="157"/>
      <c r="AR574" s="210"/>
      <c r="AS574" s="157"/>
      <c r="AT574" s="157">
        <v>6.6</v>
      </c>
      <c r="AU574" s="157"/>
      <c r="AV574" s="157"/>
      <c r="AW574" s="157"/>
      <c r="AX574" s="157"/>
      <c r="AY574" s="201"/>
    </row>
    <row r="575" spans="1:51" ht="14.25" customHeight="1">
      <c r="A575" s="156">
        <v>559</v>
      </c>
      <c r="B575" s="81"/>
      <c r="C575" s="69" t="s">
        <v>222</v>
      </c>
      <c r="D575" s="109" t="s">
        <v>1085</v>
      </c>
      <c r="E575" s="96" t="s">
        <v>40</v>
      </c>
      <c r="F575" s="96" t="s">
        <v>356</v>
      </c>
      <c r="G575" s="109" t="s">
        <v>1141</v>
      </c>
      <c r="H575" s="170">
        <v>13</v>
      </c>
      <c r="I575" s="109" t="s">
        <v>1826</v>
      </c>
      <c r="J575" s="186">
        <v>40</v>
      </c>
      <c r="K575" s="55" t="s">
        <v>1896</v>
      </c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>
        <v>8</v>
      </c>
      <c r="W575" s="157"/>
      <c r="X575" s="157">
        <v>8</v>
      </c>
      <c r="Y575" s="157"/>
      <c r="Z575" s="157">
        <v>8</v>
      </c>
      <c r="AA575" s="157"/>
      <c r="AB575" s="157">
        <v>8</v>
      </c>
      <c r="AC575" s="157"/>
      <c r="AD575" s="157">
        <v>8</v>
      </c>
      <c r="AE575" s="157"/>
      <c r="AF575" s="157">
        <v>8</v>
      </c>
      <c r="AG575" s="157"/>
      <c r="AH575" s="157">
        <v>8</v>
      </c>
      <c r="AI575" s="157"/>
      <c r="AJ575" s="157">
        <v>8</v>
      </c>
      <c r="AK575" s="157"/>
      <c r="AL575" s="210"/>
      <c r="AM575" s="157"/>
      <c r="AN575" s="210"/>
      <c r="AO575" s="157"/>
      <c r="AP575" s="210"/>
      <c r="AQ575" s="157"/>
      <c r="AR575" s="210"/>
      <c r="AS575" s="157"/>
      <c r="AT575" s="157">
        <v>8</v>
      </c>
      <c r="AU575" s="157"/>
      <c r="AV575" s="157"/>
      <c r="AW575" s="157"/>
      <c r="AX575" s="157"/>
      <c r="AY575" s="201"/>
    </row>
    <row r="576" spans="1:51" ht="14.25" customHeight="1">
      <c r="A576" s="156">
        <v>560</v>
      </c>
      <c r="B576" s="81"/>
      <c r="C576" s="69" t="s">
        <v>222</v>
      </c>
      <c r="D576" s="109" t="s">
        <v>1082</v>
      </c>
      <c r="E576" s="96" t="s">
        <v>40</v>
      </c>
      <c r="F576" s="96" t="s">
        <v>356</v>
      </c>
      <c r="G576" s="109" t="s">
        <v>1140</v>
      </c>
      <c r="H576" s="170">
        <v>13</v>
      </c>
      <c r="I576" s="109" t="s">
        <v>1823</v>
      </c>
      <c r="J576" s="186">
        <v>33</v>
      </c>
      <c r="K576" s="55" t="s">
        <v>1892</v>
      </c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>
        <v>6.6</v>
      </c>
      <c r="X576" s="157"/>
      <c r="Y576" s="157">
        <v>6.6</v>
      </c>
      <c r="Z576" s="157"/>
      <c r="AA576" s="157">
        <v>6.6</v>
      </c>
      <c r="AB576" s="157"/>
      <c r="AC576" s="157">
        <v>6.6</v>
      </c>
      <c r="AD576" s="157"/>
      <c r="AE576" s="157">
        <v>6.6</v>
      </c>
      <c r="AF576" s="157"/>
      <c r="AG576" s="157">
        <v>6.6</v>
      </c>
      <c r="AH576" s="157"/>
      <c r="AI576" s="157">
        <v>6.6</v>
      </c>
      <c r="AJ576" s="157"/>
      <c r="AK576" s="157">
        <v>6.6</v>
      </c>
      <c r="AL576" s="157"/>
      <c r="AM576" s="210"/>
      <c r="AN576" s="157"/>
      <c r="AO576" s="210"/>
      <c r="AP576" s="157"/>
      <c r="AQ576" s="210"/>
      <c r="AR576" s="157"/>
      <c r="AS576" s="210"/>
      <c r="AT576" s="157"/>
      <c r="AU576" s="157">
        <v>6.6</v>
      </c>
      <c r="AV576" s="157"/>
      <c r="AW576" s="157"/>
      <c r="AX576" s="157"/>
      <c r="AY576" s="201"/>
    </row>
    <row r="577" spans="1:51" ht="14.25" customHeight="1">
      <c r="A577" s="156">
        <v>561</v>
      </c>
      <c r="B577" s="81"/>
      <c r="C577" s="69" t="s">
        <v>222</v>
      </c>
      <c r="D577" s="109" t="s">
        <v>1084</v>
      </c>
      <c r="E577" s="96" t="s">
        <v>40</v>
      </c>
      <c r="F577" s="96" t="s">
        <v>356</v>
      </c>
      <c r="G577" s="109" t="s">
        <v>1140</v>
      </c>
      <c r="H577" s="170">
        <v>13</v>
      </c>
      <c r="I577" s="109" t="s">
        <v>1824</v>
      </c>
      <c r="J577" s="186">
        <v>34</v>
      </c>
      <c r="K577" s="55" t="s">
        <v>1892</v>
      </c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>
        <v>6.8</v>
      </c>
      <c r="X577" s="157"/>
      <c r="Y577" s="157">
        <v>6.8</v>
      </c>
      <c r="Z577" s="157"/>
      <c r="AA577" s="157">
        <v>6.8</v>
      </c>
      <c r="AB577" s="157"/>
      <c r="AC577" s="157">
        <v>6.8</v>
      </c>
      <c r="AD577" s="157"/>
      <c r="AE577" s="157">
        <v>6.8</v>
      </c>
      <c r="AF577" s="157"/>
      <c r="AG577" s="157">
        <v>6.8</v>
      </c>
      <c r="AH577" s="157"/>
      <c r="AI577" s="157">
        <v>6.8</v>
      </c>
      <c r="AJ577" s="157"/>
      <c r="AK577" s="157">
        <v>6.8</v>
      </c>
      <c r="AL577" s="157"/>
      <c r="AM577" s="210"/>
      <c r="AN577" s="157"/>
      <c r="AO577" s="210"/>
      <c r="AP577" s="157"/>
      <c r="AQ577" s="210"/>
      <c r="AR577" s="157"/>
      <c r="AS577" s="210"/>
      <c r="AT577" s="157"/>
      <c r="AU577" s="157">
        <v>6.8</v>
      </c>
      <c r="AV577" s="157"/>
      <c r="AW577" s="157"/>
      <c r="AX577" s="157"/>
      <c r="AY577" s="201"/>
    </row>
    <row r="578" spans="1:51" ht="14.25" customHeight="1">
      <c r="A578" s="156">
        <v>562</v>
      </c>
      <c r="B578" s="79"/>
      <c r="C578" s="60" t="s">
        <v>1536</v>
      </c>
      <c r="D578" s="128" t="s">
        <v>817</v>
      </c>
      <c r="E578" s="109" t="s">
        <v>40</v>
      </c>
      <c r="F578" s="109" t="s">
        <v>336</v>
      </c>
      <c r="G578" s="138" t="s">
        <v>1402</v>
      </c>
      <c r="H578" s="170">
        <v>2</v>
      </c>
      <c r="I578" s="109" t="s">
        <v>1451</v>
      </c>
      <c r="J578" s="184">
        <v>71</v>
      </c>
      <c r="K578" s="55" t="s">
        <v>1889</v>
      </c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>
        <v>71</v>
      </c>
      <c r="Y578" s="157"/>
      <c r="Z578" s="157">
        <v>71</v>
      </c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201"/>
    </row>
    <row r="579" spans="1:51" ht="14.25" customHeight="1">
      <c r="A579" s="156">
        <v>563</v>
      </c>
      <c r="B579" s="81"/>
      <c r="C579" s="69" t="s">
        <v>222</v>
      </c>
      <c r="D579" s="109" t="s">
        <v>1087</v>
      </c>
      <c r="E579" s="96" t="s">
        <v>40</v>
      </c>
      <c r="F579" s="96" t="s">
        <v>1142</v>
      </c>
      <c r="G579" s="109" t="s">
        <v>1143</v>
      </c>
      <c r="H579" s="170">
        <v>5</v>
      </c>
      <c r="I579" s="109" t="s">
        <v>1929</v>
      </c>
      <c r="J579" s="186">
        <v>45</v>
      </c>
      <c r="K579" s="55" t="s">
        <v>1889</v>
      </c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>
        <v>9</v>
      </c>
      <c r="Y579" s="157">
        <v>18</v>
      </c>
      <c r="Z579" s="157">
        <v>9</v>
      </c>
      <c r="AA579" s="157">
        <v>18</v>
      </c>
      <c r="AB579" s="157">
        <v>9</v>
      </c>
      <c r="AC579" s="157">
        <v>18</v>
      </c>
      <c r="AD579" s="157">
        <v>9</v>
      </c>
      <c r="AE579" s="157">
        <v>18</v>
      </c>
      <c r="AF579" s="157">
        <v>9</v>
      </c>
      <c r="AG579" s="157">
        <v>18</v>
      </c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201"/>
    </row>
    <row r="580" spans="1:51" ht="14.25" customHeight="1">
      <c r="A580" s="156">
        <v>564</v>
      </c>
      <c r="B580" s="81"/>
      <c r="C580" s="69" t="s">
        <v>222</v>
      </c>
      <c r="D580" s="109" t="s">
        <v>1089</v>
      </c>
      <c r="E580" s="96" t="s">
        <v>40</v>
      </c>
      <c r="F580" s="78" t="s">
        <v>1142</v>
      </c>
      <c r="G580" s="109" t="s">
        <v>1143</v>
      </c>
      <c r="H580" s="170">
        <v>5</v>
      </c>
      <c r="I580" s="109" t="s">
        <v>1780</v>
      </c>
      <c r="J580" s="186">
        <v>30</v>
      </c>
      <c r="K580" s="55" t="s">
        <v>1889</v>
      </c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>
        <v>12</v>
      </c>
      <c r="Y580" s="157">
        <v>6</v>
      </c>
      <c r="Z580" s="157">
        <v>12</v>
      </c>
      <c r="AA580" s="157">
        <v>6</v>
      </c>
      <c r="AB580" s="157">
        <v>12</v>
      </c>
      <c r="AC580" s="157">
        <v>6</v>
      </c>
      <c r="AD580" s="157">
        <v>12</v>
      </c>
      <c r="AE580" s="157">
        <v>6</v>
      </c>
      <c r="AF580" s="157">
        <v>12</v>
      </c>
      <c r="AG580" s="157">
        <v>6</v>
      </c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201"/>
    </row>
    <row r="581" spans="1:51" ht="14.25" customHeight="1">
      <c r="A581" s="156">
        <v>565</v>
      </c>
      <c r="B581" s="119"/>
      <c r="C581" s="60" t="s">
        <v>1536</v>
      </c>
      <c r="D581" s="128" t="s">
        <v>1363</v>
      </c>
      <c r="E581" s="109" t="s">
        <v>40</v>
      </c>
      <c r="F581" s="109" t="s">
        <v>336</v>
      </c>
      <c r="G581" s="138" t="s">
        <v>1402</v>
      </c>
      <c r="H581" s="170">
        <v>2</v>
      </c>
      <c r="I581" s="109" t="s">
        <v>1452</v>
      </c>
      <c r="J581" s="184">
        <v>80</v>
      </c>
      <c r="K581" s="61" t="s">
        <v>1891</v>
      </c>
      <c r="L581" s="192"/>
      <c r="M581" s="192"/>
      <c r="N581" s="192"/>
      <c r="O581" s="192"/>
      <c r="P581" s="192"/>
      <c r="Q581" s="192"/>
      <c r="R581" s="192"/>
      <c r="S581" s="192"/>
      <c r="T581" s="192"/>
      <c r="U581" s="192"/>
      <c r="V581" s="192"/>
      <c r="W581" s="192"/>
      <c r="X581" s="192"/>
      <c r="Y581" s="192">
        <v>80</v>
      </c>
      <c r="Z581" s="192"/>
      <c r="AA581" s="192">
        <v>80</v>
      </c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203"/>
    </row>
    <row r="582" spans="1:51" ht="14.25" customHeight="1">
      <c r="A582" s="156">
        <v>566</v>
      </c>
      <c r="B582" s="79"/>
      <c r="C582" s="69" t="s">
        <v>222</v>
      </c>
      <c r="D582" s="96" t="s">
        <v>1117</v>
      </c>
      <c r="E582" s="78" t="s">
        <v>40</v>
      </c>
      <c r="F582" s="116" t="s">
        <v>357</v>
      </c>
      <c r="G582" s="96" t="s">
        <v>346</v>
      </c>
      <c r="H582" s="171">
        <v>2</v>
      </c>
      <c r="I582" s="96" t="s">
        <v>1213</v>
      </c>
      <c r="J582" s="185">
        <v>37</v>
      </c>
      <c r="K582" s="55" t="s">
        <v>1891</v>
      </c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>
        <v>37</v>
      </c>
      <c r="Z582" s="157"/>
      <c r="AA582" s="157">
        <v>37</v>
      </c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201"/>
    </row>
    <row r="583" spans="1:51" ht="14.25" customHeight="1">
      <c r="A583" s="156">
        <v>567</v>
      </c>
      <c r="B583" s="79"/>
      <c r="C583" s="114" t="s">
        <v>231</v>
      </c>
      <c r="D583" s="96" t="s">
        <v>1240</v>
      </c>
      <c r="E583" s="96" t="s">
        <v>40</v>
      </c>
      <c r="F583" s="96" t="s">
        <v>357</v>
      </c>
      <c r="G583" s="96" t="s">
        <v>1253</v>
      </c>
      <c r="H583" s="171">
        <v>3</v>
      </c>
      <c r="I583" s="96" t="s">
        <v>1789</v>
      </c>
      <c r="J583" s="185">
        <v>39</v>
      </c>
      <c r="K583" s="55" t="s">
        <v>1883</v>
      </c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>
        <v>39</v>
      </c>
      <c r="AA583" s="157"/>
      <c r="AB583" s="157">
        <v>39</v>
      </c>
      <c r="AC583" s="157"/>
      <c r="AD583" s="157">
        <v>39</v>
      </c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201"/>
    </row>
    <row r="584" spans="1:51" ht="14.25" customHeight="1">
      <c r="A584" s="156">
        <v>568</v>
      </c>
      <c r="B584" s="81"/>
      <c r="C584" s="69" t="s">
        <v>222</v>
      </c>
      <c r="D584" s="109" t="s">
        <v>1080</v>
      </c>
      <c r="E584" s="96" t="s">
        <v>40</v>
      </c>
      <c r="F584" s="96" t="s">
        <v>357</v>
      </c>
      <c r="G584" s="109" t="s">
        <v>1136</v>
      </c>
      <c r="H584" s="170">
        <v>3</v>
      </c>
      <c r="I584" s="96" t="s">
        <v>1177</v>
      </c>
      <c r="J584" s="186">
        <v>44</v>
      </c>
      <c r="K584" s="55" t="s">
        <v>1900</v>
      </c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>
        <v>44</v>
      </c>
      <c r="AD584" s="157"/>
      <c r="AE584" s="157">
        <v>44</v>
      </c>
      <c r="AF584" s="157"/>
      <c r="AG584" s="157">
        <v>44</v>
      </c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201"/>
    </row>
    <row r="585" spans="1:51" ht="14.25" customHeight="1">
      <c r="A585" s="156">
        <v>569</v>
      </c>
      <c r="B585" s="81"/>
      <c r="C585" s="69" t="s">
        <v>222</v>
      </c>
      <c r="D585" s="109" t="s">
        <v>1081</v>
      </c>
      <c r="E585" s="96" t="s">
        <v>40</v>
      </c>
      <c r="F585" s="96" t="s">
        <v>357</v>
      </c>
      <c r="G585" s="109" t="s">
        <v>1135</v>
      </c>
      <c r="H585" s="170">
        <v>4</v>
      </c>
      <c r="I585" s="109" t="s">
        <v>1176</v>
      </c>
      <c r="J585" s="186">
        <v>43</v>
      </c>
      <c r="K585" s="61" t="s">
        <v>1885</v>
      </c>
      <c r="L585" s="192"/>
      <c r="M585" s="192"/>
      <c r="N585" s="192"/>
      <c r="O585" s="192"/>
      <c r="P585" s="192"/>
      <c r="Q585" s="192"/>
      <c r="R585" s="192"/>
      <c r="S585" s="192"/>
      <c r="T585" s="192"/>
      <c r="U585" s="192"/>
      <c r="V585" s="192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>
        <v>43</v>
      </c>
      <c r="AG585" s="192"/>
      <c r="AH585" s="192">
        <v>43</v>
      </c>
      <c r="AI585" s="192"/>
      <c r="AJ585" s="192">
        <v>43</v>
      </c>
      <c r="AK585" s="192"/>
      <c r="AL585" s="192">
        <v>43</v>
      </c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203"/>
    </row>
    <row r="586" spans="1:51" ht="14.25" customHeight="1">
      <c r="A586" s="156">
        <v>570</v>
      </c>
      <c r="B586" s="81"/>
      <c r="C586" s="69" t="s">
        <v>222</v>
      </c>
      <c r="D586" s="109" t="s">
        <v>1092</v>
      </c>
      <c r="E586" s="96" t="s">
        <v>40</v>
      </c>
      <c r="F586" s="96" t="s">
        <v>1142</v>
      </c>
      <c r="G586" s="109" t="s">
        <v>1144</v>
      </c>
      <c r="H586" s="170">
        <v>6</v>
      </c>
      <c r="I586" s="109" t="s">
        <v>1783</v>
      </c>
      <c r="J586" s="186">
        <v>42</v>
      </c>
      <c r="K586" s="55" t="s">
        <v>1899</v>
      </c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>
        <v>8.4</v>
      </c>
      <c r="AI586" s="157">
        <v>8.4</v>
      </c>
      <c r="AJ586" s="157">
        <v>8.4</v>
      </c>
      <c r="AK586" s="157">
        <v>8.4</v>
      </c>
      <c r="AL586" s="157">
        <v>8.4</v>
      </c>
      <c r="AM586" s="157">
        <v>8.4</v>
      </c>
      <c r="AN586" s="157">
        <v>8.4</v>
      </c>
      <c r="AO586" s="157">
        <v>8.4</v>
      </c>
      <c r="AP586" s="157">
        <v>8.4</v>
      </c>
      <c r="AQ586" s="157">
        <v>8.4</v>
      </c>
      <c r="AR586" s="157">
        <v>8.4</v>
      </c>
      <c r="AS586" s="157">
        <v>8.4</v>
      </c>
      <c r="AT586" s="157"/>
      <c r="AU586" s="157"/>
      <c r="AV586" s="157"/>
      <c r="AW586" s="157"/>
      <c r="AX586" s="157"/>
      <c r="AY586" s="201"/>
    </row>
    <row r="587" spans="1:51" ht="14.25" customHeight="1">
      <c r="A587" s="156">
        <v>571</v>
      </c>
      <c r="B587" s="81"/>
      <c r="C587" s="69" t="s">
        <v>222</v>
      </c>
      <c r="D587" s="109" t="s">
        <v>1091</v>
      </c>
      <c r="E587" s="96" t="s">
        <v>40</v>
      </c>
      <c r="F587" s="96" t="s">
        <v>1142</v>
      </c>
      <c r="G587" s="109" t="s">
        <v>1144</v>
      </c>
      <c r="H587" s="170">
        <v>6</v>
      </c>
      <c r="I587" s="109" t="s">
        <v>1782</v>
      </c>
      <c r="J587" s="186">
        <v>43</v>
      </c>
      <c r="K587" s="55" t="s">
        <v>1901</v>
      </c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>
        <v>17.2</v>
      </c>
      <c r="AJ587" s="157"/>
      <c r="AK587" s="157">
        <v>17.2</v>
      </c>
      <c r="AL587" s="157"/>
      <c r="AM587" s="157">
        <v>17.2</v>
      </c>
      <c r="AN587" s="157"/>
      <c r="AO587" s="157">
        <v>17.2</v>
      </c>
      <c r="AP587" s="157"/>
      <c r="AQ587" s="157">
        <v>17.2</v>
      </c>
      <c r="AR587" s="157"/>
      <c r="AS587" s="157">
        <v>17.2</v>
      </c>
      <c r="AT587" s="157"/>
      <c r="AU587" s="157"/>
      <c r="AV587" s="157"/>
      <c r="AW587" s="157"/>
      <c r="AX587" s="157"/>
      <c r="AY587" s="201"/>
    </row>
    <row r="588" spans="1:51" ht="14.25" customHeight="1">
      <c r="A588" s="156">
        <v>572</v>
      </c>
      <c r="B588" s="79"/>
      <c r="C588" s="69" t="s">
        <v>247</v>
      </c>
      <c r="D588" s="109" t="s">
        <v>1539</v>
      </c>
      <c r="E588" s="96" t="s">
        <v>40</v>
      </c>
      <c r="F588" s="126" t="s">
        <v>357</v>
      </c>
      <c r="G588" s="109" t="s">
        <v>1579</v>
      </c>
      <c r="H588" s="170">
        <v>2</v>
      </c>
      <c r="I588" s="109" t="s">
        <v>1304</v>
      </c>
      <c r="J588" s="186">
        <v>45</v>
      </c>
      <c r="K588" s="55" t="s">
        <v>1904</v>
      </c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>
        <v>45</v>
      </c>
      <c r="AL588" s="157"/>
      <c r="AM588" s="157">
        <v>45</v>
      </c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201"/>
    </row>
    <row r="589" spans="1:51" ht="14.25" customHeight="1">
      <c r="A589" s="156">
        <v>573</v>
      </c>
      <c r="B589" s="81"/>
      <c r="C589" s="114" t="s">
        <v>231</v>
      </c>
      <c r="D589" s="96" t="s">
        <v>1235</v>
      </c>
      <c r="E589" s="96" t="s">
        <v>40</v>
      </c>
      <c r="F589" s="78" t="s">
        <v>356</v>
      </c>
      <c r="G589" s="96" t="s">
        <v>1251</v>
      </c>
      <c r="H589" s="171">
        <v>2</v>
      </c>
      <c r="I589" s="96" t="s">
        <v>1326</v>
      </c>
      <c r="J589" s="185">
        <v>44</v>
      </c>
      <c r="K589" s="55" t="s">
        <v>1887</v>
      </c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>
        <v>44</v>
      </c>
      <c r="AM589" s="157"/>
      <c r="AN589" s="157">
        <v>44</v>
      </c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201"/>
    </row>
    <row r="590" spans="1:51" ht="14.25" customHeight="1">
      <c r="A590" s="156">
        <v>574</v>
      </c>
      <c r="B590" s="81"/>
      <c r="C590" s="114" t="s">
        <v>231</v>
      </c>
      <c r="D590" s="96" t="s">
        <v>1234</v>
      </c>
      <c r="E590" s="96" t="s">
        <v>40</v>
      </c>
      <c r="F590" s="96" t="s">
        <v>356</v>
      </c>
      <c r="G590" s="96" t="s">
        <v>1251</v>
      </c>
      <c r="H590" s="171">
        <v>2</v>
      </c>
      <c r="I590" s="96" t="s">
        <v>1325</v>
      </c>
      <c r="J590" s="185">
        <v>43</v>
      </c>
      <c r="K590" s="55" t="s">
        <v>1902</v>
      </c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>
        <v>43</v>
      </c>
      <c r="AN590" s="157"/>
      <c r="AO590" s="157">
        <v>43</v>
      </c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201"/>
    </row>
    <row r="591" spans="1:51" ht="14.25" customHeight="1">
      <c r="A591" s="156">
        <v>575</v>
      </c>
      <c r="B591" s="139"/>
      <c r="C591" s="114" t="s">
        <v>231</v>
      </c>
      <c r="D591" s="96" t="s">
        <v>1236</v>
      </c>
      <c r="E591" s="96" t="s">
        <v>40</v>
      </c>
      <c r="F591" s="96" t="s">
        <v>356</v>
      </c>
      <c r="G591" s="96" t="s">
        <v>1251</v>
      </c>
      <c r="H591" s="171">
        <v>2</v>
      </c>
      <c r="I591" s="96" t="s">
        <v>1327</v>
      </c>
      <c r="J591" s="185">
        <v>40</v>
      </c>
      <c r="K591" s="61" t="s">
        <v>1888</v>
      </c>
      <c r="L591" s="192"/>
      <c r="M591" s="192"/>
      <c r="N591" s="192"/>
      <c r="O591" s="192"/>
      <c r="P591" s="192"/>
      <c r="Q591" s="192"/>
      <c r="R591" s="192"/>
      <c r="S591" s="192"/>
      <c r="T591" s="192"/>
      <c r="U591" s="192"/>
      <c r="V591" s="19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>
        <v>40</v>
      </c>
      <c r="AQ591" s="192"/>
      <c r="AR591" s="192">
        <v>40</v>
      </c>
      <c r="AS591" s="192"/>
      <c r="AT591" s="192"/>
      <c r="AU591" s="192"/>
      <c r="AV591" s="192"/>
      <c r="AW591" s="192"/>
      <c r="AX591" s="192"/>
      <c r="AY591" s="192"/>
    </row>
    <row r="592" spans="1:51" ht="14.25" customHeight="1">
      <c r="A592" s="156">
        <v>576</v>
      </c>
      <c r="B592" s="139"/>
      <c r="C592" s="69" t="s">
        <v>247</v>
      </c>
      <c r="D592" s="109" t="s">
        <v>378</v>
      </c>
      <c r="E592" s="109" t="s">
        <v>40</v>
      </c>
      <c r="F592" s="109" t="s">
        <v>336</v>
      </c>
      <c r="G592" s="109" t="s">
        <v>1588</v>
      </c>
      <c r="H592" s="170">
        <v>2</v>
      </c>
      <c r="I592" s="109" t="s">
        <v>1327</v>
      </c>
      <c r="J592" s="183">
        <v>48</v>
      </c>
      <c r="K592" s="55" t="s">
        <v>1888</v>
      </c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>
        <v>48</v>
      </c>
      <c r="AQ592" s="157"/>
      <c r="AR592" s="157">
        <v>48</v>
      </c>
      <c r="AS592" s="157"/>
      <c r="AT592" s="157"/>
      <c r="AU592" s="157"/>
      <c r="AV592" s="157"/>
      <c r="AW592" s="157"/>
      <c r="AX592" s="157"/>
      <c r="AY592" s="157"/>
    </row>
    <row r="593" spans="1:51" ht="14.25" customHeight="1">
      <c r="A593" s="156">
        <v>577</v>
      </c>
      <c r="B593" s="139"/>
      <c r="C593" s="69" t="s">
        <v>247</v>
      </c>
      <c r="D593" s="109" t="s">
        <v>374</v>
      </c>
      <c r="E593" s="109" t="s">
        <v>40</v>
      </c>
      <c r="F593" s="69" t="s">
        <v>357</v>
      </c>
      <c r="G593" s="109" t="s">
        <v>1589</v>
      </c>
      <c r="H593" s="170">
        <v>2</v>
      </c>
      <c r="I593" s="109" t="s">
        <v>1327</v>
      </c>
      <c r="J593" s="183">
        <v>32</v>
      </c>
      <c r="K593" s="55" t="s">
        <v>1888</v>
      </c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>
        <v>32</v>
      </c>
      <c r="AQ593" s="157"/>
      <c r="AR593" s="157">
        <v>32</v>
      </c>
      <c r="AS593" s="157"/>
      <c r="AT593" s="157"/>
      <c r="AU593" s="157"/>
      <c r="AV593" s="157"/>
      <c r="AW593" s="157"/>
      <c r="AX593" s="157"/>
      <c r="AY593" s="157"/>
    </row>
    <row r="594" spans="1:51" ht="14.25" customHeight="1">
      <c r="A594" s="156">
        <v>578</v>
      </c>
      <c r="B594" s="112"/>
      <c r="C594" s="114" t="s">
        <v>231</v>
      </c>
      <c r="D594" s="96" t="s">
        <v>1237</v>
      </c>
      <c r="E594" s="96" t="s">
        <v>40</v>
      </c>
      <c r="F594" s="96" t="s">
        <v>356</v>
      </c>
      <c r="G594" s="96" t="s">
        <v>1251</v>
      </c>
      <c r="H594" s="171">
        <v>2</v>
      </c>
      <c r="I594" s="96" t="s">
        <v>1328</v>
      </c>
      <c r="J594" s="185">
        <v>32</v>
      </c>
      <c r="K594" s="55" t="s">
        <v>1905</v>
      </c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210"/>
      <c r="AN594" s="210"/>
      <c r="AO594" s="210"/>
      <c r="AP594" s="210"/>
      <c r="AQ594" s="157">
        <v>32</v>
      </c>
      <c r="AR594" s="157"/>
      <c r="AS594" s="157">
        <v>32</v>
      </c>
      <c r="AT594" s="157"/>
      <c r="AU594" s="157"/>
      <c r="AV594" s="157"/>
      <c r="AW594" s="157"/>
      <c r="AX594" s="157"/>
      <c r="AY594" s="157"/>
    </row>
    <row r="595" spans="1:51" ht="14.25" customHeight="1">
      <c r="A595" s="156">
        <v>579</v>
      </c>
      <c r="B595" s="139"/>
      <c r="C595" s="69" t="s">
        <v>247</v>
      </c>
      <c r="D595" s="109" t="s">
        <v>375</v>
      </c>
      <c r="E595" s="107" t="s">
        <v>40</v>
      </c>
      <c r="F595" s="107" t="s">
        <v>357</v>
      </c>
      <c r="G595" s="109" t="s">
        <v>1589</v>
      </c>
      <c r="H595" s="170">
        <v>2</v>
      </c>
      <c r="I595" s="109" t="s">
        <v>1328</v>
      </c>
      <c r="J595" s="183">
        <v>30</v>
      </c>
      <c r="K595" s="55" t="s">
        <v>1905</v>
      </c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>
        <v>30</v>
      </c>
      <c r="AR595" s="157"/>
      <c r="AS595" s="157">
        <v>30</v>
      </c>
      <c r="AT595" s="157"/>
      <c r="AU595" s="157"/>
      <c r="AV595" s="157"/>
      <c r="AW595" s="157"/>
      <c r="AX595" s="157"/>
      <c r="AY595" s="157"/>
    </row>
    <row r="596" spans="1:51" ht="14.25" customHeight="1">
      <c r="A596" s="156">
        <v>580</v>
      </c>
      <c r="B596" s="139"/>
      <c r="C596" s="69" t="s">
        <v>247</v>
      </c>
      <c r="D596" s="109" t="s">
        <v>1540</v>
      </c>
      <c r="E596" s="107" t="s">
        <v>40</v>
      </c>
      <c r="F596" s="107" t="s">
        <v>336</v>
      </c>
      <c r="G596" s="96" t="s">
        <v>245</v>
      </c>
      <c r="H596" s="171">
        <v>3</v>
      </c>
      <c r="I596" s="96" t="s">
        <v>1661</v>
      </c>
      <c r="J596" s="185">
        <v>81</v>
      </c>
      <c r="K596" s="55" t="s">
        <v>1906</v>
      </c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>
        <v>81</v>
      </c>
      <c r="AT596" s="157"/>
      <c r="AU596" s="157">
        <v>81</v>
      </c>
      <c r="AV596" s="157"/>
      <c r="AW596" s="157">
        <v>81</v>
      </c>
      <c r="AX596" s="157"/>
      <c r="AY596" s="157"/>
    </row>
    <row r="597" spans="1:51" ht="14.25" customHeight="1">
      <c r="A597" s="156">
        <v>581</v>
      </c>
      <c r="B597" s="112"/>
      <c r="C597" s="69" t="s">
        <v>247</v>
      </c>
      <c r="D597" s="109" t="s">
        <v>374</v>
      </c>
      <c r="E597" s="109" t="s">
        <v>40</v>
      </c>
      <c r="F597" s="109" t="s">
        <v>81</v>
      </c>
      <c r="G597" s="109" t="s">
        <v>1588</v>
      </c>
      <c r="H597" s="170">
        <v>2</v>
      </c>
      <c r="I597" s="109" t="s">
        <v>1667</v>
      </c>
      <c r="J597" s="183">
        <v>32</v>
      </c>
      <c r="K597" s="55" t="s">
        <v>1907</v>
      </c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212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>
        <v>32</v>
      </c>
      <c r="AU597" s="157"/>
      <c r="AV597" s="157">
        <v>32</v>
      </c>
      <c r="AW597" s="157"/>
      <c r="AX597" s="157"/>
      <c r="AY597" s="157"/>
    </row>
    <row r="598" spans="1:51" ht="14.25" customHeight="1">
      <c r="A598" s="156">
        <v>582</v>
      </c>
      <c r="B598" s="139"/>
      <c r="C598" s="69" t="s">
        <v>247</v>
      </c>
      <c r="D598" s="109" t="s">
        <v>375</v>
      </c>
      <c r="E598" s="109" t="s">
        <v>40</v>
      </c>
      <c r="F598" s="96" t="s">
        <v>357</v>
      </c>
      <c r="G598" s="109" t="s">
        <v>1588</v>
      </c>
      <c r="H598" s="170">
        <v>2</v>
      </c>
      <c r="I598" s="109" t="s">
        <v>1667</v>
      </c>
      <c r="J598" s="183">
        <v>30</v>
      </c>
      <c r="K598" s="55" t="s">
        <v>1907</v>
      </c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>
        <v>30</v>
      </c>
      <c r="AU598" s="157"/>
      <c r="AV598" s="157">
        <v>30</v>
      </c>
      <c r="AW598" s="157"/>
      <c r="AX598" s="157"/>
      <c r="AY598" s="157"/>
    </row>
    <row r="599" spans="1:51" ht="14.25" customHeight="1">
      <c r="A599" s="156">
        <v>583</v>
      </c>
      <c r="B599" s="139"/>
      <c r="C599" s="69" t="s">
        <v>247</v>
      </c>
      <c r="D599" s="109" t="s">
        <v>378</v>
      </c>
      <c r="E599" s="109" t="s">
        <v>40</v>
      </c>
      <c r="F599" s="109" t="s">
        <v>336</v>
      </c>
      <c r="G599" s="109" t="s">
        <v>1589</v>
      </c>
      <c r="H599" s="170">
        <v>2</v>
      </c>
      <c r="I599" s="109" t="s">
        <v>1667</v>
      </c>
      <c r="J599" s="183">
        <v>48</v>
      </c>
      <c r="K599" s="55" t="s">
        <v>1907</v>
      </c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>
        <v>48</v>
      </c>
      <c r="AU599" s="157"/>
      <c r="AV599" s="157">
        <v>48</v>
      </c>
      <c r="AW599" s="157"/>
      <c r="AX599" s="157"/>
      <c r="AY599" s="157"/>
    </row>
    <row r="600" spans="1:51" ht="14.25" customHeight="1">
      <c r="A600" s="243" t="s">
        <v>2054</v>
      </c>
      <c r="B600" s="244"/>
      <c r="C600" s="244"/>
      <c r="D600" s="244"/>
      <c r="E600" s="244"/>
      <c r="F600" s="244"/>
      <c r="G600" s="244"/>
      <c r="H600" s="245"/>
      <c r="I600" s="109"/>
      <c r="J600" s="226">
        <f>SUM(J554:J599)</f>
        <v>2022</v>
      </c>
      <c r="K600" s="55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</row>
    <row r="601" spans="1:51" ht="14.25" customHeight="1">
      <c r="A601" s="156">
        <v>584</v>
      </c>
      <c r="B601" s="112"/>
      <c r="C601" s="60" t="s">
        <v>1536</v>
      </c>
      <c r="D601" s="138" t="s">
        <v>1365</v>
      </c>
      <c r="E601" s="110" t="s">
        <v>693</v>
      </c>
      <c r="F601" s="69" t="s">
        <v>888</v>
      </c>
      <c r="G601" s="138" t="s">
        <v>1409</v>
      </c>
      <c r="H601" s="170">
        <v>6</v>
      </c>
      <c r="I601" s="109" t="s">
        <v>1463</v>
      </c>
      <c r="J601" s="184">
        <v>27</v>
      </c>
      <c r="K601" s="55" t="s">
        <v>1872</v>
      </c>
      <c r="L601" s="157">
        <v>5.4</v>
      </c>
      <c r="M601" s="157"/>
      <c r="N601" s="157">
        <v>5.4</v>
      </c>
      <c r="O601" s="157"/>
      <c r="P601" s="157">
        <v>5.4</v>
      </c>
      <c r="Q601" s="157"/>
      <c r="R601" s="157">
        <v>5.4</v>
      </c>
      <c r="S601" s="157"/>
      <c r="T601" s="157">
        <v>5.4</v>
      </c>
      <c r="U601" s="157"/>
      <c r="V601" s="157">
        <v>5.4</v>
      </c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</row>
    <row r="602" spans="1:51" ht="14.25" customHeight="1">
      <c r="A602" s="156">
        <v>585</v>
      </c>
      <c r="B602" s="139"/>
      <c r="C602" s="60" t="s">
        <v>1536</v>
      </c>
      <c r="D602" s="138" t="s">
        <v>1366</v>
      </c>
      <c r="E602" s="138" t="s">
        <v>693</v>
      </c>
      <c r="F602" s="109" t="s">
        <v>888</v>
      </c>
      <c r="G602" s="138" t="s">
        <v>1409</v>
      </c>
      <c r="H602" s="170">
        <v>6</v>
      </c>
      <c r="I602" s="109" t="s">
        <v>1464</v>
      </c>
      <c r="J602" s="184">
        <v>29</v>
      </c>
      <c r="K602" s="55" t="s">
        <v>1872</v>
      </c>
      <c r="L602" s="157">
        <v>5.8</v>
      </c>
      <c r="M602" s="157"/>
      <c r="N602" s="157">
        <v>5.8</v>
      </c>
      <c r="O602" s="157"/>
      <c r="P602" s="157">
        <v>5.8</v>
      </c>
      <c r="Q602" s="157"/>
      <c r="R602" s="157">
        <v>5.8</v>
      </c>
      <c r="S602" s="157"/>
      <c r="T602" s="157">
        <v>5.8</v>
      </c>
      <c r="U602" s="157"/>
      <c r="V602" s="157">
        <v>5.8</v>
      </c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</row>
    <row r="603" spans="1:51" ht="14.25" customHeight="1">
      <c r="A603" s="156">
        <v>586</v>
      </c>
      <c r="B603" s="112"/>
      <c r="C603" s="60" t="s">
        <v>1536</v>
      </c>
      <c r="D603" s="138" t="s">
        <v>1367</v>
      </c>
      <c r="E603" s="110" t="s">
        <v>693</v>
      </c>
      <c r="F603" s="69" t="s">
        <v>888</v>
      </c>
      <c r="G603" s="138" t="s">
        <v>1409</v>
      </c>
      <c r="H603" s="170">
        <v>6</v>
      </c>
      <c r="I603" s="109" t="s">
        <v>1465</v>
      </c>
      <c r="J603" s="184">
        <v>33</v>
      </c>
      <c r="K603" s="55" t="s">
        <v>1872</v>
      </c>
      <c r="L603" s="157">
        <v>6.6</v>
      </c>
      <c r="M603" s="157"/>
      <c r="N603" s="157">
        <v>6.6</v>
      </c>
      <c r="O603" s="157"/>
      <c r="P603" s="157">
        <v>6.6</v>
      </c>
      <c r="Q603" s="157"/>
      <c r="R603" s="157">
        <v>6.6</v>
      </c>
      <c r="S603" s="157"/>
      <c r="T603" s="157">
        <v>6.6</v>
      </c>
      <c r="U603" s="157"/>
      <c r="V603" s="157">
        <v>6.6</v>
      </c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</row>
    <row r="604" spans="1:51" ht="14.25" customHeight="1">
      <c r="A604" s="156">
        <v>587</v>
      </c>
      <c r="B604" s="112"/>
      <c r="C604" s="69" t="s">
        <v>247</v>
      </c>
      <c r="D604" s="109" t="s">
        <v>1552</v>
      </c>
      <c r="E604" s="109" t="s">
        <v>693</v>
      </c>
      <c r="F604" s="126" t="s">
        <v>891</v>
      </c>
      <c r="G604" s="109" t="s">
        <v>1615</v>
      </c>
      <c r="H604" s="170">
        <v>5</v>
      </c>
      <c r="I604" s="109" t="s">
        <v>1685</v>
      </c>
      <c r="J604" s="183">
        <v>40</v>
      </c>
      <c r="K604" s="55" t="s">
        <v>1872</v>
      </c>
      <c r="L604" s="157">
        <v>40</v>
      </c>
      <c r="M604" s="157"/>
      <c r="N604" s="157">
        <v>40</v>
      </c>
      <c r="O604" s="157"/>
      <c r="P604" s="157">
        <v>40</v>
      </c>
      <c r="Q604" s="157"/>
      <c r="R604" s="157">
        <v>40</v>
      </c>
      <c r="S604" s="157"/>
      <c r="T604" s="157">
        <v>40</v>
      </c>
      <c r="U604" s="157"/>
      <c r="V604" s="157">
        <v>40</v>
      </c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</row>
    <row r="605" spans="1:51" ht="14.25" customHeight="1">
      <c r="A605" s="156">
        <v>588</v>
      </c>
      <c r="B605" s="112"/>
      <c r="C605" s="69" t="s">
        <v>247</v>
      </c>
      <c r="D605" s="109" t="s">
        <v>1554</v>
      </c>
      <c r="E605" s="109" t="s">
        <v>693</v>
      </c>
      <c r="F605" s="109" t="s">
        <v>339</v>
      </c>
      <c r="G605" s="109" t="s">
        <v>1621</v>
      </c>
      <c r="H605" s="170">
        <v>4</v>
      </c>
      <c r="I605" s="109" t="s">
        <v>1332</v>
      </c>
      <c r="J605" s="183">
        <v>37</v>
      </c>
      <c r="K605" s="55" t="s">
        <v>1872</v>
      </c>
      <c r="L605" s="157">
        <v>37</v>
      </c>
      <c r="M605" s="157"/>
      <c r="N605" s="157">
        <v>37</v>
      </c>
      <c r="O605" s="157"/>
      <c r="P605" s="157">
        <v>37</v>
      </c>
      <c r="Q605" s="157"/>
      <c r="R605" s="157">
        <v>37</v>
      </c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</row>
    <row r="606" spans="1:51" ht="14.25" customHeight="1">
      <c r="A606" s="156">
        <v>589</v>
      </c>
      <c r="B606" s="139"/>
      <c r="C606" s="69" t="s">
        <v>247</v>
      </c>
      <c r="D606" s="109" t="s">
        <v>1555</v>
      </c>
      <c r="E606" s="109" t="s">
        <v>693</v>
      </c>
      <c r="F606" s="126" t="s">
        <v>1973</v>
      </c>
      <c r="G606" s="109" t="s">
        <v>1622</v>
      </c>
      <c r="H606" s="170">
        <v>4</v>
      </c>
      <c r="I606" s="109" t="s">
        <v>1332</v>
      </c>
      <c r="J606" s="187">
        <v>38</v>
      </c>
      <c r="K606" s="61" t="s">
        <v>1872</v>
      </c>
      <c r="L606" s="192">
        <v>38</v>
      </c>
      <c r="M606" s="192"/>
      <c r="N606" s="192">
        <v>38</v>
      </c>
      <c r="O606" s="192"/>
      <c r="P606" s="192">
        <v>38</v>
      </c>
      <c r="Q606" s="192"/>
      <c r="R606" s="192">
        <v>38</v>
      </c>
      <c r="S606" s="192"/>
      <c r="T606" s="192"/>
      <c r="U606" s="192"/>
      <c r="V606" s="192"/>
      <c r="W606" s="192"/>
      <c r="X606" s="192"/>
      <c r="Y606" s="192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</row>
    <row r="607" spans="1:51" ht="14.25" customHeight="1">
      <c r="A607" s="156">
        <v>590</v>
      </c>
      <c r="B607" s="112"/>
      <c r="C607" s="114" t="s">
        <v>1046</v>
      </c>
      <c r="D607" s="109" t="s">
        <v>990</v>
      </c>
      <c r="E607" s="109" t="s">
        <v>693</v>
      </c>
      <c r="F607" s="109" t="s">
        <v>382</v>
      </c>
      <c r="G607" s="109" t="s">
        <v>1006</v>
      </c>
      <c r="H607" s="170">
        <v>12</v>
      </c>
      <c r="I607" s="109" t="s">
        <v>1764</v>
      </c>
      <c r="J607" s="184">
        <v>46</v>
      </c>
      <c r="K607" s="55" t="s">
        <v>1872</v>
      </c>
      <c r="L607" s="157">
        <v>9.1999999999999993</v>
      </c>
      <c r="M607" s="157"/>
      <c r="N607" s="157">
        <v>9.1999999999999993</v>
      </c>
      <c r="O607" s="157"/>
      <c r="P607" s="157">
        <v>9.1999999999999993</v>
      </c>
      <c r="Q607" s="157"/>
      <c r="R607" s="157">
        <v>9.1999999999999993</v>
      </c>
      <c r="S607" s="157"/>
      <c r="T607" s="157"/>
      <c r="U607" s="157"/>
      <c r="V607" s="157">
        <v>9.1999999999999993</v>
      </c>
      <c r="W607" s="157"/>
      <c r="X607" s="157">
        <v>9.1999999999999993</v>
      </c>
      <c r="Y607" s="157"/>
      <c r="Z607" s="157">
        <v>9.1999999999999993</v>
      </c>
      <c r="AA607" s="157"/>
      <c r="AB607" s="157"/>
      <c r="AC607" s="157"/>
      <c r="AD607" s="157"/>
      <c r="AE607" s="157"/>
      <c r="AF607" s="157"/>
      <c r="AG607" s="157"/>
      <c r="AH607" s="157">
        <v>9.1999999999999993</v>
      </c>
      <c r="AI607" s="157"/>
      <c r="AJ607" s="157">
        <v>9.1999999999999993</v>
      </c>
      <c r="AK607" s="157"/>
      <c r="AL607" s="157"/>
      <c r="AM607" s="157"/>
      <c r="AN607" s="157">
        <v>9.1999999999999993</v>
      </c>
      <c r="AO607" s="157"/>
      <c r="AP607" s="157">
        <v>9.1999999999999993</v>
      </c>
      <c r="AQ607" s="157"/>
      <c r="AR607" s="157"/>
      <c r="AS607" s="157"/>
      <c r="AT607" s="157"/>
      <c r="AU607" s="157"/>
      <c r="AV607" s="157"/>
      <c r="AW607" s="157"/>
      <c r="AX607" s="157"/>
      <c r="AY607" s="157"/>
    </row>
    <row r="608" spans="1:51" ht="14.25" customHeight="1">
      <c r="A608" s="156">
        <v>591</v>
      </c>
      <c r="B608" s="139"/>
      <c r="C608" s="114" t="s">
        <v>1046</v>
      </c>
      <c r="D608" s="109" t="s">
        <v>991</v>
      </c>
      <c r="E608" s="109" t="s">
        <v>693</v>
      </c>
      <c r="F608" s="109" t="s">
        <v>381</v>
      </c>
      <c r="G608" s="109" t="s">
        <v>1007</v>
      </c>
      <c r="H608" s="170">
        <v>14</v>
      </c>
      <c r="I608" s="109" t="s">
        <v>1022</v>
      </c>
      <c r="J608" s="170">
        <v>50</v>
      </c>
      <c r="K608" s="55" t="s">
        <v>1872</v>
      </c>
      <c r="L608" s="157">
        <v>10</v>
      </c>
      <c r="M608" s="157"/>
      <c r="N608" s="157">
        <v>10</v>
      </c>
      <c r="O608" s="157"/>
      <c r="P608" s="157"/>
      <c r="Q608" s="157"/>
      <c r="R608" s="157"/>
      <c r="S608" s="157"/>
      <c r="T608" s="157"/>
      <c r="U608" s="157"/>
      <c r="V608" s="157">
        <v>10</v>
      </c>
      <c r="W608" s="157"/>
      <c r="X608" s="157">
        <v>10</v>
      </c>
      <c r="Y608" s="157"/>
      <c r="Z608" s="157">
        <v>10</v>
      </c>
      <c r="AA608" s="157"/>
      <c r="AB608" s="157">
        <v>10</v>
      </c>
      <c r="AC608" s="157"/>
      <c r="AD608" s="157">
        <v>10</v>
      </c>
      <c r="AE608" s="157"/>
      <c r="AF608" s="157">
        <v>10</v>
      </c>
      <c r="AG608" s="157"/>
      <c r="AH608" s="157">
        <v>10</v>
      </c>
      <c r="AI608" s="157"/>
      <c r="AJ608" s="157">
        <v>10</v>
      </c>
      <c r="AK608" s="157"/>
      <c r="AL608" s="157">
        <v>10</v>
      </c>
      <c r="AM608" s="157"/>
      <c r="AN608" s="157">
        <v>10</v>
      </c>
      <c r="AO608" s="157"/>
      <c r="AP608" s="157">
        <v>10</v>
      </c>
      <c r="AQ608" s="157"/>
      <c r="AR608" s="157">
        <v>10</v>
      </c>
      <c r="AS608" s="157"/>
      <c r="AT608" s="157"/>
      <c r="AU608" s="157"/>
      <c r="AV608" s="157"/>
      <c r="AW608" s="157"/>
      <c r="AX608" s="157"/>
      <c r="AY608" s="157"/>
    </row>
    <row r="609" spans="1:51" ht="14.25" customHeight="1">
      <c r="A609" s="156">
        <v>592</v>
      </c>
      <c r="B609" s="139"/>
      <c r="C609" s="114" t="s">
        <v>1046</v>
      </c>
      <c r="D609" s="109" t="s">
        <v>992</v>
      </c>
      <c r="E609" s="109" t="s">
        <v>693</v>
      </c>
      <c r="F609" s="109" t="s">
        <v>381</v>
      </c>
      <c r="G609" s="109" t="s">
        <v>1007</v>
      </c>
      <c r="H609" s="170">
        <v>14</v>
      </c>
      <c r="I609" s="109" t="s">
        <v>1023</v>
      </c>
      <c r="J609" s="170">
        <v>49</v>
      </c>
      <c r="K609" s="55" t="s">
        <v>1872</v>
      </c>
      <c r="L609" s="157">
        <v>9.8000000000000007</v>
      </c>
      <c r="M609" s="157"/>
      <c r="N609" s="157">
        <v>9.8000000000000007</v>
      </c>
      <c r="O609" s="157"/>
      <c r="P609" s="157">
        <v>9.8000000000000007</v>
      </c>
      <c r="Q609" s="157"/>
      <c r="R609" s="157">
        <v>9.8000000000000007</v>
      </c>
      <c r="S609" s="157"/>
      <c r="T609" s="157"/>
      <c r="U609" s="157"/>
      <c r="V609" s="157">
        <v>9.8000000000000007</v>
      </c>
      <c r="W609" s="157"/>
      <c r="X609" s="157">
        <v>9.8000000000000007</v>
      </c>
      <c r="Y609" s="157"/>
      <c r="Z609" s="157">
        <v>9.8000000000000007</v>
      </c>
      <c r="AA609" s="157"/>
      <c r="AB609" s="157">
        <v>9.8000000000000007</v>
      </c>
      <c r="AC609" s="157"/>
      <c r="AD609" s="157">
        <v>9.8000000000000007</v>
      </c>
      <c r="AE609" s="157"/>
      <c r="AF609" s="157">
        <v>9.8000000000000007</v>
      </c>
      <c r="AG609" s="157"/>
      <c r="AH609" s="157">
        <v>9.8000000000000007</v>
      </c>
      <c r="AI609" s="157"/>
      <c r="AJ609" s="157">
        <v>9.8000000000000007</v>
      </c>
      <c r="AK609" s="157"/>
      <c r="AL609" s="157">
        <v>9.8000000000000007</v>
      </c>
      <c r="AM609" s="157"/>
      <c r="AN609" s="157">
        <v>9.8000000000000007</v>
      </c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</row>
    <row r="610" spans="1:51" ht="14.25" customHeight="1">
      <c r="A610" s="156">
        <v>593</v>
      </c>
      <c r="B610" s="139"/>
      <c r="C610" s="114" t="s">
        <v>1046</v>
      </c>
      <c r="D610" s="109" t="s">
        <v>993</v>
      </c>
      <c r="E610" s="109" t="s">
        <v>693</v>
      </c>
      <c r="F610" s="109" t="s">
        <v>381</v>
      </c>
      <c r="G610" s="109" t="s">
        <v>1007</v>
      </c>
      <c r="H610" s="170">
        <v>14</v>
      </c>
      <c r="I610" s="109" t="s">
        <v>1024</v>
      </c>
      <c r="J610" s="170">
        <v>52</v>
      </c>
      <c r="K610" s="55" t="s">
        <v>1872</v>
      </c>
      <c r="L610" s="157">
        <v>10.4</v>
      </c>
      <c r="M610" s="157"/>
      <c r="N610" s="157">
        <v>10.4</v>
      </c>
      <c r="O610" s="157"/>
      <c r="P610" s="157">
        <v>10.4</v>
      </c>
      <c r="Q610" s="157"/>
      <c r="R610" s="157">
        <v>10.4</v>
      </c>
      <c r="S610" s="157"/>
      <c r="T610" s="157"/>
      <c r="U610" s="157"/>
      <c r="V610" s="157">
        <v>10.4</v>
      </c>
      <c r="W610" s="157"/>
      <c r="X610" s="157">
        <v>10.4</v>
      </c>
      <c r="Y610" s="157"/>
      <c r="Z610" s="157">
        <v>10.4</v>
      </c>
      <c r="AA610" s="157"/>
      <c r="AB610" s="157"/>
      <c r="AC610" s="157"/>
      <c r="AD610" s="157">
        <v>10.4</v>
      </c>
      <c r="AE610" s="157"/>
      <c r="AF610" s="157">
        <v>10.4</v>
      </c>
      <c r="AG610" s="157"/>
      <c r="AH610" s="157">
        <v>10.4</v>
      </c>
      <c r="AI610" s="157"/>
      <c r="AJ610" s="157">
        <v>10.4</v>
      </c>
      <c r="AK610" s="157"/>
      <c r="AL610" s="157">
        <v>10.4</v>
      </c>
      <c r="AM610" s="157"/>
      <c r="AN610" s="157">
        <v>10.4</v>
      </c>
      <c r="AO610" s="157"/>
      <c r="AP610" s="157">
        <v>10.4</v>
      </c>
      <c r="AQ610" s="157"/>
      <c r="AR610" s="157"/>
      <c r="AS610" s="157"/>
      <c r="AT610" s="157"/>
      <c r="AU610" s="157"/>
      <c r="AV610" s="157"/>
      <c r="AW610" s="157"/>
      <c r="AX610" s="157"/>
      <c r="AY610" s="157"/>
    </row>
    <row r="611" spans="1:51" ht="14.25" customHeight="1">
      <c r="A611" s="156">
        <v>594</v>
      </c>
      <c r="B611" s="139"/>
      <c r="C611" s="114" t="s">
        <v>1046</v>
      </c>
      <c r="D611" s="109" t="s">
        <v>997</v>
      </c>
      <c r="E611" s="109" t="s">
        <v>693</v>
      </c>
      <c r="F611" s="109" t="s">
        <v>338</v>
      </c>
      <c r="G611" s="109" t="s">
        <v>1009</v>
      </c>
      <c r="H611" s="170">
        <v>10</v>
      </c>
      <c r="I611" s="109" t="s">
        <v>1031</v>
      </c>
      <c r="J611" s="184">
        <v>49</v>
      </c>
      <c r="K611" s="55" t="s">
        <v>1872</v>
      </c>
      <c r="L611" s="157">
        <v>19.600000000000001</v>
      </c>
      <c r="M611" s="157"/>
      <c r="N611" s="157">
        <v>19.600000000000001</v>
      </c>
      <c r="O611" s="157"/>
      <c r="P611" s="157"/>
      <c r="Q611" s="157"/>
      <c r="R611" s="157"/>
      <c r="S611" s="157"/>
      <c r="T611" s="157"/>
      <c r="U611" s="157"/>
      <c r="V611" s="157">
        <v>19.600000000000001</v>
      </c>
      <c r="W611" s="157"/>
      <c r="X611" s="157">
        <v>19.600000000000001</v>
      </c>
      <c r="Y611" s="157"/>
      <c r="Z611" s="157">
        <v>19.600000000000001</v>
      </c>
      <c r="AA611" s="157"/>
      <c r="AB611" s="157"/>
      <c r="AC611" s="157"/>
      <c r="AD611" s="157"/>
      <c r="AE611" s="157"/>
      <c r="AF611" s="157"/>
      <c r="AG611" s="157"/>
      <c r="AH611" s="157">
        <v>19.600000000000001</v>
      </c>
      <c r="AI611" s="157"/>
      <c r="AJ611" s="157">
        <v>19.600000000000001</v>
      </c>
      <c r="AK611" s="157"/>
      <c r="AL611" s="157">
        <v>19.600000000000001</v>
      </c>
      <c r="AM611" s="157"/>
      <c r="AN611" s="157">
        <v>19.600000000000001</v>
      </c>
      <c r="AO611" s="157"/>
      <c r="AP611" s="157">
        <v>19.600000000000001</v>
      </c>
      <c r="AQ611" s="157"/>
      <c r="AR611" s="157"/>
      <c r="AS611" s="157"/>
      <c r="AT611" s="157"/>
      <c r="AU611" s="157"/>
      <c r="AV611" s="157"/>
      <c r="AW611" s="157"/>
      <c r="AX611" s="157"/>
      <c r="AY611" s="157"/>
    </row>
    <row r="612" spans="1:51" ht="14.25" customHeight="1">
      <c r="A612" s="156">
        <v>595</v>
      </c>
      <c r="B612" s="112"/>
      <c r="C612" s="114" t="s">
        <v>1046</v>
      </c>
      <c r="D612" s="109" t="s">
        <v>999</v>
      </c>
      <c r="E612" s="109" t="s">
        <v>693</v>
      </c>
      <c r="F612" s="126" t="s">
        <v>1974</v>
      </c>
      <c r="G612" s="109" t="s">
        <v>1013</v>
      </c>
      <c r="H612" s="170">
        <v>13</v>
      </c>
      <c r="I612" s="109" t="s">
        <v>1040</v>
      </c>
      <c r="J612" s="184">
        <v>30</v>
      </c>
      <c r="K612" s="55" t="s">
        <v>1872</v>
      </c>
      <c r="L612" s="157">
        <v>12</v>
      </c>
      <c r="M612" s="157"/>
      <c r="N612" s="157">
        <v>12</v>
      </c>
      <c r="O612" s="157"/>
      <c r="P612" s="157"/>
      <c r="Q612" s="157"/>
      <c r="R612" s="157"/>
      <c r="S612" s="157"/>
      <c r="T612" s="157"/>
      <c r="U612" s="157"/>
      <c r="V612" s="157">
        <v>12</v>
      </c>
      <c r="W612" s="157"/>
      <c r="X612" s="157">
        <v>12</v>
      </c>
      <c r="Y612" s="157"/>
      <c r="Z612" s="157">
        <v>12</v>
      </c>
      <c r="AA612" s="157"/>
      <c r="AB612" s="157">
        <v>12</v>
      </c>
      <c r="AC612" s="157"/>
      <c r="AD612" s="157">
        <v>12</v>
      </c>
      <c r="AE612" s="157"/>
      <c r="AF612" s="157">
        <v>12</v>
      </c>
      <c r="AG612" s="157"/>
      <c r="AH612" s="157">
        <v>12</v>
      </c>
      <c r="AI612" s="157"/>
      <c r="AJ612" s="157">
        <v>12</v>
      </c>
      <c r="AK612" s="157"/>
      <c r="AL612" s="157">
        <v>12</v>
      </c>
      <c r="AM612" s="157"/>
      <c r="AN612" s="157">
        <v>12</v>
      </c>
      <c r="AO612" s="157"/>
      <c r="AP612" s="157">
        <v>12</v>
      </c>
      <c r="AQ612" s="157"/>
      <c r="AR612" s="157"/>
      <c r="AS612" s="157"/>
      <c r="AT612" s="157"/>
      <c r="AU612" s="157"/>
      <c r="AV612" s="157"/>
      <c r="AW612" s="157"/>
      <c r="AX612" s="157"/>
      <c r="AY612" s="157"/>
    </row>
    <row r="613" spans="1:51" ht="14.25" customHeight="1">
      <c r="A613" s="156">
        <v>596</v>
      </c>
      <c r="B613" s="112"/>
      <c r="C613" s="60" t="s">
        <v>1536</v>
      </c>
      <c r="D613" s="138" t="s">
        <v>1365</v>
      </c>
      <c r="E613" s="138" t="s">
        <v>693</v>
      </c>
      <c r="F613" s="138" t="s">
        <v>352</v>
      </c>
      <c r="G613" s="138" t="s">
        <v>1405</v>
      </c>
      <c r="H613" s="170">
        <v>19</v>
      </c>
      <c r="I613" s="109" t="s">
        <v>1456</v>
      </c>
      <c r="J613" s="184">
        <v>27</v>
      </c>
      <c r="K613" s="55" t="s">
        <v>1873</v>
      </c>
      <c r="L613" s="157"/>
      <c r="M613" s="157">
        <v>5.4</v>
      </c>
      <c r="N613" s="157"/>
      <c r="O613" s="157">
        <v>5.4</v>
      </c>
      <c r="P613" s="157"/>
      <c r="Q613" s="157">
        <v>5.4</v>
      </c>
      <c r="R613" s="157"/>
      <c r="S613" s="157">
        <v>5.4</v>
      </c>
      <c r="T613" s="157"/>
      <c r="U613" s="157">
        <v>5.4</v>
      </c>
      <c r="V613" s="157"/>
      <c r="W613" s="157">
        <v>5.4</v>
      </c>
      <c r="X613" s="157"/>
      <c r="Y613" s="157">
        <v>5.4</v>
      </c>
      <c r="Z613" s="157"/>
      <c r="AA613" s="157">
        <v>5.4</v>
      </c>
      <c r="AB613" s="157"/>
      <c r="AC613" s="157">
        <v>5.4</v>
      </c>
      <c r="AD613" s="157"/>
      <c r="AE613" s="157">
        <v>5.4</v>
      </c>
      <c r="AF613" s="157"/>
      <c r="AG613" s="157">
        <v>5.4</v>
      </c>
      <c r="AH613" s="157"/>
      <c r="AI613" s="157">
        <v>5.4</v>
      </c>
      <c r="AJ613" s="157"/>
      <c r="AK613" s="157">
        <v>5.4</v>
      </c>
      <c r="AL613" s="157"/>
      <c r="AM613" s="157">
        <v>5.4</v>
      </c>
      <c r="AN613" s="157"/>
      <c r="AO613" s="157">
        <v>5.4</v>
      </c>
      <c r="AP613" s="157"/>
      <c r="AQ613" s="157">
        <v>5.4</v>
      </c>
      <c r="AR613" s="157"/>
      <c r="AS613" s="157">
        <v>5.4</v>
      </c>
      <c r="AT613" s="157"/>
      <c r="AU613" s="157">
        <v>5.4</v>
      </c>
      <c r="AV613" s="157"/>
      <c r="AW613" s="157">
        <v>5.4</v>
      </c>
      <c r="AX613" s="157"/>
      <c r="AY613" s="157"/>
    </row>
    <row r="614" spans="1:51" ht="14.25" customHeight="1">
      <c r="A614" s="156">
        <v>597</v>
      </c>
      <c r="B614" s="140"/>
      <c r="C614" s="60" t="s">
        <v>1536</v>
      </c>
      <c r="D614" s="138" t="s">
        <v>1366</v>
      </c>
      <c r="E614" s="138" t="s">
        <v>693</v>
      </c>
      <c r="F614" s="138" t="s">
        <v>352</v>
      </c>
      <c r="G614" s="138" t="s">
        <v>1405</v>
      </c>
      <c r="H614" s="170">
        <v>19</v>
      </c>
      <c r="I614" s="109" t="s">
        <v>1457</v>
      </c>
      <c r="J614" s="184">
        <v>29</v>
      </c>
      <c r="K614" s="55" t="s">
        <v>1873</v>
      </c>
      <c r="L614" s="192"/>
      <c r="M614" s="192">
        <v>5.8</v>
      </c>
      <c r="N614" s="192"/>
      <c r="O614" s="192">
        <v>5.8</v>
      </c>
      <c r="P614" s="192"/>
      <c r="Q614" s="192">
        <v>5.8</v>
      </c>
      <c r="R614" s="192"/>
      <c r="S614" s="192">
        <v>5.8</v>
      </c>
      <c r="T614" s="192"/>
      <c r="U614" s="192">
        <v>5.8</v>
      </c>
      <c r="V614" s="192"/>
      <c r="W614" s="192">
        <v>5.8</v>
      </c>
      <c r="X614" s="192"/>
      <c r="Y614" s="192">
        <v>5.8</v>
      </c>
      <c r="Z614" s="192"/>
      <c r="AA614" s="192">
        <v>5.8</v>
      </c>
      <c r="AB614" s="192"/>
      <c r="AC614" s="192">
        <v>5.8</v>
      </c>
      <c r="AD614" s="192"/>
      <c r="AE614" s="192">
        <v>5.8</v>
      </c>
      <c r="AF614" s="192"/>
      <c r="AG614" s="192">
        <v>5.8</v>
      </c>
      <c r="AH614" s="192"/>
      <c r="AI614" s="192">
        <v>5.8</v>
      </c>
      <c r="AJ614" s="192"/>
      <c r="AK614" s="192">
        <v>5.8</v>
      </c>
      <c r="AL614" s="192"/>
      <c r="AM614" s="192">
        <v>5.8</v>
      </c>
      <c r="AN614" s="192"/>
      <c r="AO614" s="192">
        <v>5.8</v>
      </c>
      <c r="AP614" s="192"/>
      <c r="AQ614" s="192">
        <v>5.8</v>
      </c>
      <c r="AR614" s="192"/>
      <c r="AS614" s="192">
        <v>5.8</v>
      </c>
      <c r="AT614" s="192"/>
      <c r="AU614" s="192">
        <v>5.8</v>
      </c>
      <c r="AV614" s="192"/>
      <c r="AW614" s="192">
        <v>5.8</v>
      </c>
      <c r="AX614" s="192"/>
      <c r="AY614" s="192"/>
    </row>
    <row r="615" spans="1:51" ht="14.25" customHeight="1">
      <c r="A615" s="156">
        <v>598</v>
      </c>
      <c r="B615" s="139"/>
      <c r="C615" s="60" t="s">
        <v>1536</v>
      </c>
      <c r="D615" s="138" t="s">
        <v>1365</v>
      </c>
      <c r="E615" s="138" t="s">
        <v>693</v>
      </c>
      <c r="F615" s="109" t="s">
        <v>339</v>
      </c>
      <c r="G615" s="138" t="s">
        <v>1406</v>
      </c>
      <c r="H615" s="170">
        <v>18</v>
      </c>
      <c r="I615" s="109" t="s">
        <v>1458</v>
      </c>
      <c r="J615" s="184">
        <v>27</v>
      </c>
      <c r="K615" s="55" t="s">
        <v>1873</v>
      </c>
      <c r="L615" s="157"/>
      <c r="M615" s="157">
        <v>5.4</v>
      </c>
      <c r="N615" s="157"/>
      <c r="O615" s="157">
        <v>5.4</v>
      </c>
      <c r="P615" s="157"/>
      <c r="Q615" s="157">
        <v>5.4</v>
      </c>
      <c r="R615" s="157"/>
      <c r="S615" s="157">
        <v>5.4</v>
      </c>
      <c r="T615" s="157"/>
      <c r="U615" s="157">
        <v>5.4</v>
      </c>
      <c r="V615" s="157"/>
      <c r="W615" s="157">
        <v>5.4</v>
      </c>
      <c r="X615" s="157"/>
      <c r="Y615" s="157">
        <v>5.4</v>
      </c>
      <c r="Z615" s="157"/>
      <c r="AA615" s="157">
        <v>5.4</v>
      </c>
      <c r="AB615" s="157"/>
      <c r="AC615" s="157">
        <v>5.4</v>
      </c>
      <c r="AD615" s="157"/>
      <c r="AE615" s="157">
        <v>5.4</v>
      </c>
      <c r="AF615" s="157"/>
      <c r="AG615" s="157">
        <v>5.4</v>
      </c>
      <c r="AH615" s="157"/>
      <c r="AI615" s="157">
        <v>5.4</v>
      </c>
      <c r="AJ615" s="157"/>
      <c r="AK615" s="157">
        <v>5.4</v>
      </c>
      <c r="AL615" s="157"/>
      <c r="AM615" s="157">
        <v>5.4</v>
      </c>
      <c r="AN615" s="157"/>
      <c r="AO615" s="157">
        <v>5.4</v>
      </c>
      <c r="AP615" s="157"/>
      <c r="AQ615" s="157">
        <v>5.4</v>
      </c>
      <c r="AR615" s="157"/>
      <c r="AS615" s="157">
        <v>5.4</v>
      </c>
      <c r="AT615" s="157"/>
      <c r="AU615" s="157">
        <v>5.4</v>
      </c>
      <c r="AV615" s="157"/>
      <c r="AW615" s="157">
        <v>5.4</v>
      </c>
      <c r="AX615" s="157"/>
      <c r="AY615" s="157"/>
    </row>
    <row r="616" spans="1:51" ht="14.25" customHeight="1">
      <c r="A616" s="156">
        <v>599</v>
      </c>
      <c r="B616" s="139"/>
      <c r="C616" s="60" t="s">
        <v>1536</v>
      </c>
      <c r="D616" s="138" t="s">
        <v>1366</v>
      </c>
      <c r="E616" s="138" t="s">
        <v>693</v>
      </c>
      <c r="F616" s="109" t="s">
        <v>339</v>
      </c>
      <c r="G616" s="138" t="s">
        <v>1406</v>
      </c>
      <c r="H616" s="170">
        <v>18</v>
      </c>
      <c r="I616" s="109" t="s">
        <v>1459</v>
      </c>
      <c r="J616" s="184">
        <v>29</v>
      </c>
      <c r="K616" s="55" t="s">
        <v>1873</v>
      </c>
      <c r="L616" s="157"/>
      <c r="M616" s="157">
        <v>5.8</v>
      </c>
      <c r="N616" s="157"/>
      <c r="O616" s="157">
        <v>5.8</v>
      </c>
      <c r="P616" s="157"/>
      <c r="Q616" s="157">
        <v>5.8</v>
      </c>
      <c r="R616" s="157"/>
      <c r="S616" s="157">
        <v>5.8</v>
      </c>
      <c r="T616" s="157"/>
      <c r="U616" s="157">
        <v>5.8</v>
      </c>
      <c r="V616" s="157"/>
      <c r="W616" s="157">
        <v>5.8</v>
      </c>
      <c r="X616" s="157"/>
      <c r="Y616" s="157">
        <v>5.8</v>
      </c>
      <c r="Z616" s="157"/>
      <c r="AA616" s="157">
        <v>5.8</v>
      </c>
      <c r="AB616" s="157"/>
      <c r="AC616" s="157">
        <v>5.8</v>
      </c>
      <c r="AD616" s="157"/>
      <c r="AE616" s="157">
        <v>5.8</v>
      </c>
      <c r="AF616" s="157"/>
      <c r="AG616" s="157">
        <v>5.8</v>
      </c>
      <c r="AH616" s="157"/>
      <c r="AI616" s="157">
        <v>5.8</v>
      </c>
      <c r="AJ616" s="157"/>
      <c r="AK616" s="157">
        <v>5.8</v>
      </c>
      <c r="AL616" s="157"/>
      <c r="AM616" s="157">
        <v>5.8</v>
      </c>
      <c r="AN616" s="157"/>
      <c r="AO616" s="157">
        <v>5.8</v>
      </c>
      <c r="AP616" s="157"/>
      <c r="AQ616" s="157">
        <v>5.8</v>
      </c>
      <c r="AR616" s="157"/>
      <c r="AS616" s="157">
        <v>5.8</v>
      </c>
      <c r="AT616" s="157"/>
      <c r="AU616" s="157">
        <v>5.8</v>
      </c>
      <c r="AV616" s="157"/>
      <c r="AW616" s="157">
        <v>5.8</v>
      </c>
      <c r="AX616" s="157"/>
      <c r="AY616" s="157"/>
    </row>
    <row r="617" spans="1:51" ht="14.25" customHeight="1">
      <c r="A617" s="156">
        <v>600</v>
      </c>
      <c r="B617" s="139"/>
      <c r="C617" s="60" t="s">
        <v>1536</v>
      </c>
      <c r="D617" s="138" t="s">
        <v>1367</v>
      </c>
      <c r="E617" s="138" t="s">
        <v>693</v>
      </c>
      <c r="F617" s="138" t="s">
        <v>352</v>
      </c>
      <c r="G617" s="138" t="s">
        <v>1405</v>
      </c>
      <c r="H617" s="170">
        <v>19</v>
      </c>
      <c r="I617" s="109" t="s">
        <v>1458</v>
      </c>
      <c r="J617" s="184">
        <v>33</v>
      </c>
      <c r="K617" s="55" t="s">
        <v>1873</v>
      </c>
      <c r="L617" s="157"/>
      <c r="M617" s="157">
        <v>6.6</v>
      </c>
      <c r="N617" s="157"/>
      <c r="O617" s="157">
        <v>6.6</v>
      </c>
      <c r="P617" s="157"/>
      <c r="Q617" s="157">
        <v>6.6</v>
      </c>
      <c r="R617" s="157"/>
      <c r="S617" s="157">
        <v>6.6</v>
      </c>
      <c r="T617" s="157"/>
      <c r="U617" s="157">
        <v>6.6</v>
      </c>
      <c r="V617" s="157"/>
      <c r="W617" s="157">
        <v>6.6</v>
      </c>
      <c r="X617" s="157"/>
      <c r="Y617" s="157">
        <v>6.6</v>
      </c>
      <c r="Z617" s="157"/>
      <c r="AA617" s="157">
        <v>6.6</v>
      </c>
      <c r="AB617" s="157"/>
      <c r="AC617" s="157">
        <v>6.6</v>
      </c>
      <c r="AD617" s="157"/>
      <c r="AE617" s="157">
        <v>6.6</v>
      </c>
      <c r="AF617" s="157"/>
      <c r="AG617" s="157">
        <v>6.6</v>
      </c>
      <c r="AH617" s="157"/>
      <c r="AI617" s="157">
        <v>6.6</v>
      </c>
      <c r="AJ617" s="157"/>
      <c r="AK617" s="157">
        <v>6.6</v>
      </c>
      <c r="AL617" s="157"/>
      <c r="AM617" s="157">
        <v>6.6</v>
      </c>
      <c r="AN617" s="157"/>
      <c r="AO617" s="157">
        <v>6.6</v>
      </c>
      <c r="AP617" s="157"/>
      <c r="AQ617" s="157">
        <v>6.6</v>
      </c>
      <c r="AR617" s="157"/>
      <c r="AS617" s="157">
        <v>6.6</v>
      </c>
      <c r="AT617" s="157"/>
      <c r="AU617" s="157">
        <v>6.6</v>
      </c>
      <c r="AV617" s="157"/>
      <c r="AW617" s="157">
        <v>6.6</v>
      </c>
      <c r="AX617" s="157"/>
      <c r="AY617" s="157"/>
    </row>
    <row r="618" spans="1:51" ht="14.25" customHeight="1">
      <c r="A618" s="156">
        <v>601</v>
      </c>
      <c r="B618" s="139"/>
      <c r="C618" s="60" t="s">
        <v>1536</v>
      </c>
      <c r="D618" s="138" t="s">
        <v>1367</v>
      </c>
      <c r="E618" s="138" t="s">
        <v>693</v>
      </c>
      <c r="F618" s="109" t="s">
        <v>339</v>
      </c>
      <c r="G618" s="138" t="s">
        <v>1406</v>
      </c>
      <c r="H618" s="170">
        <v>19</v>
      </c>
      <c r="I618" s="109" t="s">
        <v>1456</v>
      </c>
      <c r="J618" s="184">
        <v>33</v>
      </c>
      <c r="K618" s="55" t="s">
        <v>1873</v>
      </c>
      <c r="L618" s="157"/>
      <c r="M618" s="157">
        <v>6.6</v>
      </c>
      <c r="N618" s="157"/>
      <c r="O618" s="157">
        <v>6.6</v>
      </c>
      <c r="P618" s="157"/>
      <c r="Q618" s="157">
        <v>6.6</v>
      </c>
      <c r="R618" s="157"/>
      <c r="S618" s="157">
        <v>6.6</v>
      </c>
      <c r="T618" s="157"/>
      <c r="U618" s="157">
        <v>6.6</v>
      </c>
      <c r="V618" s="157"/>
      <c r="W618" s="157">
        <v>6.6</v>
      </c>
      <c r="X618" s="157"/>
      <c r="Y618" s="157">
        <v>6.6</v>
      </c>
      <c r="Z618" s="157"/>
      <c r="AA618" s="157">
        <v>6.6</v>
      </c>
      <c r="AB618" s="157"/>
      <c r="AC618" s="157">
        <v>6.6</v>
      </c>
      <c r="AD618" s="157"/>
      <c r="AE618" s="157">
        <v>6.6</v>
      </c>
      <c r="AF618" s="157"/>
      <c r="AG618" s="157">
        <v>6.6</v>
      </c>
      <c r="AH618" s="157"/>
      <c r="AI618" s="157">
        <v>6.6</v>
      </c>
      <c r="AJ618" s="157"/>
      <c r="AK618" s="157">
        <v>6.6</v>
      </c>
      <c r="AL618" s="157"/>
      <c r="AM618" s="157">
        <v>6.6</v>
      </c>
      <c r="AN618" s="157"/>
      <c r="AO618" s="157">
        <v>6.6</v>
      </c>
      <c r="AP618" s="157"/>
      <c r="AQ618" s="157">
        <v>6.6</v>
      </c>
      <c r="AR618" s="157"/>
      <c r="AS618" s="157">
        <v>6.6</v>
      </c>
      <c r="AT618" s="157"/>
      <c r="AU618" s="157">
        <v>6.6</v>
      </c>
      <c r="AV618" s="157"/>
      <c r="AW618" s="157">
        <v>6.6</v>
      </c>
      <c r="AX618" s="157"/>
      <c r="AY618" s="157"/>
    </row>
    <row r="619" spans="1:51" ht="14.25" customHeight="1">
      <c r="A619" s="156">
        <v>602</v>
      </c>
      <c r="B619" s="139"/>
      <c r="C619" s="69" t="s">
        <v>247</v>
      </c>
      <c r="D619" s="109" t="s">
        <v>1553</v>
      </c>
      <c r="E619" s="109" t="s">
        <v>693</v>
      </c>
      <c r="F619" s="126" t="s">
        <v>891</v>
      </c>
      <c r="G619" s="109" t="s">
        <v>1617</v>
      </c>
      <c r="H619" s="170">
        <v>5</v>
      </c>
      <c r="I619" s="109" t="s">
        <v>1804</v>
      </c>
      <c r="J619" s="183">
        <v>40</v>
      </c>
      <c r="K619" s="55" t="s">
        <v>1873</v>
      </c>
      <c r="L619" s="157"/>
      <c r="M619" s="157">
        <v>40</v>
      </c>
      <c r="N619" s="157"/>
      <c r="O619" s="157">
        <v>40</v>
      </c>
      <c r="P619" s="157"/>
      <c r="Q619" s="157">
        <v>40</v>
      </c>
      <c r="R619" s="157"/>
      <c r="S619" s="157">
        <v>40</v>
      </c>
      <c r="T619" s="157"/>
      <c r="U619" s="157">
        <v>40</v>
      </c>
      <c r="V619" s="157"/>
      <c r="W619" s="157">
        <v>40</v>
      </c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</row>
    <row r="620" spans="1:51" ht="14.25" customHeight="1">
      <c r="A620" s="156">
        <v>603</v>
      </c>
      <c r="B620" s="139"/>
      <c r="C620" s="69" t="s">
        <v>247</v>
      </c>
      <c r="D620" s="109" t="s">
        <v>1556</v>
      </c>
      <c r="E620" s="109" t="s">
        <v>693</v>
      </c>
      <c r="F620" s="109" t="s">
        <v>887</v>
      </c>
      <c r="G620" s="109" t="s">
        <v>1623</v>
      </c>
      <c r="H620" s="170">
        <v>4</v>
      </c>
      <c r="I620" s="109" t="s">
        <v>1807</v>
      </c>
      <c r="J620" s="183">
        <v>49</v>
      </c>
      <c r="K620" s="55" t="s">
        <v>1873</v>
      </c>
      <c r="L620" s="157"/>
      <c r="M620" s="157">
        <v>49</v>
      </c>
      <c r="N620" s="157"/>
      <c r="O620" s="157">
        <v>49</v>
      </c>
      <c r="P620" s="157"/>
      <c r="Q620" s="157">
        <v>49</v>
      </c>
      <c r="R620" s="157"/>
      <c r="S620" s="157">
        <v>49</v>
      </c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</row>
    <row r="621" spans="1:51" ht="14.25" customHeight="1">
      <c r="A621" s="156">
        <v>604</v>
      </c>
      <c r="B621" s="139"/>
      <c r="C621" s="114" t="s">
        <v>1046</v>
      </c>
      <c r="D621" s="109" t="s">
        <v>988</v>
      </c>
      <c r="E621" s="109" t="s">
        <v>693</v>
      </c>
      <c r="F621" s="109" t="s">
        <v>382</v>
      </c>
      <c r="G621" s="109" t="s">
        <v>1000</v>
      </c>
      <c r="H621" s="170">
        <v>18</v>
      </c>
      <c r="I621" s="109" t="s">
        <v>1765</v>
      </c>
      <c r="J621" s="184">
        <v>33</v>
      </c>
      <c r="K621" s="55" t="s">
        <v>1873</v>
      </c>
      <c r="L621" s="157"/>
      <c r="M621" s="157">
        <v>13.2</v>
      </c>
      <c r="N621" s="157"/>
      <c r="O621" s="157">
        <v>13.2</v>
      </c>
      <c r="P621" s="157"/>
      <c r="Q621" s="157"/>
      <c r="R621" s="157"/>
      <c r="S621" s="157"/>
      <c r="T621" s="157"/>
      <c r="U621" s="157"/>
      <c r="V621" s="157"/>
      <c r="W621" s="157">
        <v>6.6</v>
      </c>
      <c r="X621" s="157"/>
      <c r="Y621" s="157">
        <v>6.6</v>
      </c>
      <c r="Z621" s="157"/>
      <c r="AA621" s="157">
        <v>6.6</v>
      </c>
      <c r="AB621" s="157"/>
      <c r="AC621" s="157">
        <v>6.6</v>
      </c>
      <c r="AD621" s="157"/>
      <c r="AE621" s="157">
        <v>6.6</v>
      </c>
      <c r="AF621" s="157"/>
      <c r="AG621" s="157">
        <v>6.6</v>
      </c>
      <c r="AH621" s="157"/>
      <c r="AI621" s="157">
        <v>6.6</v>
      </c>
      <c r="AJ621" s="157"/>
      <c r="AK621" s="157">
        <v>6.6</v>
      </c>
      <c r="AL621" s="157"/>
      <c r="AM621" s="157"/>
      <c r="AN621" s="157"/>
      <c r="AO621" s="157">
        <v>6.6</v>
      </c>
      <c r="AP621" s="157"/>
      <c r="AQ621" s="157">
        <v>6.6</v>
      </c>
      <c r="AR621" s="157"/>
      <c r="AS621" s="157">
        <v>6.6</v>
      </c>
      <c r="AT621" s="157"/>
      <c r="AU621" s="157">
        <v>6.6</v>
      </c>
      <c r="AV621" s="157"/>
      <c r="AW621" s="157">
        <v>6.6</v>
      </c>
      <c r="AX621" s="195"/>
      <c r="AY621" s="195"/>
    </row>
    <row r="622" spans="1:51" ht="14.25" customHeight="1">
      <c r="A622" s="156">
        <v>605</v>
      </c>
      <c r="B622" s="139"/>
      <c r="C622" s="114" t="s">
        <v>1046</v>
      </c>
      <c r="D622" s="109" t="s">
        <v>988</v>
      </c>
      <c r="E622" s="109" t="s">
        <v>693</v>
      </c>
      <c r="F622" s="109" t="s">
        <v>384</v>
      </c>
      <c r="G622" s="109" t="s">
        <v>1001</v>
      </c>
      <c r="H622" s="170">
        <v>16</v>
      </c>
      <c r="I622" s="109" t="s">
        <v>1017</v>
      </c>
      <c r="J622" s="184">
        <v>33</v>
      </c>
      <c r="K622" s="55" t="s">
        <v>1873</v>
      </c>
      <c r="L622" s="157"/>
      <c r="M622" s="157">
        <v>6.6</v>
      </c>
      <c r="N622" s="157"/>
      <c r="O622" s="157">
        <v>6.6</v>
      </c>
      <c r="P622" s="157"/>
      <c r="Q622" s="157">
        <v>13.2</v>
      </c>
      <c r="R622" s="157"/>
      <c r="S622" s="157"/>
      <c r="T622" s="157"/>
      <c r="U622" s="157"/>
      <c r="V622" s="157"/>
      <c r="W622" s="157">
        <v>6.6</v>
      </c>
      <c r="X622" s="157"/>
      <c r="Y622" s="157">
        <v>6.6</v>
      </c>
      <c r="Z622" s="157"/>
      <c r="AA622" s="157">
        <v>6.6</v>
      </c>
      <c r="AB622" s="157"/>
      <c r="AC622" s="157"/>
      <c r="AD622" s="157"/>
      <c r="AE622" s="157">
        <v>6.6</v>
      </c>
      <c r="AF622" s="157"/>
      <c r="AG622" s="157">
        <v>6.6</v>
      </c>
      <c r="AH622" s="157"/>
      <c r="AI622" s="157">
        <v>6.6</v>
      </c>
      <c r="AJ622" s="157"/>
      <c r="AK622" s="157">
        <v>6.6</v>
      </c>
      <c r="AL622" s="157"/>
      <c r="AM622" s="157">
        <v>6.6</v>
      </c>
      <c r="AN622" s="157"/>
      <c r="AO622" s="157">
        <v>6.6</v>
      </c>
      <c r="AP622" s="157"/>
      <c r="AQ622" s="157">
        <v>6.6</v>
      </c>
      <c r="AR622" s="157"/>
      <c r="AS622" s="157">
        <v>6.6</v>
      </c>
      <c r="AT622" s="157"/>
      <c r="AU622" s="157"/>
      <c r="AV622" s="157"/>
      <c r="AW622" s="157">
        <v>6.6</v>
      </c>
      <c r="AX622" s="157"/>
      <c r="AY622" s="157"/>
    </row>
    <row r="623" spans="1:51" ht="14.25" customHeight="1">
      <c r="A623" s="156">
        <v>606</v>
      </c>
      <c r="B623" s="112"/>
      <c r="C623" s="114" t="s">
        <v>1046</v>
      </c>
      <c r="D623" s="109" t="s">
        <v>997</v>
      </c>
      <c r="E623" s="109" t="s">
        <v>693</v>
      </c>
      <c r="F623" s="109" t="s">
        <v>384</v>
      </c>
      <c r="G623" s="109" t="s">
        <v>1008</v>
      </c>
      <c r="H623" s="170">
        <v>12</v>
      </c>
      <c r="I623" s="109" t="s">
        <v>1029</v>
      </c>
      <c r="J623" s="184">
        <v>49</v>
      </c>
      <c r="K623" s="55" t="s">
        <v>1873</v>
      </c>
      <c r="L623" s="157"/>
      <c r="M623" s="157">
        <v>19.600000000000001</v>
      </c>
      <c r="N623" s="157"/>
      <c r="O623" s="157">
        <v>19.600000000000001</v>
      </c>
      <c r="P623" s="157"/>
      <c r="Q623" s="157"/>
      <c r="R623" s="157"/>
      <c r="S623" s="157"/>
      <c r="T623" s="157"/>
      <c r="U623" s="157"/>
      <c r="V623" s="157"/>
      <c r="W623" s="157">
        <v>19.600000000000001</v>
      </c>
      <c r="X623" s="157"/>
      <c r="Y623" s="157">
        <v>19.600000000000001</v>
      </c>
      <c r="Z623" s="157"/>
      <c r="AA623" s="157">
        <v>19.600000000000001</v>
      </c>
      <c r="AB623" s="157"/>
      <c r="AC623" s="157"/>
      <c r="AD623" s="157"/>
      <c r="AE623" s="157">
        <v>19.600000000000001</v>
      </c>
      <c r="AF623" s="157"/>
      <c r="AG623" s="157">
        <v>19.600000000000001</v>
      </c>
      <c r="AH623" s="157"/>
      <c r="AI623" s="157">
        <v>19.600000000000001</v>
      </c>
      <c r="AJ623" s="157"/>
      <c r="AK623" s="157">
        <v>19.600000000000001</v>
      </c>
      <c r="AL623" s="157"/>
      <c r="AM623" s="157">
        <v>19.600000000000001</v>
      </c>
      <c r="AN623" s="157"/>
      <c r="AO623" s="157">
        <v>19.600000000000001</v>
      </c>
      <c r="AP623" s="157"/>
      <c r="AQ623" s="157">
        <v>19.600000000000001</v>
      </c>
      <c r="AR623" s="157"/>
      <c r="AS623" s="157"/>
      <c r="AT623" s="157"/>
      <c r="AU623" s="157"/>
      <c r="AV623" s="157"/>
      <c r="AW623" s="157"/>
      <c r="AX623" s="157"/>
      <c r="AY623" s="157"/>
    </row>
    <row r="624" spans="1:51" ht="14.25" customHeight="1">
      <c r="A624" s="156">
        <v>607</v>
      </c>
      <c r="B624" s="112"/>
      <c r="C624" s="114" t="s">
        <v>1046</v>
      </c>
      <c r="D624" s="109" t="s">
        <v>996</v>
      </c>
      <c r="E624" s="109" t="s">
        <v>693</v>
      </c>
      <c r="F624" s="109" t="s">
        <v>338</v>
      </c>
      <c r="G624" s="109" t="s">
        <v>1009</v>
      </c>
      <c r="H624" s="170">
        <v>10</v>
      </c>
      <c r="I624" s="109" t="s">
        <v>1030</v>
      </c>
      <c r="J624" s="184">
        <v>45</v>
      </c>
      <c r="K624" s="55" t="s">
        <v>1873</v>
      </c>
      <c r="L624" s="157"/>
      <c r="M624" s="157">
        <v>18</v>
      </c>
      <c r="N624" s="157"/>
      <c r="O624" s="157">
        <v>18</v>
      </c>
      <c r="P624" s="157"/>
      <c r="Q624" s="157"/>
      <c r="R624" s="157"/>
      <c r="S624" s="157"/>
      <c r="T624" s="157"/>
      <c r="U624" s="157"/>
      <c r="V624" s="157"/>
      <c r="W624" s="157">
        <v>18</v>
      </c>
      <c r="X624" s="157"/>
      <c r="Y624" s="157">
        <v>18</v>
      </c>
      <c r="Z624" s="157"/>
      <c r="AA624" s="157">
        <v>18</v>
      </c>
      <c r="AB624" s="157"/>
      <c r="AC624" s="157"/>
      <c r="AD624" s="157"/>
      <c r="AE624" s="157"/>
      <c r="AF624" s="157"/>
      <c r="AG624" s="157"/>
      <c r="AH624" s="157"/>
      <c r="AI624" s="157">
        <v>18</v>
      </c>
      <c r="AJ624" s="157"/>
      <c r="AK624" s="157">
        <v>18</v>
      </c>
      <c r="AL624" s="157"/>
      <c r="AM624" s="157">
        <v>18</v>
      </c>
      <c r="AN624" s="157"/>
      <c r="AO624" s="157">
        <v>18</v>
      </c>
      <c r="AP624" s="157"/>
      <c r="AQ624" s="157">
        <v>18</v>
      </c>
      <c r="AR624" s="157"/>
      <c r="AS624" s="157"/>
      <c r="AT624" s="157"/>
      <c r="AU624" s="157"/>
      <c r="AV624" s="157"/>
      <c r="AW624" s="157"/>
      <c r="AX624" s="157"/>
      <c r="AY624" s="157"/>
    </row>
    <row r="625" spans="1:51" ht="14.25" customHeight="1">
      <c r="A625" s="156">
        <v>608</v>
      </c>
      <c r="B625" s="139"/>
      <c r="C625" s="114" t="s">
        <v>1046</v>
      </c>
      <c r="D625" s="109" t="s">
        <v>994</v>
      </c>
      <c r="E625" s="109" t="s">
        <v>693</v>
      </c>
      <c r="F625" s="109" t="s">
        <v>381</v>
      </c>
      <c r="G625" s="109" t="s">
        <v>1007</v>
      </c>
      <c r="H625" s="170">
        <v>14</v>
      </c>
      <c r="I625" s="109" t="s">
        <v>1025</v>
      </c>
      <c r="J625" s="184">
        <v>50</v>
      </c>
      <c r="K625" s="55" t="s">
        <v>1876</v>
      </c>
      <c r="L625" s="157"/>
      <c r="M625" s="157"/>
      <c r="N625" s="157">
        <v>10</v>
      </c>
      <c r="O625" s="157"/>
      <c r="P625" s="157"/>
      <c r="Q625" s="157"/>
      <c r="R625" s="157">
        <v>10</v>
      </c>
      <c r="S625" s="157"/>
      <c r="T625" s="157"/>
      <c r="U625" s="157"/>
      <c r="V625" s="157">
        <v>10</v>
      </c>
      <c r="W625" s="157"/>
      <c r="X625" s="157">
        <v>10</v>
      </c>
      <c r="Y625" s="157"/>
      <c r="Z625" s="157">
        <v>10</v>
      </c>
      <c r="AA625" s="157"/>
      <c r="AB625" s="157">
        <v>10</v>
      </c>
      <c r="AC625" s="157"/>
      <c r="AD625" s="157">
        <v>10</v>
      </c>
      <c r="AE625" s="157"/>
      <c r="AF625" s="157">
        <v>10</v>
      </c>
      <c r="AG625" s="157"/>
      <c r="AH625" s="157">
        <v>10</v>
      </c>
      <c r="AI625" s="157"/>
      <c r="AJ625" s="157">
        <v>10</v>
      </c>
      <c r="AK625" s="157"/>
      <c r="AL625" s="157">
        <v>10</v>
      </c>
      <c r="AM625" s="157"/>
      <c r="AN625" s="157">
        <v>10</v>
      </c>
      <c r="AO625" s="157"/>
      <c r="AP625" s="157">
        <v>10</v>
      </c>
      <c r="AQ625" s="157"/>
      <c r="AR625" s="157">
        <v>10</v>
      </c>
      <c r="AS625" s="157"/>
      <c r="AT625" s="157"/>
      <c r="AU625" s="157"/>
      <c r="AV625" s="157"/>
      <c r="AW625" s="157"/>
      <c r="AX625" s="157"/>
      <c r="AY625" s="157"/>
    </row>
    <row r="626" spans="1:51" ht="14.25" customHeight="1">
      <c r="A626" s="156">
        <v>609</v>
      </c>
      <c r="B626" s="112"/>
      <c r="C626" s="114" t="s">
        <v>1046</v>
      </c>
      <c r="D626" s="109" t="s">
        <v>995</v>
      </c>
      <c r="E626" s="109" t="s">
        <v>693</v>
      </c>
      <c r="F626" s="109" t="s">
        <v>381</v>
      </c>
      <c r="G626" s="109" t="s">
        <v>1007</v>
      </c>
      <c r="H626" s="170">
        <v>14</v>
      </c>
      <c r="I626" s="109" t="s">
        <v>1026</v>
      </c>
      <c r="J626" s="184">
        <v>49</v>
      </c>
      <c r="K626" s="55" t="s">
        <v>1876</v>
      </c>
      <c r="L626" s="157"/>
      <c r="M626" s="157"/>
      <c r="N626" s="157">
        <v>9.8000000000000007</v>
      </c>
      <c r="O626" s="157"/>
      <c r="P626" s="157">
        <v>9.8000000000000007</v>
      </c>
      <c r="Q626" s="157"/>
      <c r="R626" s="157">
        <v>9.8000000000000007</v>
      </c>
      <c r="S626" s="157"/>
      <c r="T626" s="157"/>
      <c r="U626" s="157"/>
      <c r="V626" s="157">
        <v>9.8000000000000007</v>
      </c>
      <c r="W626" s="157"/>
      <c r="X626" s="157">
        <v>9.8000000000000007</v>
      </c>
      <c r="Y626" s="157"/>
      <c r="Z626" s="157">
        <v>9.8000000000000007</v>
      </c>
      <c r="AA626" s="157"/>
      <c r="AB626" s="157"/>
      <c r="AC626" s="157"/>
      <c r="AD626" s="157">
        <v>9.8000000000000007</v>
      </c>
      <c r="AE626" s="157"/>
      <c r="AF626" s="157">
        <v>9.8000000000000007</v>
      </c>
      <c r="AG626" s="157"/>
      <c r="AH626" s="157">
        <v>9.8000000000000007</v>
      </c>
      <c r="AI626" s="157"/>
      <c r="AJ626" s="157">
        <v>9.8000000000000007</v>
      </c>
      <c r="AK626" s="157"/>
      <c r="AL626" s="157">
        <v>9.8000000000000007</v>
      </c>
      <c r="AM626" s="157"/>
      <c r="AN626" s="157">
        <v>9.8000000000000007</v>
      </c>
      <c r="AO626" s="157"/>
      <c r="AP626" s="157">
        <v>9.8000000000000007</v>
      </c>
      <c r="AQ626" s="157"/>
      <c r="AR626" s="157">
        <v>9.8000000000000007</v>
      </c>
      <c r="AS626" s="157"/>
      <c r="AT626" s="157"/>
      <c r="AU626" s="157"/>
      <c r="AV626" s="157"/>
      <c r="AW626" s="157"/>
      <c r="AX626" s="157"/>
      <c r="AY626" s="157"/>
    </row>
    <row r="627" spans="1:51" ht="14.25" customHeight="1">
      <c r="A627" s="156">
        <v>610</v>
      </c>
      <c r="B627" s="112"/>
      <c r="C627" s="114" t="s">
        <v>1046</v>
      </c>
      <c r="D627" s="109" t="s">
        <v>990</v>
      </c>
      <c r="E627" s="109" t="s">
        <v>693</v>
      </c>
      <c r="F627" s="109" t="s">
        <v>383</v>
      </c>
      <c r="G627" s="109" t="s">
        <v>1014</v>
      </c>
      <c r="H627" s="170">
        <v>12</v>
      </c>
      <c r="I627" s="109" t="s">
        <v>1041</v>
      </c>
      <c r="J627" s="184">
        <v>46</v>
      </c>
      <c r="K627" s="55" t="s">
        <v>1876</v>
      </c>
      <c r="L627" s="157"/>
      <c r="M627" s="157"/>
      <c r="N627" s="157">
        <v>9.1999999999999993</v>
      </c>
      <c r="O627" s="157"/>
      <c r="P627" s="157">
        <v>9.1999999999999993</v>
      </c>
      <c r="Q627" s="157"/>
      <c r="R627" s="157">
        <v>9.1999999999999993</v>
      </c>
      <c r="S627" s="157"/>
      <c r="T627" s="157"/>
      <c r="U627" s="157"/>
      <c r="V627" s="157">
        <v>9.1999999999999993</v>
      </c>
      <c r="W627" s="157"/>
      <c r="X627" s="157">
        <v>9.1999999999999993</v>
      </c>
      <c r="Y627" s="157"/>
      <c r="Z627" s="157">
        <v>9.1999999999999993</v>
      </c>
      <c r="AA627" s="157"/>
      <c r="AB627" s="157">
        <v>9.1999999999999993</v>
      </c>
      <c r="AC627" s="157"/>
      <c r="AD627" s="157">
        <v>9.1999999999999993</v>
      </c>
      <c r="AE627" s="157"/>
      <c r="AF627" s="157">
        <v>9.1999999999999993</v>
      </c>
      <c r="AG627" s="157"/>
      <c r="AH627" s="157">
        <v>9.1999999999999993</v>
      </c>
      <c r="AI627" s="157"/>
      <c r="AJ627" s="157">
        <v>9.1999999999999993</v>
      </c>
      <c r="AK627" s="157"/>
      <c r="AL627" s="157">
        <v>9.1999999999999993</v>
      </c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</row>
    <row r="628" spans="1:51" ht="14.25" customHeight="1">
      <c r="A628" s="156">
        <v>611</v>
      </c>
      <c r="B628" s="112"/>
      <c r="C628" s="114" t="s">
        <v>1046</v>
      </c>
      <c r="D628" s="109" t="s">
        <v>990</v>
      </c>
      <c r="E628" s="109" t="s">
        <v>693</v>
      </c>
      <c r="F628" s="109" t="s">
        <v>381</v>
      </c>
      <c r="G628" s="109" t="s">
        <v>1007</v>
      </c>
      <c r="H628" s="170">
        <v>14</v>
      </c>
      <c r="I628" s="109" t="s">
        <v>1027</v>
      </c>
      <c r="J628" s="184">
        <v>46</v>
      </c>
      <c r="K628" s="55" t="s">
        <v>1877</v>
      </c>
      <c r="L628" s="157"/>
      <c r="M628" s="157"/>
      <c r="N628" s="157"/>
      <c r="O628" s="157">
        <v>9.1999999999999993</v>
      </c>
      <c r="P628" s="157"/>
      <c r="Q628" s="157"/>
      <c r="R628" s="157"/>
      <c r="S628" s="157">
        <v>9.1999999999999993</v>
      </c>
      <c r="T628" s="157"/>
      <c r="U628" s="157"/>
      <c r="V628" s="157"/>
      <c r="W628" s="157">
        <v>9.1999999999999993</v>
      </c>
      <c r="X628" s="157"/>
      <c r="Y628" s="157">
        <v>9.1999999999999993</v>
      </c>
      <c r="Z628" s="157"/>
      <c r="AA628" s="157">
        <v>9.1999999999999993</v>
      </c>
      <c r="AB628" s="157"/>
      <c r="AC628" s="157">
        <v>9.1999999999999993</v>
      </c>
      <c r="AD628" s="157"/>
      <c r="AE628" s="157">
        <v>9.1999999999999993</v>
      </c>
      <c r="AF628" s="157"/>
      <c r="AG628" s="157">
        <v>9.1999999999999993</v>
      </c>
      <c r="AH628" s="157"/>
      <c r="AI628" s="157">
        <v>9.1999999999999993</v>
      </c>
      <c r="AJ628" s="157"/>
      <c r="AK628" s="157">
        <v>9.1999999999999993</v>
      </c>
      <c r="AL628" s="157"/>
      <c r="AM628" s="157">
        <v>9.1999999999999993</v>
      </c>
      <c r="AN628" s="157"/>
      <c r="AO628" s="157">
        <v>9.1999999999999993</v>
      </c>
      <c r="AP628" s="157"/>
      <c r="AQ628" s="157">
        <v>9.1999999999999993</v>
      </c>
      <c r="AR628" s="157"/>
      <c r="AS628" s="157">
        <v>9.1999999999999993</v>
      </c>
      <c r="AT628" s="157"/>
      <c r="AU628" s="157"/>
      <c r="AV628" s="157"/>
      <c r="AW628" s="157"/>
      <c r="AX628" s="157"/>
      <c r="AY628" s="157"/>
    </row>
    <row r="629" spans="1:51" ht="14.25" customHeight="1">
      <c r="A629" s="156">
        <v>612</v>
      </c>
      <c r="B629" s="112"/>
      <c r="C629" s="69" t="s">
        <v>247</v>
      </c>
      <c r="D629" s="109" t="s">
        <v>361</v>
      </c>
      <c r="E629" s="109" t="s">
        <v>693</v>
      </c>
      <c r="F629" s="109" t="s">
        <v>810</v>
      </c>
      <c r="G629" s="109" t="s">
        <v>1593</v>
      </c>
      <c r="H629" s="170">
        <v>4</v>
      </c>
      <c r="I629" s="109" t="s">
        <v>1670</v>
      </c>
      <c r="J629" s="183">
        <v>29</v>
      </c>
      <c r="K629" s="55" t="s">
        <v>1870</v>
      </c>
      <c r="L629" s="157"/>
      <c r="M629" s="157"/>
      <c r="N629" s="157"/>
      <c r="O629" s="157"/>
      <c r="P629" s="157">
        <v>29</v>
      </c>
      <c r="Q629" s="157"/>
      <c r="R629" s="157">
        <v>29</v>
      </c>
      <c r="S629" s="157"/>
      <c r="T629" s="157"/>
      <c r="U629" s="157"/>
      <c r="V629" s="157">
        <v>29</v>
      </c>
      <c r="W629" s="157"/>
      <c r="X629" s="157">
        <v>29</v>
      </c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</row>
    <row r="630" spans="1:51" ht="14.25" customHeight="1">
      <c r="A630" s="156">
        <v>613</v>
      </c>
      <c r="B630" s="112"/>
      <c r="C630" s="114" t="s">
        <v>1046</v>
      </c>
      <c r="D630" s="109" t="s">
        <v>992</v>
      </c>
      <c r="E630" s="109" t="s">
        <v>693</v>
      </c>
      <c r="F630" s="109" t="s">
        <v>889</v>
      </c>
      <c r="G630" s="109" t="s">
        <v>1011</v>
      </c>
      <c r="H630" s="170">
        <v>14</v>
      </c>
      <c r="I630" s="109" t="s">
        <v>1035</v>
      </c>
      <c r="J630" s="184">
        <v>49</v>
      </c>
      <c r="K630" s="55" t="s">
        <v>1870</v>
      </c>
      <c r="L630" s="157"/>
      <c r="M630" s="157"/>
      <c r="N630" s="157"/>
      <c r="O630" s="157"/>
      <c r="P630" s="157">
        <v>9.8000000000000007</v>
      </c>
      <c r="Q630" s="157"/>
      <c r="R630" s="157">
        <v>9.8000000000000007</v>
      </c>
      <c r="S630" s="157"/>
      <c r="T630" s="157"/>
      <c r="U630" s="157"/>
      <c r="V630" s="157">
        <v>9.8000000000000007</v>
      </c>
      <c r="W630" s="157"/>
      <c r="X630" s="157">
        <v>9.8000000000000007</v>
      </c>
      <c r="Y630" s="157"/>
      <c r="Z630" s="157">
        <v>9.8000000000000007</v>
      </c>
      <c r="AA630" s="157"/>
      <c r="AB630" s="157">
        <v>9.8000000000000007</v>
      </c>
      <c r="AC630" s="157"/>
      <c r="AD630" s="157">
        <v>9.8000000000000007</v>
      </c>
      <c r="AE630" s="157"/>
      <c r="AF630" s="157">
        <v>9.8000000000000007</v>
      </c>
      <c r="AG630" s="157"/>
      <c r="AH630" s="157">
        <v>9.8000000000000007</v>
      </c>
      <c r="AI630" s="157"/>
      <c r="AJ630" s="157">
        <v>9.8000000000000007</v>
      </c>
      <c r="AK630" s="157"/>
      <c r="AL630" s="157">
        <v>9.8000000000000007</v>
      </c>
      <c r="AM630" s="157"/>
      <c r="AN630" s="157">
        <v>9.8000000000000007</v>
      </c>
      <c r="AO630" s="157"/>
      <c r="AP630" s="157">
        <v>9.8000000000000007</v>
      </c>
      <c r="AQ630" s="157"/>
      <c r="AR630" s="157">
        <v>9.8000000000000007</v>
      </c>
      <c r="AS630" s="157"/>
      <c r="AT630" s="157"/>
      <c r="AU630" s="157"/>
      <c r="AV630" s="157"/>
      <c r="AW630" s="157"/>
      <c r="AX630" s="157"/>
      <c r="AY630" s="157"/>
    </row>
    <row r="631" spans="1:51" ht="14.25" customHeight="1">
      <c r="A631" s="156">
        <v>614</v>
      </c>
      <c r="B631" s="139"/>
      <c r="C631" s="114" t="s">
        <v>1046</v>
      </c>
      <c r="D631" s="109" t="s">
        <v>993</v>
      </c>
      <c r="E631" s="109" t="s">
        <v>693</v>
      </c>
      <c r="F631" s="109" t="s">
        <v>889</v>
      </c>
      <c r="G631" s="109" t="s">
        <v>1011</v>
      </c>
      <c r="H631" s="170">
        <v>14</v>
      </c>
      <c r="I631" s="109" t="s">
        <v>1036</v>
      </c>
      <c r="J631" s="184">
        <v>52</v>
      </c>
      <c r="K631" s="55" t="s">
        <v>1870</v>
      </c>
      <c r="L631" s="157"/>
      <c r="M631" s="157"/>
      <c r="N631" s="157"/>
      <c r="O631" s="157"/>
      <c r="P631" s="157">
        <v>10.4</v>
      </c>
      <c r="Q631" s="157"/>
      <c r="R631" s="157">
        <v>10.4</v>
      </c>
      <c r="S631" s="157"/>
      <c r="T631" s="157"/>
      <c r="U631" s="157"/>
      <c r="V631" s="157">
        <v>10.4</v>
      </c>
      <c r="W631" s="157"/>
      <c r="X631" s="157">
        <v>10.4</v>
      </c>
      <c r="Y631" s="157"/>
      <c r="Z631" s="157">
        <v>10.4</v>
      </c>
      <c r="AA631" s="157"/>
      <c r="AB631" s="157"/>
      <c r="AC631" s="157"/>
      <c r="AD631" s="157">
        <v>10.4</v>
      </c>
      <c r="AE631" s="157"/>
      <c r="AF631" s="157">
        <v>10.4</v>
      </c>
      <c r="AG631" s="157"/>
      <c r="AH631" s="157">
        <v>10.4</v>
      </c>
      <c r="AI631" s="157"/>
      <c r="AJ631" s="157">
        <v>10.4</v>
      </c>
      <c r="AK631" s="157"/>
      <c r="AL631" s="157">
        <v>10.4</v>
      </c>
      <c r="AM631" s="157"/>
      <c r="AN631" s="157">
        <v>10.4</v>
      </c>
      <c r="AO631" s="157"/>
      <c r="AP631" s="157">
        <v>10.4</v>
      </c>
      <c r="AQ631" s="157"/>
      <c r="AR631" s="157">
        <v>10.4</v>
      </c>
      <c r="AS631" s="157"/>
      <c r="AT631" s="157"/>
      <c r="AU631" s="157"/>
      <c r="AV631" s="157">
        <v>10.4</v>
      </c>
      <c r="AW631" s="157"/>
      <c r="AX631" s="157"/>
      <c r="AY631" s="157"/>
    </row>
    <row r="632" spans="1:51" ht="14.25" customHeight="1">
      <c r="A632" s="156">
        <v>615</v>
      </c>
      <c r="B632" s="112"/>
      <c r="C632" s="114" t="s">
        <v>1046</v>
      </c>
      <c r="D632" s="109" t="s">
        <v>989</v>
      </c>
      <c r="E632" s="109" t="s">
        <v>693</v>
      </c>
      <c r="F632" s="109" t="s">
        <v>887</v>
      </c>
      <c r="G632" s="109" t="s">
        <v>1015</v>
      </c>
      <c r="H632" s="170">
        <v>14</v>
      </c>
      <c r="I632" s="109" t="s">
        <v>1809</v>
      </c>
      <c r="J632" s="184">
        <v>30</v>
      </c>
      <c r="K632" s="55" t="s">
        <v>1870</v>
      </c>
      <c r="L632" s="157"/>
      <c r="M632" s="157"/>
      <c r="N632" s="157"/>
      <c r="O632" s="157"/>
      <c r="P632" s="157">
        <v>6</v>
      </c>
      <c r="Q632" s="157"/>
      <c r="R632" s="157">
        <v>6</v>
      </c>
      <c r="S632" s="157"/>
      <c r="T632" s="157"/>
      <c r="U632" s="157"/>
      <c r="V632" s="157">
        <v>6</v>
      </c>
      <c r="W632" s="157"/>
      <c r="X632" s="157">
        <v>6</v>
      </c>
      <c r="Y632" s="157"/>
      <c r="Z632" s="157">
        <v>6</v>
      </c>
      <c r="AA632" s="157"/>
      <c r="AB632" s="157"/>
      <c r="AC632" s="157"/>
      <c r="AD632" s="157">
        <v>6</v>
      </c>
      <c r="AE632" s="157"/>
      <c r="AF632" s="157">
        <v>6</v>
      </c>
      <c r="AG632" s="157"/>
      <c r="AH632" s="157">
        <v>6</v>
      </c>
      <c r="AI632" s="157"/>
      <c r="AJ632" s="157">
        <v>6</v>
      </c>
      <c r="AK632" s="157"/>
      <c r="AL632" s="157">
        <v>6</v>
      </c>
      <c r="AM632" s="157"/>
      <c r="AN632" s="157">
        <v>6</v>
      </c>
      <c r="AO632" s="157"/>
      <c r="AP632" s="157">
        <v>6</v>
      </c>
      <c r="AQ632" s="157"/>
      <c r="AR632" s="157">
        <v>6</v>
      </c>
      <c r="AS632" s="157"/>
      <c r="AT632" s="157"/>
      <c r="AU632" s="157"/>
      <c r="AV632" s="157">
        <v>6</v>
      </c>
      <c r="AW632" s="157"/>
      <c r="AX632" s="157"/>
      <c r="AY632" s="157"/>
    </row>
    <row r="633" spans="1:51" ht="14.25" customHeight="1">
      <c r="A633" s="156">
        <v>616</v>
      </c>
      <c r="B633" s="112"/>
      <c r="C633" s="60" t="s">
        <v>1536</v>
      </c>
      <c r="D633" s="138" t="s">
        <v>1364</v>
      </c>
      <c r="E633" s="138" t="s">
        <v>693</v>
      </c>
      <c r="F633" s="138" t="s">
        <v>337</v>
      </c>
      <c r="G633" s="138" t="s">
        <v>1404</v>
      </c>
      <c r="H633" s="170">
        <v>9</v>
      </c>
      <c r="I633" s="109" t="s">
        <v>1455</v>
      </c>
      <c r="J633" s="184">
        <v>20</v>
      </c>
      <c r="K633" s="55" t="s">
        <v>1871</v>
      </c>
      <c r="L633" s="157"/>
      <c r="M633" s="157"/>
      <c r="N633" s="157"/>
      <c r="O633" s="157"/>
      <c r="P633" s="157"/>
      <c r="Q633" s="157">
        <v>4</v>
      </c>
      <c r="R633" s="157"/>
      <c r="S633" s="157">
        <v>4</v>
      </c>
      <c r="T633" s="157"/>
      <c r="U633" s="157">
        <v>4</v>
      </c>
      <c r="V633" s="157"/>
      <c r="W633" s="157">
        <v>4</v>
      </c>
      <c r="X633" s="157"/>
      <c r="Y633" s="157">
        <v>4</v>
      </c>
      <c r="Z633" s="157"/>
      <c r="AA633" s="157">
        <v>4</v>
      </c>
      <c r="AB633" s="157"/>
      <c r="AC633" s="157">
        <v>4</v>
      </c>
      <c r="AD633" s="157"/>
      <c r="AE633" s="157">
        <v>4</v>
      </c>
      <c r="AF633" s="157"/>
      <c r="AG633" s="157">
        <v>4</v>
      </c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</row>
    <row r="634" spans="1:51" ht="14.25" customHeight="1">
      <c r="A634" s="156">
        <v>617</v>
      </c>
      <c r="B634" s="112"/>
      <c r="C634" s="60" t="s">
        <v>1536</v>
      </c>
      <c r="D634" s="138" t="s">
        <v>1364</v>
      </c>
      <c r="E634" s="138" t="s">
        <v>693</v>
      </c>
      <c r="F634" s="96" t="s">
        <v>1762</v>
      </c>
      <c r="G634" s="138" t="s">
        <v>1407</v>
      </c>
      <c r="H634" s="170">
        <v>8</v>
      </c>
      <c r="I634" s="109" t="s">
        <v>1802</v>
      </c>
      <c r="J634" s="184">
        <v>20</v>
      </c>
      <c r="K634" s="55" t="s">
        <v>1871</v>
      </c>
      <c r="L634" s="157"/>
      <c r="M634" s="157"/>
      <c r="N634" s="157"/>
      <c r="O634" s="157"/>
      <c r="P634" s="157"/>
      <c r="Q634" s="157">
        <v>4</v>
      </c>
      <c r="R634" s="157"/>
      <c r="S634" s="157">
        <v>4</v>
      </c>
      <c r="T634" s="157"/>
      <c r="U634" s="157">
        <v>4</v>
      </c>
      <c r="V634" s="157"/>
      <c r="W634" s="157"/>
      <c r="X634" s="157"/>
      <c r="Y634" s="157"/>
      <c r="Z634" s="157"/>
      <c r="AA634" s="157">
        <v>4</v>
      </c>
      <c r="AB634" s="157"/>
      <c r="AC634" s="157">
        <v>4</v>
      </c>
      <c r="AD634" s="157"/>
      <c r="AE634" s="190">
        <v>4</v>
      </c>
      <c r="AF634" s="157"/>
      <c r="AG634" s="157">
        <v>4</v>
      </c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</row>
    <row r="635" spans="1:51" ht="14.25" customHeight="1">
      <c r="A635" s="156">
        <v>618</v>
      </c>
      <c r="B635" s="112"/>
      <c r="C635" s="69" t="s">
        <v>247</v>
      </c>
      <c r="D635" s="109" t="s">
        <v>361</v>
      </c>
      <c r="E635" s="109" t="s">
        <v>693</v>
      </c>
      <c r="F635" s="109" t="s">
        <v>810</v>
      </c>
      <c r="G635" s="109" t="s">
        <v>1592</v>
      </c>
      <c r="H635" s="170">
        <v>4</v>
      </c>
      <c r="I635" s="109" t="s">
        <v>1671</v>
      </c>
      <c r="J635" s="183">
        <v>29</v>
      </c>
      <c r="K635" s="55" t="s">
        <v>1871</v>
      </c>
      <c r="L635" s="157"/>
      <c r="M635" s="157"/>
      <c r="N635" s="157"/>
      <c r="O635" s="157"/>
      <c r="P635" s="157"/>
      <c r="Q635" s="157">
        <v>29</v>
      </c>
      <c r="R635" s="157"/>
      <c r="S635" s="157">
        <v>29</v>
      </c>
      <c r="T635" s="157"/>
      <c r="U635" s="157"/>
      <c r="V635" s="157"/>
      <c r="W635" s="157">
        <v>29</v>
      </c>
      <c r="X635" s="157"/>
      <c r="Y635" s="157">
        <v>29</v>
      </c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</row>
    <row r="636" spans="1:51" ht="14.25" customHeight="1">
      <c r="A636" s="156">
        <v>619</v>
      </c>
      <c r="B636" s="139"/>
      <c r="C636" s="114" t="s">
        <v>1046</v>
      </c>
      <c r="D636" s="109" t="s">
        <v>995</v>
      </c>
      <c r="E636" s="109" t="s">
        <v>693</v>
      </c>
      <c r="F636" s="109" t="s">
        <v>889</v>
      </c>
      <c r="G636" s="109" t="s">
        <v>1011</v>
      </c>
      <c r="H636" s="170">
        <v>14</v>
      </c>
      <c r="I636" s="109" t="s">
        <v>1038</v>
      </c>
      <c r="J636" s="184">
        <v>49</v>
      </c>
      <c r="K636" s="55" t="s">
        <v>1871</v>
      </c>
      <c r="L636" s="157"/>
      <c r="M636" s="157"/>
      <c r="N636" s="190"/>
      <c r="O636" s="157"/>
      <c r="P636" s="157"/>
      <c r="Q636" s="157">
        <v>9.8000000000000007</v>
      </c>
      <c r="R636" s="157"/>
      <c r="S636" s="157">
        <v>9.8000000000000007</v>
      </c>
      <c r="T636" s="157"/>
      <c r="U636" s="157"/>
      <c r="V636" s="157"/>
      <c r="W636" s="157">
        <v>9.8000000000000007</v>
      </c>
      <c r="X636" s="157"/>
      <c r="Y636" s="157">
        <v>9.8000000000000007</v>
      </c>
      <c r="Z636" s="157"/>
      <c r="AA636" s="157">
        <v>9.8000000000000007</v>
      </c>
      <c r="AB636" s="157"/>
      <c r="AC636" s="157"/>
      <c r="AD636" s="157"/>
      <c r="AE636" s="157">
        <v>9.8000000000000007</v>
      </c>
      <c r="AF636" s="157"/>
      <c r="AG636" s="157">
        <v>9.8000000000000007</v>
      </c>
      <c r="AH636" s="157"/>
      <c r="AI636" s="157">
        <v>9.8000000000000007</v>
      </c>
      <c r="AJ636" s="157"/>
      <c r="AK636" s="157">
        <v>9.8000000000000007</v>
      </c>
      <c r="AL636" s="157"/>
      <c r="AM636" s="157">
        <v>9.8000000000000007</v>
      </c>
      <c r="AN636" s="157"/>
      <c r="AO636" s="157">
        <v>9.8000000000000007</v>
      </c>
      <c r="AP636" s="157"/>
      <c r="AQ636" s="157">
        <v>9.8000000000000007</v>
      </c>
      <c r="AR636" s="157"/>
      <c r="AS636" s="157">
        <v>9.8000000000000007</v>
      </c>
      <c r="AT636" s="157"/>
      <c r="AU636" s="157"/>
      <c r="AV636" s="157"/>
      <c r="AW636" s="157">
        <v>9.8000000000000007</v>
      </c>
      <c r="AX636" s="157"/>
      <c r="AY636" s="157"/>
    </row>
    <row r="637" spans="1:51" ht="14.25" customHeight="1">
      <c r="A637" s="156">
        <v>620</v>
      </c>
      <c r="B637" s="112"/>
      <c r="C637" s="114" t="s">
        <v>1046</v>
      </c>
      <c r="D637" s="109" t="s">
        <v>994</v>
      </c>
      <c r="E637" s="109" t="s">
        <v>693</v>
      </c>
      <c r="F637" s="109" t="s">
        <v>888</v>
      </c>
      <c r="G637" s="109" t="s">
        <v>1016</v>
      </c>
      <c r="H637" s="170">
        <v>12</v>
      </c>
      <c r="I637" s="109" t="s">
        <v>1043</v>
      </c>
      <c r="J637" s="184">
        <v>49</v>
      </c>
      <c r="K637" s="55" t="s">
        <v>1871</v>
      </c>
      <c r="L637" s="157"/>
      <c r="M637" s="157"/>
      <c r="N637" s="157"/>
      <c r="O637" s="157"/>
      <c r="P637" s="157"/>
      <c r="Q637" s="157">
        <v>9.8000000000000007</v>
      </c>
      <c r="R637" s="157"/>
      <c r="S637" s="157">
        <v>9.8000000000000007</v>
      </c>
      <c r="T637" s="157"/>
      <c r="U637" s="157"/>
      <c r="V637" s="157"/>
      <c r="W637" s="157"/>
      <c r="X637" s="157"/>
      <c r="Y637" s="157">
        <v>9.8000000000000007</v>
      </c>
      <c r="Z637" s="157"/>
      <c r="AA637" s="157">
        <v>9.8000000000000007</v>
      </c>
      <c r="AB637" s="157"/>
      <c r="AC637" s="157"/>
      <c r="AD637" s="157"/>
      <c r="AE637" s="157">
        <v>9.8000000000000007</v>
      </c>
      <c r="AF637" s="157"/>
      <c r="AG637" s="157">
        <v>9.8000000000000007</v>
      </c>
      <c r="AH637" s="157"/>
      <c r="AI637" s="157">
        <v>9.8000000000000007</v>
      </c>
      <c r="AJ637" s="157"/>
      <c r="AK637" s="157">
        <v>9.8000000000000007</v>
      </c>
      <c r="AL637" s="157"/>
      <c r="AM637" s="157">
        <v>9.8000000000000007</v>
      </c>
      <c r="AN637" s="157"/>
      <c r="AO637" s="157">
        <v>9.8000000000000007</v>
      </c>
      <c r="AP637" s="157"/>
      <c r="AQ637" s="157">
        <v>9.8000000000000007</v>
      </c>
      <c r="AR637" s="157"/>
      <c r="AS637" s="157">
        <v>9.8000000000000007</v>
      </c>
      <c r="AT637" s="157"/>
      <c r="AU637" s="157"/>
      <c r="AV637" s="157"/>
      <c r="AW637" s="157"/>
      <c r="AX637" s="157"/>
      <c r="AY637" s="157"/>
    </row>
    <row r="638" spans="1:51" ht="14.25" customHeight="1">
      <c r="A638" s="156">
        <v>621</v>
      </c>
      <c r="B638" s="139"/>
      <c r="C638" s="114" t="s">
        <v>1046</v>
      </c>
      <c r="D638" s="109" t="s">
        <v>988</v>
      </c>
      <c r="E638" s="109" t="s">
        <v>693</v>
      </c>
      <c r="F638" s="126" t="s">
        <v>338</v>
      </c>
      <c r="G638" s="109" t="s">
        <v>1002</v>
      </c>
      <c r="H638" s="170">
        <v>1</v>
      </c>
      <c r="I638" s="109" t="s">
        <v>1018</v>
      </c>
      <c r="J638" s="184">
        <v>33</v>
      </c>
      <c r="K638" s="55" t="s">
        <v>1874</v>
      </c>
      <c r="L638" s="157"/>
      <c r="M638" s="157"/>
      <c r="N638" s="157"/>
      <c r="O638" s="157"/>
      <c r="P638" s="157"/>
      <c r="Q638" s="157"/>
      <c r="R638" s="157">
        <v>33</v>
      </c>
      <c r="S638" s="157">
        <v>19.8</v>
      </c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</row>
    <row r="639" spans="1:51" ht="14.25" customHeight="1">
      <c r="A639" s="156">
        <v>622</v>
      </c>
      <c r="B639" s="112"/>
      <c r="C639" s="114" t="s">
        <v>1046</v>
      </c>
      <c r="D639" s="109" t="s">
        <v>995</v>
      </c>
      <c r="E639" s="109" t="s">
        <v>693</v>
      </c>
      <c r="F639" s="109" t="s">
        <v>887</v>
      </c>
      <c r="G639" s="109" t="s">
        <v>1015</v>
      </c>
      <c r="H639" s="170">
        <v>14</v>
      </c>
      <c r="I639" s="109" t="s">
        <v>1042</v>
      </c>
      <c r="J639" s="184">
        <v>49</v>
      </c>
      <c r="K639" s="55" t="s">
        <v>1874</v>
      </c>
      <c r="L639" s="157"/>
      <c r="M639" s="157"/>
      <c r="N639" s="157"/>
      <c r="O639" s="157"/>
      <c r="P639" s="157"/>
      <c r="Q639" s="157"/>
      <c r="R639" s="157">
        <v>9.8000000000000007</v>
      </c>
      <c r="S639" s="157"/>
      <c r="T639" s="157"/>
      <c r="U639" s="157"/>
      <c r="V639" s="157">
        <v>9.8000000000000007</v>
      </c>
      <c r="W639" s="157"/>
      <c r="X639" s="157">
        <v>9.8000000000000007</v>
      </c>
      <c r="Y639" s="157"/>
      <c r="Z639" s="157">
        <v>9.8000000000000007</v>
      </c>
      <c r="AA639" s="157"/>
      <c r="AB639" s="157">
        <v>9.8000000000000007</v>
      </c>
      <c r="AC639" s="157"/>
      <c r="AD639" s="157">
        <v>9.8000000000000007</v>
      </c>
      <c r="AE639" s="157"/>
      <c r="AF639" s="157">
        <v>9.8000000000000007</v>
      </c>
      <c r="AG639" s="157"/>
      <c r="AH639" s="157">
        <v>9.8000000000000007</v>
      </c>
      <c r="AI639" s="157"/>
      <c r="AJ639" s="157">
        <v>9.8000000000000007</v>
      </c>
      <c r="AK639" s="157"/>
      <c r="AL639" s="157">
        <v>9.8000000000000007</v>
      </c>
      <c r="AM639" s="157"/>
      <c r="AN639" s="157">
        <v>9.8000000000000007</v>
      </c>
      <c r="AO639" s="157"/>
      <c r="AP639" s="157">
        <v>9.8000000000000007</v>
      </c>
      <c r="AQ639" s="157"/>
      <c r="AR639" s="157">
        <v>9.8000000000000007</v>
      </c>
      <c r="AS639" s="157"/>
      <c r="AT639" s="157"/>
      <c r="AU639" s="157"/>
      <c r="AV639" s="157">
        <v>9.8000000000000007</v>
      </c>
      <c r="AW639" s="157"/>
      <c r="AX639" s="157"/>
      <c r="AY639" s="157"/>
    </row>
    <row r="640" spans="1:51" ht="14.25" customHeight="1">
      <c r="A640" s="156">
        <v>623</v>
      </c>
      <c r="B640" s="139"/>
      <c r="C640" s="114" t="s">
        <v>1046</v>
      </c>
      <c r="D640" s="109" t="s">
        <v>995</v>
      </c>
      <c r="E640" s="109" t="s">
        <v>693</v>
      </c>
      <c r="F640" s="109" t="s">
        <v>888</v>
      </c>
      <c r="G640" s="109" t="s">
        <v>1016</v>
      </c>
      <c r="H640" s="170">
        <v>12</v>
      </c>
      <c r="I640" s="109" t="s">
        <v>1044</v>
      </c>
      <c r="J640" s="184">
        <v>30</v>
      </c>
      <c r="K640" s="55" t="s">
        <v>1875</v>
      </c>
      <c r="L640" s="157"/>
      <c r="M640" s="157"/>
      <c r="N640" s="157"/>
      <c r="O640" s="157"/>
      <c r="P640" s="157"/>
      <c r="Q640" s="157"/>
      <c r="R640" s="157"/>
      <c r="S640" s="157">
        <v>6</v>
      </c>
      <c r="T640" s="157"/>
      <c r="U640" s="157"/>
      <c r="V640" s="157"/>
      <c r="W640" s="157">
        <v>6</v>
      </c>
      <c r="X640" s="157"/>
      <c r="Y640" s="157">
        <v>6</v>
      </c>
      <c r="Z640" s="157"/>
      <c r="AA640" s="157">
        <v>6</v>
      </c>
      <c r="AB640" s="157"/>
      <c r="AC640" s="157"/>
      <c r="AD640" s="157"/>
      <c r="AE640" s="157">
        <v>6</v>
      </c>
      <c r="AF640" s="157"/>
      <c r="AG640" s="157">
        <v>6</v>
      </c>
      <c r="AH640" s="157"/>
      <c r="AI640" s="157">
        <v>6</v>
      </c>
      <c r="AJ640" s="157"/>
      <c r="AK640" s="157">
        <v>6</v>
      </c>
      <c r="AL640" s="157"/>
      <c r="AM640" s="157">
        <v>6</v>
      </c>
      <c r="AN640" s="157"/>
      <c r="AO640" s="157">
        <v>6</v>
      </c>
      <c r="AP640" s="157"/>
      <c r="AQ640" s="157">
        <v>6</v>
      </c>
      <c r="AR640" s="157"/>
      <c r="AS640" s="157">
        <v>6</v>
      </c>
      <c r="AT640" s="157"/>
      <c r="AU640" s="157"/>
      <c r="AV640" s="157"/>
      <c r="AW640" s="157"/>
      <c r="AX640" s="157"/>
      <c r="AY640" s="157"/>
    </row>
    <row r="641" spans="1:51" ht="14.25" customHeight="1">
      <c r="A641" s="156">
        <v>624</v>
      </c>
      <c r="B641" s="112"/>
      <c r="C641" s="114" t="s">
        <v>1046</v>
      </c>
      <c r="D641" s="109" t="s">
        <v>989</v>
      </c>
      <c r="E641" s="109" t="s">
        <v>693</v>
      </c>
      <c r="F641" s="109" t="s">
        <v>888</v>
      </c>
      <c r="G641" s="109" t="s">
        <v>1016</v>
      </c>
      <c r="H641" s="170">
        <v>12</v>
      </c>
      <c r="I641" s="109" t="s">
        <v>1045</v>
      </c>
      <c r="J641" s="184">
        <v>30</v>
      </c>
      <c r="K641" s="55" t="s">
        <v>1875</v>
      </c>
      <c r="L641" s="157"/>
      <c r="M641" s="157"/>
      <c r="N641" s="157"/>
      <c r="O641" s="157"/>
      <c r="P641" s="157"/>
      <c r="Q641" s="157"/>
      <c r="R641" s="157"/>
      <c r="S641" s="157">
        <v>6</v>
      </c>
      <c r="T641" s="157"/>
      <c r="U641" s="157"/>
      <c r="V641" s="157"/>
      <c r="W641" s="157">
        <v>6</v>
      </c>
      <c r="X641" s="157"/>
      <c r="Y641" s="157">
        <v>6</v>
      </c>
      <c r="Z641" s="157"/>
      <c r="AA641" s="157">
        <v>6</v>
      </c>
      <c r="AB641" s="157"/>
      <c r="AC641" s="157"/>
      <c r="AD641" s="157"/>
      <c r="AE641" s="157">
        <v>6</v>
      </c>
      <c r="AF641" s="157"/>
      <c r="AG641" s="157">
        <v>6</v>
      </c>
      <c r="AH641" s="157"/>
      <c r="AI641" s="157">
        <v>6</v>
      </c>
      <c r="AJ641" s="157"/>
      <c r="AK641" s="157">
        <v>6</v>
      </c>
      <c r="AL641" s="157"/>
      <c r="AM641" s="157">
        <v>6</v>
      </c>
      <c r="AN641" s="157"/>
      <c r="AO641" s="157">
        <v>6</v>
      </c>
      <c r="AP641" s="157"/>
      <c r="AQ641" s="157">
        <v>6</v>
      </c>
      <c r="AR641" s="157"/>
      <c r="AS641" s="157">
        <v>6</v>
      </c>
      <c r="AT641" s="157"/>
      <c r="AU641" s="157"/>
      <c r="AV641" s="157"/>
      <c r="AW641" s="157"/>
      <c r="AX641" s="157"/>
      <c r="AY641" s="157"/>
    </row>
    <row r="642" spans="1:51" ht="14.25" customHeight="1">
      <c r="A642" s="156">
        <v>625</v>
      </c>
      <c r="B642" s="139"/>
      <c r="C642" s="114" t="s">
        <v>231</v>
      </c>
      <c r="D642" s="96" t="s">
        <v>315</v>
      </c>
      <c r="E642" s="96" t="s">
        <v>693</v>
      </c>
      <c r="F642" s="96" t="s">
        <v>1762</v>
      </c>
      <c r="G642" s="96" t="s">
        <v>1250</v>
      </c>
      <c r="H642" s="171">
        <v>2</v>
      </c>
      <c r="I642" s="96" t="s">
        <v>1313</v>
      </c>
      <c r="J642" s="185">
        <v>33</v>
      </c>
      <c r="K642" s="55" t="s">
        <v>1896</v>
      </c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>
        <v>33</v>
      </c>
      <c r="W642" s="157"/>
      <c r="X642" s="157">
        <v>33</v>
      </c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</row>
    <row r="643" spans="1:51" s="62" customFormat="1" ht="14.25" customHeight="1">
      <c r="A643" s="156">
        <v>626</v>
      </c>
      <c r="B643" s="139"/>
      <c r="C643" s="69" t="s">
        <v>247</v>
      </c>
      <c r="D643" s="109" t="s">
        <v>1556</v>
      </c>
      <c r="E643" s="109" t="s">
        <v>693</v>
      </c>
      <c r="F643" s="126" t="s">
        <v>1973</v>
      </c>
      <c r="G643" s="109" t="s">
        <v>1622</v>
      </c>
      <c r="H643" s="170">
        <v>4</v>
      </c>
      <c r="I643" s="109" t="s">
        <v>1693</v>
      </c>
      <c r="J643" s="187">
        <v>49</v>
      </c>
      <c r="K643" s="61" t="s">
        <v>1896</v>
      </c>
      <c r="L643" s="192"/>
      <c r="M643" s="192"/>
      <c r="N643" s="192"/>
      <c r="O643" s="192"/>
      <c r="P643" s="192"/>
      <c r="Q643" s="192"/>
      <c r="R643" s="192"/>
      <c r="S643" s="192"/>
      <c r="T643" s="192"/>
      <c r="U643" s="192"/>
      <c r="V643" s="192">
        <v>49</v>
      </c>
      <c r="W643" s="192"/>
      <c r="X643" s="192">
        <v>49</v>
      </c>
      <c r="Y643" s="192"/>
      <c r="Z643" s="192">
        <v>49</v>
      </c>
      <c r="AA643" s="192"/>
      <c r="AB643" s="192">
        <v>49</v>
      </c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</row>
    <row r="644" spans="1:51" ht="14.25" customHeight="1">
      <c r="A644" s="156">
        <v>627</v>
      </c>
      <c r="B644" s="112"/>
      <c r="C644" s="114" t="s">
        <v>1046</v>
      </c>
      <c r="D644" s="109" t="s">
        <v>988</v>
      </c>
      <c r="E644" s="109" t="s">
        <v>693</v>
      </c>
      <c r="F644" s="109" t="s">
        <v>886</v>
      </c>
      <c r="G644" s="109" t="s">
        <v>1004</v>
      </c>
      <c r="H644" s="170">
        <v>10</v>
      </c>
      <c r="I644" s="109" t="s">
        <v>1020</v>
      </c>
      <c r="J644" s="184">
        <v>33</v>
      </c>
      <c r="K644" s="55" t="s">
        <v>1896</v>
      </c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>
        <v>6.6</v>
      </c>
      <c r="W644" s="157"/>
      <c r="X644" s="157">
        <v>6.6</v>
      </c>
      <c r="Y644" s="157"/>
      <c r="Z644" s="157">
        <v>6.6</v>
      </c>
      <c r="AA644" s="157"/>
      <c r="AB644" s="157">
        <v>6.6</v>
      </c>
      <c r="AC644" s="157"/>
      <c r="AD644" s="157">
        <v>6.6</v>
      </c>
      <c r="AE644" s="157"/>
      <c r="AF644" s="157">
        <v>6.6</v>
      </c>
      <c r="AG644" s="157"/>
      <c r="AH644" s="157">
        <v>6.6</v>
      </c>
      <c r="AI644" s="157"/>
      <c r="AJ644" s="157">
        <v>6.6</v>
      </c>
      <c r="AK644" s="157"/>
      <c r="AL644" s="157">
        <v>6.6</v>
      </c>
      <c r="AM644" s="157"/>
      <c r="AN644" s="157">
        <v>6.6</v>
      </c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</row>
    <row r="645" spans="1:51" ht="14.25" customHeight="1">
      <c r="A645" s="156">
        <v>628</v>
      </c>
      <c r="B645" s="112"/>
      <c r="C645" s="114" t="s">
        <v>1046</v>
      </c>
      <c r="D645" s="109" t="s">
        <v>996</v>
      </c>
      <c r="E645" s="109" t="s">
        <v>693</v>
      </c>
      <c r="F645" s="109" t="s">
        <v>384</v>
      </c>
      <c r="G645" s="109" t="s">
        <v>1008</v>
      </c>
      <c r="H645" s="170">
        <v>12</v>
      </c>
      <c r="I645" s="109" t="s">
        <v>1028</v>
      </c>
      <c r="J645" s="184">
        <v>45</v>
      </c>
      <c r="K645" s="55" t="s">
        <v>1896</v>
      </c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>
        <v>18</v>
      </c>
      <c r="W645" s="157"/>
      <c r="X645" s="157">
        <v>18</v>
      </c>
      <c r="Y645" s="157"/>
      <c r="Z645" s="157">
        <v>18</v>
      </c>
      <c r="AA645" s="157"/>
      <c r="AB645" s="157">
        <v>18</v>
      </c>
      <c r="AC645" s="157"/>
      <c r="AD645" s="157">
        <v>18</v>
      </c>
      <c r="AE645" s="157"/>
      <c r="AF645" s="157">
        <v>18</v>
      </c>
      <c r="AG645" s="157"/>
      <c r="AH645" s="157">
        <v>18</v>
      </c>
      <c r="AI645" s="157"/>
      <c r="AJ645" s="157">
        <v>18</v>
      </c>
      <c r="AK645" s="157"/>
      <c r="AL645" s="157">
        <v>18</v>
      </c>
      <c r="AM645" s="157"/>
      <c r="AN645" s="157">
        <v>18</v>
      </c>
      <c r="AO645" s="157"/>
      <c r="AP645" s="157">
        <v>18</v>
      </c>
      <c r="AQ645" s="157"/>
      <c r="AR645" s="157">
        <v>18</v>
      </c>
      <c r="AS645" s="157"/>
      <c r="AT645" s="157"/>
      <c r="AU645" s="157"/>
      <c r="AV645" s="157"/>
      <c r="AW645" s="157"/>
      <c r="AX645" s="157"/>
      <c r="AY645" s="157"/>
    </row>
    <row r="646" spans="1:51" ht="14.25" customHeight="1">
      <c r="A646" s="156">
        <v>629</v>
      </c>
      <c r="B646" s="112"/>
      <c r="C646" s="114" t="s">
        <v>1046</v>
      </c>
      <c r="D646" s="109" t="s">
        <v>988</v>
      </c>
      <c r="E646" s="109" t="s">
        <v>693</v>
      </c>
      <c r="F646" s="109" t="s">
        <v>338</v>
      </c>
      <c r="G646" s="109" t="s">
        <v>1010</v>
      </c>
      <c r="H646" s="170">
        <v>12</v>
      </c>
      <c r="I646" s="109" t="s">
        <v>1032</v>
      </c>
      <c r="J646" s="184">
        <v>33</v>
      </c>
      <c r="K646" s="55" t="s">
        <v>1896</v>
      </c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>
        <v>6.6</v>
      </c>
      <c r="W646" s="157"/>
      <c r="X646" s="157">
        <v>6.6</v>
      </c>
      <c r="Y646" s="157"/>
      <c r="Z646" s="157">
        <v>6.6</v>
      </c>
      <c r="AA646" s="157"/>
      <c r="AB646" s="157">
        <v>6.6</v>
      </c>
      <c r="AC646" s="157"/>
      <c r="AD646" s="157">
        <v>6.6</v>
      </c>
      <c r="AE646" s="157"/>
      <c r="AF646" s="157">
        <v>6.6</v>
      </c>
      <c r="AG646" s="157"/>
      <c r="AH646" s="157">
        <v>6.6</v>
      </c>
      <c r="AI646" s="157"/>
      <c r="AJ646" s="157">
        <v>6.6</v>
      </c>
      <c r="AK646" s="157"/>
      <c r="AL646" s="157">
        <v>6.6</v>
      </c>
      <c r="AM646" s="157"/>
      <c r="AN646" s="157">
        <v>6.6</v>
      </c>
      <c r="AO646" s="157"/>
      <c r="AP646" s="157">
        <v>6.6</v>
      </c>
      <c r="AQ646" s="157"/>
      <c r="AR646" s="157">
        <v>6.6</v>
      </c>
      <c r="AS646" s="157"/>
      <c r="AT646" s="157"/>
      <c r="AU646" s="157"/>
      <c r="AV646" s="157"/>
      <c r="AW646" s="157"/>
      <c r="AX646" s="157"/>
      <c r="AY646" s="157"/>
    </row>
    <row r="647" spans="1:51" ht="14.25" customHeight="1">
      <c r="A647" s="156">
        <v>630</v>
      </c>
      <c r="B647" s="139"/>
      <c r="C647" s="114" t="s">
        <v>1046</v>
      </c>
      <c r="D647" s="109" t="s">
        <v>989</v>
      </c>
      <c r="E647" s="109" t="s">
        <v>693</v>
      </c>
      <c r="F647" s="109" t="s">
        <v>338</v>
      </c>
      <c r="G647" s="109" t="s">
        <v>1010</v>
      </c>
      <c r="H647" s="170">
        <v>12</v>
      </c>
      <c r="I647" s="109" t="s">
        <v>1033</v>
      </c>
      <c r="J647" s="184">
        <v>30</v>
      </c>
      <c r="K647" s="55" t="s">
        <v>1896</v>
      </c>
      <c r="L647" s="157"/>
      <c r="M647" s="157"/>
      <c r="N647" s="195"/>
      <c r="O647" s="195"/>
      <c r="P647" s="195"/>
      <c r="Q647" s="195"/>
      <c r="R647" s="195"/>
      <c r="S647" s="195"/>
      <c r="T647" s="195"/>
      <c r="U647" s="157"/>
      <c r="V647" s="157">
        <v>6</v>
      </c>
      <c r="W647" s="157"/>
      <c r="X647" s="157">
        <v>6</v>
      </c>
      <c r="Y647" s="157"/>
      <c r="Z647" s="157">
        <v>6</v>
      </c>
      <c r="AA647" s="157"/>
      <c r="AB647" s="157">
        <v>6</v>
      </c>
      <c r="AC647" s="157"/>
      <c r="AD647" s="157">
        <v>6</v>
      </c>
      <c r="AE647" s="157"/>
      <c r="AF647" s="157">
        <v>6</v>
      </c>
      <c r="AG647" s="157"/>
      <c r="AH647" s="157">
        <v>6</v>
      </c>
      <c r="AI647" s="157"/>
      <c r="AJ647" s="157">
        <v>6</v>
      </c>
      <c r="AK647" s="157"/>
      <c r="AL647" s="157">
        <v>6</v>
      </c>
      <c r="AM647" s="157"/>
      <c r="AN647" s="157">
        <v>6</v>
      </c>
      <c r="AO647" s="157"/>
      <c r="AP647" s="157">
        <v>6</v>
      </c>
      <c r="AQ647" s="157"/>
      <c r="AR647" s="157">
        <v>6</v>
      </c>
      <c r="AS647" s="157"/>
      <c r="AT647" s="213"/>
      <c r="AU647" s="213"/>
      <c r="AV647" s="213"/>
      <c r="AW647" s="213"/>
      <c r="AX647" s="213"/>
      <c r="AY647" s="213"/>
    </row>
    <row r="648" spans="1:51" s="62" customFormat="1" ht="14.25" customHeight="1">
      <c r="A648" s="156">
        <v>631</v>
      </c>
      <c r="B648" s="139"/>
      <c r="C648" s="114" t="s">
        <v>1046</v>
      </c>
      <c r="D648" s="109" t="s">
        <v>991</v>
      </c>
      <c r="E648" s="109" t="s">
        <v>693</v>
      </c>
      <c r="F648" s="69" t="s">
        <v>889</v>
      </c>
      <c r="G648" s="109" t="s">
        <v>1011</v>
      </c>
      <c r="H648" s="170">
        <v>14</v>
      </c>
      <c r="I648" s="109" t="s">
        <v>1034</v>
      </c>
      <c r="J648" s="184">
        <v>50</v>
      </c>
      <c r="K648" s="55" t="s">
        <v>1896</v>
      </c>
      <c r="L648" s="192"/>
      <c r="M648" s="192"/>
      <c r="N648" s="192"/>
      <c r="O648" s="192"/>
      <c r="P648" s="192"/>
      <c r="Q648" s="192"/>
      <c r="R648" s="192"/>
      <c r="S648" s="192"/>
      <c r="T648" s="192"/>
      <c r="U648" s="192"/>
      <c r="V648" s="192">
        <v>10</v>
      </c>
      <c r="W648" s="192"/>
      <c r="X648" s="192">
        <v>10</v>
      </c>
      <c r="Y648" s="192"/>
      <c r="Z648" s="192">
        <v>10</v>
      </c>
      <c r="AA648" s="192"/>
      <c r="AB648" s="192">
        <v>10</v>
      </c>
      <c r="AC648" s="192"/>
      <c r="AD648" s="192">
        <v>10</v>
      </c>
      <c r="AE648" s="192"/>
      <c r="AF648" s="192">
        <v>10</v>
      </c>
      <c r="AG648" s="192"/>
      <c r="AH648" s="192">
        <v>10</v>
      </c>
      <c r="AI648" s="192"/>
      <c r="AJ648" s="192">
        <v>10</v>
      </c>
      <c r="AK648" s="192"/>
      <c r="AL648" s="192">
        <v>10</v>
      </c>
      <c r="AM648" s="192"/>
      <c r="AN648" s="192">
        <v>10</v>
      </c>
      <c r="AO648" s="192"/>
      <c r="AP648" s="192">
        <v>10</v>
      </c>
      <c r="AQ648" s="192"/>
      <c r="AR648" s="192">
        <v>10</v>
      </c>
      <c r="AS648" s="192"/>
      <c r="AT648" s="192">
        <v>10</v>
      </c>
      <c r="AU648" s="192"/>
      <c r="AV648" s="192">
        <v>10</v>
      </c>
      <c r="AW648" s="192"/>
      <c r="AX648" s="192"/>
      <c r="AY648" s="192"/>
    </row>
    <row r="649" spans="1:51" s="62" customFormat="1" ht="14.25" customHeight="1">
      <c r="A649" s="156">
        <v>632</v>
      </c>
      <c r="B649" s="112"/>
      <c r="C649" s="114" t="s">
        <v>1046</v>
      </c>
      <c r="D649" s="109" t="s">
        <v>998</v>
      </c>
      <c r="E649" s="69" t="s">
        <v>693</v>
      </c>
      <c r="F649" s="109" t="s">
        <v>892</v>
      </c>
      <c r="G649" s="109" t="s">
        <v>1012</v>
      </c>
      <c r="H649" s="170">
        <v>11</v>
      </c>
      <c r="I649" s="109" t="s">
        <v>1039</v>
      </c>
      <c r="J649" s="184">
        <v>29</v>
      </c>
      <c r="K649" s="55" t="s">
        <v>1896</v>
      </c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>
        <v>5.8</v>
      </c>
      <c r="W649" s="157"/>
      <c r="X649" s="157">
        <v>11.6</v>
      </c>
      <c r="Y649" s="157"/>
      <c r="Z649" s="157">
        <v>5.8</v>
      </c>
      <c r="AA649" s="157"/>
      <c r="AB649" s="157">
        <v>11.6</v>
      </c>
      <c r="AC649" s="157"/>
      <c r="AD649" s="157">
        <v>5.8</v>
      </c>
      <c r="AE649" s="157"/>
      <c r="AF649" s="157">
        <v>11.6</v>
      </c>
      <c r="AG649" s="157"/>
      <c r="AH649" s="157">
        <v>5.8</v>
      </c>
      <c r="AI649" s="157"/>
      <c r="AJ649" s="157">
        <v>11.6</v>
      </c>
      <c r="AK649" s="157"/>
      <c r="AL649" s="157">
        <v>5.8</v>
      </c>
      <c r="AM649" s="157"/>
      <c r="AN649" s="157">
        <v>11.6</v>
      </c>
      <c r="AO649" s="157"/>
      <c r="AP649" s="157">
        <v>5.8</v>
      </c>
      <c r="AQ649" s="157"/>
      <c r="AR649" s="157"/>
      <c r="AS649" s="157"/>
      <c r="AT649" s="157"/>
      <c r="AU649" s="157"/>
      <c r="AV649" s="157"/>
      <c r="AW649" s="157"/>
      <c r="AX649" s="157"/>
      <c r="AY649" s="157"/>
    </row>
    <row r="650" spans="1:51" ht="14.25" customHeight="1">
      <c r="A650" s="156">
        <v>633</v>
      </c>
      <c r="B650" s="112"/>
      <c r="C650" s="114" t="s">
        <v>1046</v>
      </c>
      <c r="D650" s="109" t="s">
        <v>994</v>
      </c>
      <c r="E650" s="109" t="s">
        <v>693</v>
      </c>
      <c r="F650" s="69" t="s">
        <v>887</v>
      </c>
      <c r="G650" s="109" t="s">
        <v>1015</v>
      </c>
      <c r="H650" s="170">
        <v>14</v>
      </c>
      <c r="I650" s="109" t="s">
        <v>1034</v>
      </c>
      <c r="J650" s="184">
        <v>50</v>
      </c>
      <c r="K650" s="55" t="s">
        <v>1896</v>
      </c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>
        <v>10</v>
      </c>
      <c r="W650" s="157"/>
      <c r="X650" s="157">
        <v>10</v>
      </c>
      <c r="Y650" s="157"/>
      <c r="Z650" s="157">
        <v>10</v>
      </c>
      <c r="AA650" s="157"/>
      <c r="AB650" s="157">
        <v>10</v>
      </c>
      <c r="AC650" s="157"/>
      <c r="AD650" s="157">
        <v>10</v>
      </c>
      <c r="AE650" s="157"/>
      <c r="AF650" s="157">
        <v>10</v>
      </c>
      <c r="AG650" s="157"/>
      <c r="AH650" s="157">
        <v>10</v>
      </c>
      <c r="AI650" s="157"/>
      <c r="AJ650" s="157">
        <v>10</v>
      </c>
      <c r="AK650" s="157"/>
      <c r="AL650" s="157">
        <v>10</v>
      </c>
      <c r="AM650" s="157"/>
      <c r="AN650" s="157">
        <v>10</v>
      </c>
      <c r="AO650" s="157"/>
      <c r="AP650" s="157">
        <v>10</v>
      </c>
      <c r="AQ650" s="157"/>
      <c r="AR650" s="157">
        <v>10</v>
      </c>
      <c r="AS650" s="157"/>
      <c r="AT650" s="157">
        <v>10</v>
      </c>
      <c r="AU650" s="157"/>
      <c r="AV650" s="157">
        <v>10</v>
      </c>
      <c r="AW650" s="157"/>
      <c r="AX650" s="157"/>
      <c r="AY650" s="157"/>
    </row>
    <row r="651" spans="1:51" ht="14.25" customHeight="1">
      <c r="A651" s="156">
        <v>634</v>
      </c>
      <c r="B651" s="139"/>
      <c r="C651" s="114" t="s">
        <v>231</v>
      </c>
      <c r="D651" s="96" t="s">
        <v>316</v>
      </c>
      <c r="E651" s="96" t="s">
        <v>693</v>
      </c>
      <c r="F651" s="78" t="s">
        <v>1762</v>
      </c>
      <c r="G651" s="96" t="s">
        <v>1250</v>
      </c>
      <c r="H651" s="171">
        <v>2</v>
      </c>
      <c r="I651" s="96" t="s">
        <v>1314</v>
      </c>
      <c r="J651" s="185">
        <v>30</v>
      </c>
      <c r="K651" s="55" t="s">
        <v>1892</v>
      </c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>
        <v>30</v>
      </c>
      <c r="X651" s="157"/>
      <c r="Y651" s="157">
        <v>30</v>
      </c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</row>
    <row r="652" spans="1:51" ht="14.25" customHeight="1">
      <c r="A652" s="156">
        <v>635</v>
      </c>
      <c r="B652" s="112"/>
      <c r="C652" s="69" t="s">
        <v>247</v>
      </c>
      <c r="D652" s="109" t="s">
        <v>1555</v>
      </c>
      <c r="E652" s="109" t="s">
        <v>693</v>
      </c>
      <c r="F652" s="69" t="s">
        <v>887</v>
      </c>
      <c r="G652" s="109" t="s">
        <v>1623</v>
      </c>
      <c r="H652" s="170">
        <v>4</v>
      </c>
      <c r="I652" s="109" t="s">
        <v>1806</v>
      </c>
      <c r="J652" s="183">
        <v>38</v>
      </c>
      <c r="K652" s="55" t="s">
        <v>1892</v>
      </c>
      <c r="L652" s="157"/>
      <c r="M652" s="157"/>
      <c r="N652" s="157"/>
      <c r="O652" s="192"/>
      <c r="P652" s="192"/>
      <c r="Q652" s="192"/>
      <c r="R652" s="157"/>
      <c r="S652" s="157"/>
      <c r="T652" s="157"/>
      <c r="U652" s="157"/>
      <c r="V652" s="157"/>
      <c r="W652" s="157">
        <v>38</v>
      </c>
      <c r="X652" s="157"/>
      <c r="Y652" s="157">
        <v>38</v>
      </c>
      <c r="Z652" s="157"/>
      <c r="AA652" s="157">
        <v>38</v>
      </c>
      <c r="AB652" s="157"/>
      <c r="AC652" s="157">
        <v>38</v>
      </c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</row>
    <row r="653" spans="1:51" ht="14.25" customHeight="1">
      <c r="A653" s="156">
        <v>636</v>
      </c>
      <c r="B653" s="112"/>
      <c r="C653" s="114" t="s">
        <v>1046</v>
      </c>
      <c r="D653" s="109" t="s">
        <v>988</v>
      </c>
      <c r="E653" s="109" t="s">
        <v>693</v>
      </c>
      <c r="F653" s="69" t="s">
        <v>386</v>
      </c>
      <c r="G653" s="109" t="s">
        <v>1003</v>
      </c>
      <c r="H653" s="170">
        <v>10</v>
      </c>
      <c r="I653" s="109" t="s">
        <v>1019</v>
      </c>
      <c r="J653" s="184">
        <v>33</v>
      </c>
      <c r="K653" s="55" t="s">
        <v>1892</v>
      </c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>
        <v>6.6</v>
      </c>
      <c r="X653" s="157"/>
      <c r="Y653" s="157">
        <v>6.6</v>
      </c>
      <c r="Z653" s="157"/>
      <c r="AA653" s="157">
        <v>6.6</v>
      </c>
      <c r="AB653" s="157"/>
      <c r="AC653" s="157"/>
      <c r="AD653" s="157"/>
      <c r="AE653" s="157">
        <v>6.6</v>
      </c>
      <c r="AF653" s="157"/>
      <c r="AG653" s="157">
        <v>6.6</v>
      </c>
      <c r="AH653" s="157"/>
      <c r="AI653" s="157">
        <v>6.6</v>
      </c>
      <c r="AJ653" s="157"/>
      <c r="AK653" s="157">
        <v>6.6</v>
      </c>
      <c r="AL653" s="157"/>
      <c r="AM653" s="157">
        <v>6.6</v>
      </c>
      <c r="AN653" s="157"/>
      <c r="AO653" s="157">
        <v>6.6</v>
      </c>
      <c r="AP653" s="157"/>
      <c r="AQ653" s="157">
        <v>6.6</v>
      </c>
      <c r="AR653" s="157"/>
      <c r="AS653" s="157"/>
      <c r="AT653" s="157"/>
      <c r="AU653" s="157"/>
      <c r="AV653" s="157"/>
      <c r="AW653" s="157"/>
      <c r="AX653" s="157"/>
      <c r="AY653" s="157"/>
    </row>
    <row r="654" spans="1:51" ht="14.25" customHeight="1">
      <c r="A654" s="156">
        <v>637</v>
      </c>
      <c r="B654" s="139"/>
      <c r="C654" s="114" t="s">
        <v>1046</v>
      </c>
      <c r="D654" s="109" t="s">
        <v>994</v>
      </c>
      <c r="E654" s="109" t="s">
        <v>693</v>
      </c>
      <c r="F654" s="109" t="s">
        <v>889</v>
      </c>
      <c r="G654" s="109" t="s">
        <v>1011</v>
      </c>
      <c r="H654" s="170">
        <v>14</v>
      </c>
      <c r="I654" s="109" t="s">
        <v>1037</v>
      </c>
      <c r="J654" s="184">
        <v>50</v>
      </c>
      <c r="K654" s="55" t="s">
        <v>1892</v>
      </c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>
        <v>10</v>
      </c>
      <c r="X654" s="157"/>
      <c r="Y654" s="157">
        <v>10</v>
      </c>
      <c r="Z654" s="157"/>
      <c r="AA654" s="157">
        <v>10</v>
      </c>
      <c r="AB654" s="157"/>
      <c r="AC654" s="157">
        <v>10</v>
      </c>
      <c r="AD654" s="157"/>
      <c r="AE654" s="157">
        <v>10</v>
      </c>
      <c r="AF654" s="157"/>
      <c r="AG654" s="157">
        <v>10</v>
      </c>
      <c r="AH654" s="157"/>
      <c r="AI654" s="157">
        <v>10</v>
      </c>
      <c r="AJ654" s="157"/>
      <c r="AK654" s="157">
        <v>10</v>
      </c>
      <c r="AL654" s="157"/>
      <c r="AM654" s="157">
        <v>10</v>
      </c>
      <c r="AN654" s="157"/>
      <c r="AO654" s="157">
        <v>10</v>
      </c>
      <c r="AP654" s="157"/>
      <c r="AQ654" s="157">
        <v>10</v>
      </c>
      <c r="AR654" s="157"/>
      <c r="AS654" s="157">
        <v>10</v>
      </c>
      <c r="AT654" s="157"/>
      <c r="AU654" s="157">
        <v>10</v>
      </c>
      <c r="AV654" s="157"/>
      <c r="AW654" s="157">
        <v>10</v>
      </c>
      <c r="AX654" s="157"/>
      <c r="AY654" s="157"/>
    </row>
    <row r="655" spans="1:51" ht="14.25" customHeight="1">
      <c r="A655" s="156">
        <v>638</v>
      </c>
      <c r="B655" s="139"/>
      <c r="C655" s="69" t="s">
        <v>247</v>
      </c>
      <c r="D655" s="109" t="s">
        <v>1553</v>
      </c>
      <c r="E655" s="109" t="s">
        <v>693</v>
      </c>
      <c r="F655" s="116" t="s">
        <v>891</v>
      </c>
      <c r="G655" s="109" t="s">
        <v>353</v>
      </c>
      <c r="H655" s="170">
        <v>5</v>
      </c>
      <c r="I655" s="109" t="s">
        <v>1688</v>
      </c>
      <c r="J655" s="187">
        <v>40</v>
      </c>
      <c r="K655" s="61" t="s">
        <v>1889</v>
      </c>
      <c r="L655" s="192"/>
      <c r="M655" s="192"/>
      <c r="N655" s="192"/>
      <c r="O655" s="192"/>
      <c r="P655" s="192"/>
      <c r="Q655" s="192"/>
      <c r="R655" s="192"/>
      <c r="S655" s="192"/>
      <c r="T655" s="192"/>
      <c r="U655" s="192"/>
      <c r="V655" s="192"/>
      <c r="W655" s="192"/>
      <c r="X655" s="192">
        <v>40</v>
      </c>
      <c r="Y655" s="192"/>
      <c r="Z655" s="192">
        <v>40</v>
      </c>
      <c r="AA655" s="192"/>
      <c r="AB655" s="192">
        <v>40</v>
      </c>
      <c r="AC655" s="192"/>
      <c r="AD655" s="192">
        <v>40</v>
      </c>
      <c r="AE655" s="192"/>
      <c r="AF655" s="192">
        <v>40</v>
      </c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</row>
    <row r="656" spans="1:51" s="62" customFormat="1" ht="14.25" customHeight="1">
      <c r="A656" s="156">
        <v>639</v>
      </c>
      <c r="B656" s="112"/>
      <c r="C656" s="69" t="s">
        <v>247</v>
      </c>
      <c r="D656" s="109" t="s">
        <v>1552</v>
      </c>
      <c r="E656" s="109" t="s">
        <v>693</v>
      </c>
      <c r="F656" s="116" t="s">
        <v>891</v>
      </c>
      <c r="G656" s="109" t="s">
        <v>1616</v>
      </c>
      <c r="H656" s="170">
        <v>5</v>
      </c>
      <c r="I656" s="109" t="s">
        <v>1805</v>
      </c>
      <c r="J656" s="187">
        <v>40</v>
      </c>
      <c r="K656" s="61" t="s">
        <v>1891</v>
      </c>
      <c r="L656" s="192"/>
      <c r="M656" s="192"/>
      <c r="N656" s="192"/>
      <c r="O656" s="192"/>
      <c r="P656" s="192"/>
      <c r="Q656" s="192"/>
      <c r="R656" s="192"/>
      <c r="S656" s="192"/>
      <c r="T656" s="192"/>
      <c r="U656" s="192"/>
      <c r="V656" s="192"/>
      <c r="W656" s="192"/>
      <c r="X656" s="192"/>
      <c r="Y656" s="192">
        <v>40</v>
      </c>
      <c r="Z656" s="192"/>
      <c r="AA656" s="192">
        <v>40</v>
      </c>
      <c r="AB656" s="192"/>
      <c r="AC656" s="192">
        <v>40</v>
      </c>
      <c r="AD656" s="192"/>
      <c r="AE656" s="192">
        <v>40</v>
      </c>
      <c r="AF656" s="192"/>
      <c r="AG656" s="192">
        <v>40</v>
      </c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</row>
    <row r="657" spans="1:51" ht="14.25" customHeight="1">
      <c r="A657" s="156">
        <v>640</v>
      </c>
      <c r="B657" s="112"/>
      <c r="C657" s="60" t="s">
        <v>1536</v>
      </c>
      <c r="D657" s="138" t="s">
        <v>1365</v>
      </c>
      <c r="E657" s="60" t="s">
        <v>693</v>
      </c>
      <c r="F657" s="69" t="s">
        <v>888</v>
      </c>
      <c r="G657" s="138" t="s">
        <v>1408</v>
      </c>
      <c r="H657" s="170">
        <v>8</v>
      </c>
      <c r="I657" s="109" t="s">
        <v>1460</v>
      </c>
      <c r="J657" s="184">
        <v>27</v>
      </c>
      <c r="K657" s="55" t="s">
        <v>1897</v>
      </c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>
        <v>5.4</v>
      </c>
      <c r="AE657" s="157"/>
      <c r="AF657" s="157">
        <v>5.4</v>
      </c>
      <c r="AG657" s="157"/>
      <c r="AH657" s="157">
        <v>5.4</v>
      </c>
      <c r="AI657" s="157"/>
      <c r="AJ657" s="157">
        <v>5.4</v>
      </c>
      <c r="AK657" s="157"/>
      <c r="AL657" s="157">
        <v>5.4</v>
      </c>
      <c r="AM657" s="157"/>
      <c r="AN657" s="157">
        <v>5.4</v>
      </c>
      <c r="AO657" s="157"/>
      <c r="AP657" s="157">
        <v>5.4</v>
      </c>
      <c r="AQ657" s="157"/>
      <c r="AR657" s="157">
        <v>5.4</v>
      </c>
      <c r="AS657" s="157"/>
      <c r="AT657" s="157"/>
      <c r="AU657" s="157"/>
      <c r="AV657" s="157"/>
      <c r="AW657" s="157"/>
      <c r="AX657" s="157"/>
      <c r="AY657" s="157"/>
    </row>
    <row r="658" spans="1:51" ht="14.25" customHeight="1">
      <c r="A658" s="156">
        <v>641</v>
      </c>
      <c r="B658" s="112"/>
      <c r="C658" s="60" t="s">
        <v>1536</v>
      </c>
      <c r="D658" s="138" t="s">
        <v>1366</v>
      </c>
      <c r="E658" s="138" t="s">
        <v>693</v>
      </c>
      <c r="F658" s="69" t="s">
        <v>888</v>
      </c>
      <c r="G658" s="138" t="s">
        <v>1408</v>
      </c>
      <c r="H658" s="170">
        <v>8</v>
      </c>
      <c r="I658" s="109" t="s">
        <v>1461</v>
      </c>
      <c r="J658" s="184">
        <v>29</v>
      </c>
      <c r="K658" s="55" t="s">
        <v>1897</v>
      </c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>
        <v>5.8</v>
      </c>
      <c r="AE658" s="157"/>
      <c r="AF658" s="157">
        <v>5.8</v>
      </c>
      <c r="AG658" s="157"/>
      <c r="AH658" s="157">
        <v>5.8</v>
      </c>
      <c r="AI658" s="157"/>
      <c r="AJ658" s="157">
        <v>5.8</v>
      </c>
      <c r="AK658" s="157"/>
      <c r="AL658" s="157">
        <v>5.8</v>
      </c>
      <c r="AM658" s="157"/>
      <c r="AN658" s="157">
        <v>5.8</v>
      </c>
      <c r="AO658" s="157"/>
      <c r="AP658" s="157">
        <v>5.8</v>
      </c>
      <c r="AQ658" s="157"/>
      <c r="AR658" s="157">
        <v>5.8</v>
      </c>
      <c r="AS658" s="157"/>
      <c r="AT658" s="157"/>
      <c r="AU658" s="157"/>
      <c r="AV658" s="157"/>
      <c r="AW658" s="157"/>
      <c r="AX658" s="157"/>
      <c r="AY658" s="157"/>
    </row>
    <row r="659" spans="1:51" ht="14.25" customHeight="1">
      <c r="A659" s="156">
        <v>642</v>
      </c>
      <c r="B659" s="112"/>
      <c r="C659" s="60" t="s">
        <v>1536</v>
      </c>
      <c r="D659" s="138" t="s">
        <v>1367</v>
      </c>
      <c r="E659" s="138" t="s">
        <v>693</v>
      </c>
      <c r="F659" s="69" t="s">
        <v>888</v>
      </c>
      <c r="G659" s="138" t="s">
        <v>1408</v>
      </c>
      <c r="H659" s="170">
        <v>8</v>
      </c>
      <c r="I659" s="109" t="s">
        <v>1462</v>
      </c>
      <c r="J659" s="184">
        <v>33</v>
      </c>
      <c r="K659" s="55" t="s">
        <v>1897</v>
      </c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>
        <v>6.6</v>
      </c>
      <c r="AE659" s="157"/>
      <c r="AF659" s="157">
        <v>6.6</v>
      </c>
      <c r="AG659" s="157"/>
      <c r="AH659" s="157">
        <v>6.6</v>
      </c>
      <c r="AI659" s="157"/>
      <c r="AJ659" s="157">
        <v>6.6</v>
      </c>
      <c r="AK659" s="157"/>
      <c r="AL659" s="157">
        <v>6.6</v>
      </c>
      <c r="AM659" s="157"/>
      <c r="AN659" s="157">
        <v>6.6</v>
      </c>
      <c r="AO659" s="157"/>
      <c r="AP659" s="157">
        <v>6.6</v>
      </c>
      <c r="AQ659" s="157"/>
      <c r="AR659" s="157">
        <v>6.6</v>
      </c>
      <c r="AS659" s="157"/>
      <c r="AT659" s="157"/>
      <c r="AU659" s="157"/>
      <c r="AV659" s="157"/>
      <c r="AW659" s="157"/>
      <c r="AX659" s="157"/>
      <c r="AY659" s="157"/>
    </row>
    <row r="660" spans="1:51" s="62" customFormat="1" ht="14.25" customHeight="1">
      <c r="A660" s="156">
        <v>643</v>
      </c>
      <c r="B660" s="139"/>
      <c r="C660" s="69" t="s">
        <v>247</v>
      </c>
      <c r="D660" s="109" t="s">
        <v>1554</v>
      </c>
      <c r="E660" s="109" t="s">
        <v>693</v>
      </c>
      <c r="F660" s="116" t="s">
        <v>1973</v>
      </c>
      <c r="G660" s="109" t="s">
        <v>1622</v>
      </c>
      <c r="H660" s="170">
        <v>4</v>
      </c>
      <c r="I660" s="109" t="s">
        <v>1691</v>
      </c>
      <c r="J660" s="187">
        <v>37</v>
      </c>
      <c r="K660" s="61" t="s">
        <v>1897</v>
      </c>
      <c r="L660" s="192"/>
      <c r="M660" s="192"/>
      <c r="N660" s="192"/>
      <c r="O660" s="192"/>
      <c r="P660" s="192"/>
      <c r="Q660" s="192"/>
      <c r="R660" s="192"/>
      <c r="S660" s="192"/>
      <c r="T660" s="192"/>
      <c r="U660" s="192"/>
      <c r="V660" s="192"/>
      <c r="W660" s="192"/>
      <c r="X660" s="192"/>
      <c r="Y660" s="192"/>
      <c r="Z660" s="192"/>
      <c r="AA660" s="192"/>
      <c r="AB660" s="192"/>
      <c r="AC660" s="192"/>
      <c r="AD660" s="192">
        <v>37</v>
      </c>
      <c r="AE660" s="192"/>
      <c r="AF660" s="192">
        <v>37</v>
      </c>
      <c r="AG660" s="192"/>
      <c r="AH660" s="192">
        <v>37</v>
      </c>
      <c r="AI660" s="192"/>
      <c r="AJ660" s="192">
        <v>37</v>
      </c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</row>
    <row r="661" spans="1:51" ht="14.25" customHeight="1">
      <c r="A661" s="156">
        <v>644</v>
      </c>
      <c r="B661" s="112"/>
      <c r="C661" s="69" t="s">
        <v>247</v>
      </c>
      <c r="D661" s="109" t="s">
        <v>1556</v>
      </c>
      <c r="E661" s="109" t="s">
        <v>693</v>
      </c>
      <c r="F661" s="69" t="s">
        <v>339</v>
      </c>
      <c r="G661" s="109" t="s">
        <v>1621</v>
      </c>
      <c r="H661" s="170">
        <v>4</v>
      </c>
      <c r="I661" s="109" t="s">
        <v>1691</v>
      </c>
      <c r="J661" s="183">
        <v>49</v>
      </c>
      <c r="K661" s="55" t="s">
        <v>1897</v>
      </c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>
        <v>49</v>
      </c>
      <c r="AE661" s="157"/>
      <c r="AF661" s="157">
        <v>49</v>
      </c>
      <c r="AG661" s="157"/>
      <c r="AH661" s="157">
        <v>49</v>
      </c>
      <c r="AI661" s="157"/>
      <c r="AJ661" s="157">
        <v>49</v>
      </c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</row>
    <row r="662" spans="1:51" ht="14.25" customHeight="1">
      <c r="A662" s="156">
        <v>645</v>
      </c>
      <c r="B662" s="112"/>
      <c r="C662" s="114" t="s">
        <v>1046</v>
      </c>
      <c r="D662" s="109" t="s">
        <v>989</v>
      </c>
      <c r="E662" s="109" t="s">
        <v>693</v>
      </c>
      <c r="F662" s="109" t="s">
        <v>384</v>
      </c>
      <c r="G662" s="109" t="s">
        <v>1005</v>
      </c>
      <c r="H662" s="170">
        <v>8</v>
      </c>
      <c r="I662" s="109" t="s">
        <v>1021</v>
      </c>
      <c r="J662" s="184">
        <v>30</v>
      </c>
      <c r="K662" s="55" t="s">
        <v>1897</v>
      </c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>
        <v>6</v>
      </c>
      <c r="AE662" s="157"/>
      <c r="AF662" s="157">
        <v>6</v>
      </c>
      <c r="AG662" s="157"/>
      <c r="AH662" s="157">
        <v>6</v>
      </c>
      <c r="AI662" s="157"/>
      <c r="AJ662" s="157">
        <v>6</v>
      </c>
      <c r="AK662" s="157"/>
      <c r="AL662" s="157">
        <v>6</v>
      </c>
      <c r="AM662" s="157"/>
      <c r="AN662" s="157">
        <v>6</v>
      </c>
      <c r="AO662" s="157"/>
      <c r="AP662" s="157">
        <v>6</v>
      </c>
      <c r="AQ662" s="157"/>
      <c r="AR662" s="157">
        <v>6</v>
      </c>
      <c r="AS662" s="157"/>
      <c r="AT662" s="157"/>
      <c r="AU662" s="157"/>
      <c r="AV662" s="157"/>
      <c r="AW662" s="157"/>
      <c r="AX662" s="157"/>
      <c r="AY662" s="157"/>
    </row>
    <row r="663" spans="1:51" ht="14.25" customHeight="1">
      <c r="A663" s="156">
        <v>646</v>
      </c>
      <c r="B663" s="112"/>
      <c r="C663" s="69" t="s">
        <v>247</v>
      </c>
      <c r="D663" s="109" t="s">
        <v>1552</v>
      </c>
      <c r="E663" s="138" t="s">
        <v>693</v>
      </c>
      <c r="F663" s="126" t="s">
        <v>891</v>
      </c>
      <c r="G663" s="109" t="s">
        <v>1617</v>
      </c>
      <c r="H663" s="170">
        <v>5</v>
      </c>
      <c r="I663" s="109" t="s">
        <v>1686</v>
      </c>
      <c r="J663" s="183">
        <v>40</v>
      </c>
      <c r="K663" s="55" t="s">
        <v>1899</v>
      </c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>
        <v>40</v>
      </c>
      <c r="AI663" s="157"/>
      <c r="AJ663" s="157">
        <v>40</v>
      </c>
      <c r="AK663" s="157"/>
      <c r="AL663" s="157">
        <v>40</v>
      </c>
      <c r="AM663" s="157"/>
      <c r="AN663" s="157">
        <v>40</v>
      </c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</row>
    <row r="664" spans="1:51" ht="14.25" customHeight="1">
      <c r="A664" s="156">
        <v>647</v>
      </c>
      <c r="B664" s="139"/>
      <c r="C664" s="69" t="s">
        <v>222</v>
      </c>
      <c r="D664" s="96" t="s">
        <v>327</v>
      </c>
      <c r="E664" s="96" t="s">
        <v>693</v>
      </c>
      <c r="F664" s="96" t="s">
        <v>352</v>
      </c>
      <c r="G664" s="96" t="s">
        <v>1156</v>
      </c>
      <c r="H664" s="171">
        <v>2</v>
      </c>
      <c r="I664" s="96" t="s">
        <v>1216</v>
      </c>
      <c r="J664" s="185">
        <v>35</v>
      </c>
      <c r="K664" s="55" t="s">
        <v>1899</v>
      </c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>
        <v>35</v>
      </c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</row>
    <row r="665" spans="1:51" ht="14.25" customHeight="1">
      <c r="A665" s="156">
        <v>648</v>
      </c>
      <c r="B665" s="112"/>
      <c r="C665" s="69" t="s">
        <v>247</v>
      </c>
      <c r="D665" s="109" t="s">
        <v>1553</v>
      </c>
      <c r="E665" s="109" t="s">
        <v>693</v>
      </c>
      <c r="F665" s="126" t="s">
        <v>891</v>
      </c>
      <c r="G665" s="109" t="s">
        <v>1616</v>
      </c>
      <c r="H665" s="170">
        <v>5</v>
      </c>
      <c r="I665" s="109" t="s">
        <v>1803</v>
      </c>
      <c r="J665" s="183">
        <v>40</v>
      </c>
      <c r="K665" s="55" t="s">
        <v>1901</v>
      </c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>
        <v>40</v>
      </c>
      <c r="AJ665" s="157"/>
      <c r="AK665" s="157">
        <v>40</v>
      </c>
      <c r="AL665" s="157"/>
      <c r="AM665" s="157">
        <v>40</v>
      </c>
      <c r="AN665" s="157"/>
      <c r="AO665" s="157">
        <v>40</v>
      </c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</row>
    <row r="666" spans="1:51" ht="14.25" customHeight="1">
      <c r="A666" s="156">
        <v>649</v>
      </c>
      <c r="B666" s="112"/>
      <c r="C666" s="69" t="s">
        <v>222</v>
      </c>
      <c r="D666" s="96" t="s">
        <v>328</v>
      </c>
      <c r="E666" s="82" t="s">
        <v>693</v>
      </c>
      <c r="F666" s="82" t="s">
        <v>352</v>
      </c>
      <c r="G666" s="96" t="s">
        <v>1156</v>
      </c>
      <c r="H666" s="171">
        <v>2</v>
      </c>
      <c r="I666" s="96" t="s">
        <v>1217</v>
      </c>
      <c r="J666" s="185">
        <v>35</v>
      </c>
      <c r="K666" s="55" t="s">
        <v>1890</v>
      </c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>
        <v>35</v>
      </c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</row>
    <row r="667" spans="1:51" ht="14.25" customHeight="1">
      <c r="A667" s="156">
        <v>650</v>
      </c>
      <c r="B667" s="139"/>
      <c r="C667" s="69" t="s">
        <v>247</v>
      </c>
      <c r="D667" s="109" t="s">
        <v>1546</v>
      </c>
      <c r="E667" s="109" t="s">
        <v>693</v>
      </c>
      <c r="F667" s="109" t="s">
        <v>382</v>
      </c>
      <c r="G667" s="109" t="s">
        <v>1584</v>
      </c>
      <c r="H667" s="170">
        <v>1</v>
      </c>
      <c r="I667" s="109" t="s">
        <v>1302</v>
      </c>
      <c r="J667" s="183">
        <v>34</v>
      </c>
      <c r="K667" s="55" t="s">
        <v>1887</v>
      </c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>
        <v>34</v>
      </c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</row>
    <row r="668" spans="1:51" ht="14.25" customHeight="1">
      <c r="A668" s="156">
        <v>651</v>
      </c>
      <c r="B668" s="139"/>
      <c r="C668" s="69" t="s">
        <v>247</v>
      </c>
      <c r="D668" s="109" t="s">
        <v>1547</v>
      </c>
      <c r="E668" s="109" t="s">
        <v>693</v>
      </c>
      <c r="F668" s="109" t="s">
        <v>382</v>
      </c>
      <c r="G668" s="109" t="s">
        <v>1584</v>
      </c>
      <c r="H668" s="170">
        <v>1</v>
      </c>
      <c r="I668" s="109" t="s">
        <v>1290</v>
      </c>
      <c r="J668" s="183">
        <v>40</v>
      </c>
      <c r="K668" s="55" t="s">
        <v>1902</v>
      </c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>
        <v>40</v>
      </c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</row>
    <row r="669" spans="1:51" ht="14.25" customHeight="1">
      <c r="A669" s="156">
        <v>652</v>
      </c>
      <c r="B669" s="112"/>
      <c r="C669" s="69" t="s">
        <v>247</v>
      </c>
      <c r="D669" s="109" t="s">
        <v>1554</v>
      </c>
      <c r="E669" s="109" t="s">
        <v>693</v>
      </c>
      <c r="F669" s="109" t="s">
        <v>354</v>
      </c>
      <c r="G669" s="109" t="s">
        <v>1623</v>
      </c>
      <c r="H669" s="170">
        <v>4</v>
      </c>
      <c r="I669" s="109" t="s">
        <v>1692</v>
      </c>
      <c r="J669" s="183">
        <v>37</v>
      </c>
      <c r="K669" s="55" t="s">
        <v>1894</v>
      </c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>
        <v>37</v>
      </c>
      <c r="AO669" s="157"/>
      <c r="AP669" s="157">
        <v>37</v>
      </c>
      <c r="AQ669" s="157"/>
      <c r="AR669" s="157">
        <v>37</v>
      </c>
      <c r="AS669" s="157"/>
      <c r="AT669" s="157">
        <v>37</v>
      </c>
      <c r="AU669" s="157"/>
      <c r="AV669" s="157"/>
      <c r="AW669" s="157"/>
      <c r="AX669" s="157"/>
      <c r="AY669" s="157"/>
    </row>
    <row r="670" spans="1:51" ht="14.25" customHeight="1">
      <c r="A670" s="156">
        <v>653</v>
      </c>
      <c r="B670" s="139"/>
      <c r="C670" s="69" t="s">
        <v>247</v>
      </c>
      <c r="D670" s="109" t="s">
        <v>1555</v>
      </c>
      <c r="E670" s="109" t="s">
        <v>693</v>
      </c>
      <c r="F670" s="109" t="s">
        <v>339</v>
      </c>
      <c r="G670" s="109" t="s">
        <v>1621</v>
      </c>
      <c r="H670" s="170">
        <v>4</v>
      </c>
      <c r="I670" s="109" t="s">
        <v>1692</v>
      </c>
      <c r="J670" s="183">
        <v>38</v>
      </c>
      <c r="K670" s="55" t="s">
        <v>1894</v>
      </c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>
        <v>38</v>
      </c>
      <c r="AO670" s="157"/>
      <c r="AP670" s="157">
        <v>38</v>
      </c>
      <c r="AQ670" s="157"/>
      <c r="AR670" s="157">
        <v>38</v>
      </c>
      <c r="AS670" s="157"/>
      <c r="AT670" s="157">
        <v>38</v>
      </c>
      <c r="AU670" s="157"/>
      <c r="AV670" s="157"/>
      <c r="AW670" s="157"/>
      <c r="AX670" s="157"/>
      <c r="AY670" s="157"/>
    </row>
    <row r="671" spans="1:51" ht="14.25" customHeight="1">
      <c r="A671" s="156">
        <v>654</v>
      </c>
      <c r="B671" s="112"/>
      <c r="C671" s="69" t="s">
        <v>247</v>
      </c>
      <c r="D671" s="109" t="s">
        <v>1552</v>
      </c>
      <c r="E671" s="109" t="s">
        <v>693</v>
      </c>
      <c r="F671" s="126" t="s">
        <v>352</v>
      </c>
      <c r="G671" s="109" t="s">
        <v>353</v>
      </c>
      <c r="H671" s="170">
        <v>5</v>
      </c>
      <c r="I671" s="109" t="s">
        <v>1687</v>
      </c>
      <c r="J671" s="183">
        <v>40</v>
      </c>
      <c r="K671" s="55" t="s">
        <v>1888</v>
      </c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>
        <v>40</v>
      </c>
      <c r="AQ671" s="157"/>
      <c r="AR671" s="157">
        <v>40</v>
      </c>
      <c r="AS671" s="157"/>
      <c r="AT671" s="157">
        <v>40</v>
      </c>
      <c r="AU671" s="157"/>
      <c r="AV671" s="157">
        <v>40</v>
      </c>
      <c r="AW671" s="157"/>
      <c r="AX671" s="157">
        <v>40</v>
      </c>
      <c r="AY671" s="157"/>
    </row>
    <row r="672" spans="1:51" ht="14.25" customHeight="1">
      <c r="A672" s="156">
        <v>655</v>
      </c>
      <c r="B672" s="112"/>
      <c r="C672" s="69" t="s">
        <v>222</v>
      </c>
      <c r="D672" s="96" t="s">
        <v>327</v>
      </c>
      <c r="E672" s="96" t="s">
        <v>693</v>
      </c>
      <c r="F672" s="109" t="s">
        <v>816</v>
      </c>
      <c r="G672" s="96" t="s">
        <v>1157</v>
      </c>
      <c r="H672" s="171">
        <v>1</v>
      </c>
      <c r="I672" s="96" t="s">
        <v>1218</v>
      </c>
      <c r="J672" s="185">
        <v>35</v>
      </c>
      <c r="K672" s="55" t="s">
        <v>1888</v>
      </c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214"/>
      <c r="AC672" s="214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>
        <v>35</v>
      </c>
      <c r="AQ672" s="157"/>
      <c r="AR672" s="157"/>
      <c r="AS672" s="157"/>
      <c r="AT672" s="157"/>
      <c r="AU672" s="157"/>
      <c r="AV672" s="157"/>
      <c r="AW672" s="157"/>
      <c r="AX672" s="157"/>
      <c r="AY672" s="157"/>
    </row>
    <row r="673" spans="1:51" s="62" customFormat="1" ht="14.25" customHeight="1">
      <c r="A673" s="156">
        <v>656</v>
      </c>
      <c r="B673" s="139"/>
      <c r="C673" s="69" t="s">
        <v>247</v>
      </c>
      <c r="D673" s="109" t="s">
        <v>1553</v>
      </c>
      <c r="E673" s="109" t="s">
        <v>693</v>
      </c>
      <c r="F673" s="69" t="s">
        <v>887</v>
      </c>
      <c r="G673" s="109" t="s">
        <v>1615</v>
      </c>
      <c r="H673" s="170">
        <v>5</v>
      </c>
      <c r="I673" s="109" t="s">
        <v>1808</v>
      </c>
      <c r="J673" s="183">
        <v>40</v>
      </c>
      <c r="K673" s="55" t="s">
        <v>1905</v>
      </c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>
        <v>40</v>
      </c>
      <c r="AR673" s="157"/>
      <c r="AS673" s="157">
        <v>40</v>
      </c>
      <c r="AT673" s="157"/>
      <c r="AU673" s="157">
        <v>40</v>
      </c>
      <c r="AV673" s="157"/>
      <c r="AW673" s="157">
        <v>40</v>
      </c>
      <c r="AX673" s="157"/>
      <c r="AY673" s="157">
        <v>40</v>
      </c>
    </row>
    <row r="674" spans="1:51" ht="14.25" customHeight="1">
      <c r="A674" s="156">
        <v>657</v>
      </c>
      <c r="B674" s="112"/>
      <c r="C674" s="69" t="s">
        <v>222</v>
      </c>
      <c r="D674" s="96" t="s">
        <v>328</v>
      </c>
      <c r="E674" s="96" t="s">
        <v>693</v>
      </c>
      <c r="F674" s="109" t="s">
        <v>816</v>
      </c>
      <c r="G674" s="96" t="s">
        <v>1157</v>
      </c>
      <c r="H674" s="171">
        <v>1</v>
      </c>
      <c r="I674" s="96" t="s">
        <v>1219</v>
      </c>
      <c r="J674" s="185">
        <v>35</v>
      </c>
      <c r="K674" s="55" t="s">
        <v>1905</v>
      </c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>
        <v>35</v>
      </c>
      <c r="AR674" s="157"/>
      <c r="AS674" s="157"/>
      <c r="AT674" s="157"/>
      <c r="AU674" s="157"/>
      <c r="AV674" s="157"/>
      <c r="AW674" s="157"/>
      <c r="AX674" s="157"/>
      <c r="AY674" s="157"/>
    </row>
    <row r="675" spans="1:51" ht="14.25" customHeight="1">
      <c r="A675" s="156">
        <v>658</v>
      </c>
      <c r="B675" s="112"/>
      <c r="C675" s="69" t="s">
        <v>222</v>
      </c>
      <c r="D675" s="96" t="s">
        <v>327</v>
      </c>
      <c r="E675" s="96" t="s">
        <v>693</v>
      </c>
      <c r="F675" s="96" t="s">
        <v>1762</v>
      </c>
      <c r="G675" s="96" t="s">
        <v>1158</v>
      </c>
      <c r="H675" s="171">
        <v>2</v>
      </c>
      <c r="I675" s="96" t="s">
        <v>1220</v>
      </c>
      <c r="J675" s="185">
        <v>35</v>
      </c>
      <c r="K675" s="55" t="s">
        <v>1893</v>
      </c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>
        <v>35</v>
      </c>
      <c r="AS675" s="157"/>
      <c r="AT675" s="157">
        <v>35</v>
      </c>
      <c r="AU675" s="157"/>
      <c r="AV675" s="157"/>
      <c r="AW675" s="157"/>
      <c r="AX675" s="157"/>
      <c r="AY675" s="157"/>
    </row>
    <row r="676" spans="1:51" s="62" customFormat="1" ht="14.25" customHeight="1">
      <c r="A676" s="156">
        <v>659</v>
      </c>
      <c r="B676" s="112"/>
      <c r="C676" s="69" t="s">
        <v>222</v>
      </c>
      <c r="D676" s="96" t="s">
        <v>328</v>
      </c>
      <c r="E676" s="96" t="s">
        <v>693</v>
      </c>
      <c r="F676" s="78" t="s">
        <v>1762</v>
      </c>
      <c r="G676" s="96" t="s">
        <v>1158</v>
      </c>
      <c r="H676" s="171">
        <v>2</v>
      </c>
      <c r="I676" s="96" t="s">
        <v>1221</v>
      </c>
      <c r="J676" s="185">
        <v>35</v>
      </c>
      <c r="K676" s="55" t="s">
        <v>1906</v>
      </c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>
        <v>35</v>
      </c>
      <c r="AT676" s="157"/>
      <c r="AU676" s="157">
        <v>35</v>
      </c>
      <c r="AV676" s="157"/>
      <c r="AW676" s="157"/>
      <c r="AX676" s="157"/>
      <c r="AY676" s="157"/>
    </row>
    <row r="677" spans="1:51" ht="14.25" customHeight="1">
      <c r="A677" s="156">
        <v>660</v>
      </c>
      <c r="B677" s="139"/>
      <c r="C677" s="114" t="s">
        <v>231</v>
      </c>
      <c r="D677" s="96" t="s">
        <v>317</v>
      </c>
      <c r="E677" s="96" t="s">
        <v>693</v>
      </c>
      <c r="F677" s="96" t="s">
        <v>1763</v>
      </c>
      <c r="G677" s="96" t="s">
        <v>1250</v>
      </c>
      <c r="H677" s="171">
        <v>2</v>
      </c>
      <c r="I677" s="96" t="s">
        <v>1315</v>
      </c>
      <c r="J677" s="185">
        <v>36</v>
      </c>
      <c r="K677" s="55" t="s">
        <v>1907</v>
      </c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>
        <v>36</v>
      </c>
      <c r="AU677" s="157"/>
      <c r="AV677" s="157">
        <v>36</v>
      </c>
      <c r="AW677" s="157"/>
      <c r="AX677" s="157"/>
      <c r="AY677" s="157"/>
    </row>
    <row r="678" spans="1:51" ht="14.25" customHeight="1">
      <c r="A678" s="156">
        <v>661</v>
      </c>
      <c r="B678" s="112"/>
      <c r="C678" s="114" t="s">
        <v>231</v>
      </c>
      <c r="D678" s="96" t="s">
        <v>314</v>
      </c>
      <c r="E678" s="96" t="s">
        <v>693</v>
      </c>
      <c r="F678" s="96" t="s">
        <v>1763</v>
      </c>
      <c r="G678" s="96" t="s">
        <v>1250</v>
      </c>
      <c r="H678" s="171">
        <v>2</v>
      </c>
      <c r="I678" s="96" t="s">
        <v>1316</v>
      </c>
      <c r="J678" s="185">
        <v>33</v>
      </c>
      <c r="K678" s="55" t="s">
        <v>1908</v>
      </c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>
        <v>33</v>
      </c>
      <c r="AV678" s="157"/>
      <c r="AW678" s="157">
        <v>33</v>
      </c>
      <c r="AX678" s="157"/>
      <c r="AY678" s="157"/>
    </row>
    <row r="679" spans="1:51" ht="14.25" customHeight="1">
      <c r="A679" s="243" t="s">
        <v>2054</v>
      </c>
      <c r="B679" s="244"/>
      <c r="C679" s="244"/>
      <c r="D679" s="244"/>
      <c r="E679" s="244"/>
      <c r="F679" s="244"/>
      <c r="G679" s="244"/>
      <c r="H679" s="245"/>
      <c r="I679" s="96"/>
      <c r="J679" s="227">
        <f>SUM(J601:J678)</f>
        <v>2943</v>
      </c>
      <c r="K679" s="55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</row>
    <row r="680" spans="1:51" s="62" customFormat="1" ht="14.25" customHeight="1">
      <c r="A680" s="156">
        <v>662</v>
      </c>
      <c r="B680" s="139"/>
      <c r="C680" s="69" t="s">
        <v>247</v>
      </c>
      <c r="D680" s="109" t="s">
        <v>907</v>
      </c>
      <c r="E680" s="126" t="s">
        <v>65</v>
      </c>
      <c r="F680" s="116" t="s">
        <v>1975</v>
      </c>
      <c r="G680" s="109" t="s">
        <v>265</v>
      </c>
      <c r="H680" s="170">
        <v>2</v>
      </c>
      <c r="I680" s="109" t="s">
        <v>1646</v>
      </c>
      <c r="J680" s="184">
        <v>40</v>
      </c>
      <c r="K680" s="55" t="s">
        <v>1872</v>
      </c>
      <c r="L680" s="157">
        <v>40</v>
      </c>
      <c r="M680" s="157"/>
      <c r="N680" s="157">
        <v>40</v>
      </c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</row>
    <row r="681" spans="1:51" ht="14.25" customHeight="1">
      <c r="A681" s="156">
        <v>663</v>
      </c>
      <c r="B681" s="139"/>
      <c r="C681" s="69" t="s">
        <v>247</v>
      </c>
      <c r="D681" s="109" t="s">
        <v>910</v>
      </c>
      <c r="E681" s="126" t="s">
        <v>65</v>
      </c>
      <c r="F681" s="126" t="s">
        <v>1975</v>
      </c>
      <c r="G681" s="109" t="s">
        <v>265</v>
      </c>
      <c r="H681" s="170">
        <v>2</v>
      </c>
      <c r="I681" s="109" t="s">
        <v>1647</v>
      </c>
      <c r="J681" s="184">
        <v>39</v>
      </c>
      <c r="K681" s="55" t="s">
        <v>1873</v>
      </c>
      <c r="L681" s="157"/>
      <c r="M681" s="157">
        <v>39</v>
      </c>
      <c r="N681" s="157"/>
      <c r="O681" s="157">
        <v>29</v>
      </c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</row>
    <row r="682" spans="1:51" ht="14.25" customHeight="1">
      <c r="A682" s="156">
        <v>664</v>
      </c>
      <c r="B682" s="112"/>
      <c r="C682" s="114" t="s">
        <v>231</v>
      </c>
      <c r="D682" s="96" t="s">
        <v>315</v>
      </c>
      <c r="E682" s="96" t="s">
        <v>65</v>
      </c>
      <c r="F682" s="96" t="s">
        <v>249</v>
      </c>
      <c r="G682" s="96" t="s">
        <v>1248</v>
      </c>
      <c r="H682" s="171">
        <v>2</v>
      </c>
      <c r="I682" s="96" t="s">
        <v>1312</v>
      </c>
      <c r="J682" s="185">
        <v>33</v>
      </c>
      <c r="K682" s="55" t="s">
        <v>1876</v>
      </c>
      <c r="L682" s="157"/>
      <c r="M682" s="157"/>
      <c r="N682" s="157">
        <v>33</v>
      </c>
      <c r="O682" s="157"/>
      <c r="P682" s="157">
        <v>33</v>
      </c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</row>
    <row r="683" spans="1:51" ht="14.25" customHeight="1">
      <c r="A683" s="156">
        <v>665</v>
      </c>
      <c r="B683" s="112"/>
      <c r="C683" s="114" t="s">
        <v>1046</v>
      </c>
      <c r="D683" s="109" t="s">
        <v>951</v>
      </c>
      <c r="E683" s="109" t="s">
        <v>65</v>
      </c>
      <c r="F683" s="109" t="s">
        <v>66</v>
      </c>
      <c r="G683" s="109" t="s">
        <v>960</v>
      </c>
      <c r="H683" s="170">
        <v>2</v>
      </c>
      <c r="I683" s="109" t="s">
        <v>1976</v>
      </c>
      <c r="J683" s="170">
        <v>34</v>
      </c>
      <c r="K683" s="55" t="s">
        <v>1876</v>
      </c>
      <c r="L683" s="157"/>
      <c r="M683" s="157"/>
      <c r="N683" s="157">
        <v>40.799999999999997</v>
      </c>
      <c r="O683" s="157">
        <v>34</v>
      </c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</row>
    <row r="684" spans="1:51" ht="14.25" customHeight="1">
      <c r="A684" s="156">
        <v>666</v>
      </c>
      <c r="B684" s="112"/>
      <c r="C684" s="114" t="s">
        <v>231</v>
      </c>
      <c r="D684" s="96" t="s">
        <v>316</v>
      </c>
      <c r="E684" s="96" t="s">
        <v>65</v>
      </c>
      <c r="F684" s="96" t="s">
        <v>249</v>
      </c>
      <c r="G684" s="96" t="s">
        <v>1248</v>
      </c>
      <c r="H684" s="171">
        <v>2</v>
      </c>
      <c r="I684" s="96" t="s">
        <v>1311</v>
      </c>
      <c r="J684" s="185">
        <v>30</v>
      </c>
      <c r="K684" s="55" t="s">
        <v>1874</v>
      </c>
      <c r="L684" s="157"/>
      <c r="M684" s="157"/>
      <c r="N684" s="157"/>
      <c r="O684" s="157"/>
      <c r="P684" s="157"/>
      <c r="Q684" s="157"/>
      <c r="R684" s="157">
        <v>30</v>
      </c>
      <c r="S684" s="157"/>
      <c r="T684" s="157">
        <v>30</v>
      </c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</row>
    <row r="685" spans="1:51" ht="14.25" customHeight="1">
      <c r="A685" s="156">
        <v>667</v>
      </c>
      <c r="B685" s="112"/>
      <c r="C685" s="69" t="s">
        <v>247</v>
      </c>
      <c r="D685" s="107" t="s">
        <v>1955</v>
      </c>
      <c r="E685" s="120" t="s">
        <v>65</v>
      </c>
      <c r="F685" s="120" t="s">
        <v>249</v>
      </c>
      <c r="G685" s="107" t="s">
        <v>1977</v>
      </c>
      <c r="H685" s="168">
        <v>3</v>
      </c>
      <c r="I685" s="107" t="s">
        <v>1659</v>
      </c>
      <c r="J685" s="178">
        <v>22</v>
      </c>
      <c r="K685" s="55" t="s">
        <v>1875</v>
      </c>
      <c r="L685" s="157"/>
      <c r="M685" s="157"/>
      <c r="N685" s="157"/>
      <c r="O685" s="157"/>
      <c r="P685" s="157"/>
      <c r="Q685" s="157"/>
      <c r="R685" s="157"/>
      <c r="S685" s="157">
        <v>22</v>
      </c>
      <c r="T685" s="157"/>
      <c r="U685" s="157">
        <v>22</v>
      </c>
      <c r="V685" s="157"/>
      <c r="W685" s="157">
        <v>22</v>
      </c>
      <c r="X685" s="157"/>
      <c r="Y685" s="157">
        <v>22</v>
      </c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</row>
    <row r="686" spans="1:51" ht="14.25" customHeight="1">
      <c r="A686" s="156">
        <v>668</v>
      </c>
      <c r="B686" s="112"/>
      <c r="C686" s="114" t="s">
        <v>231</v>
      </c>
      <c r="D686" s="82" t="s">
        <v>317</v>
      </c>
      <c r="E686" s="82" t="s">
        <v>65</v>
      </c>
      <c r="F686" s="82" t="s">
        <v>249</v>
      </c>
      <c r="G686" s="82" t="s">
        <v>1248</v>
      </c>
      <c r="H686" s="167">
        <v>2</v>
      </c>
      <c r="I686" s="82" t="s">
        <v>1310</v>
      </c>
      <c r="J686" s="175">
        <v>36</v>
      </c>
      <c r="K686" s="55" t="s">
        <v>1896</v>
      </c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>
        <v>36</v>
      </c>
      <c r="W686" s="157"/>
      <c r="X686" s="157">
        <v>36</v>
      </c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</row>
    <row r="687" spans="1:51" ht="14.25" customHeight="1">
      <c r="A687" s="156">
        <v>669</v>
      </c>
      <c r="B687" s="139"/>
      <c r="C687" s="60" t="s">
        <v>1536</v>
      </c>
      <c r="D687" s="124" t="s">
        <v>332</v>
      </c>
      <c r="E687" s="124" t="s">
        <v>65</v>
      </c>
      <c r="F687" s="124" t="s">
        <v>83</v>
      </c>
      <c r="G687" s="124" t="s">
        <v>1423</v>
      </c>
      <c r="H687" s="167">
        <v>2</v>
      </c>
      <c r="I687" s="82" t="s">
        <v>1488</v>
      </c>
      <c r="J687" s="180">
        <v>45</v>
      </c>
      <c r="K687" s="55" t="s">
        <v>1896</v>
      </c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>
        <v>45</v>
      </c>
      <c r="W687" s="157"/>
      <c r="X687" s="157"/>
      <c r="Y687" s="157">
        <v>36</v>
      </c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</row>
    <row r="688" spans="1:51" ht="14.25" customHeight="1">
      <c r="A688" s="156">
        <v>670</v>
      </c>
      <c r="B688" s="139"/>
      <c r="C688" s="69" t="s">
        <v>247</v>
      </c>
      <c r="D688" s="109" t="s">
        <v>903</v>
      </c>
      <c r="E688" s="126" t="s">
        <v>65</v>
      </c>
      <c r="F688" s="116" t="s">
        <v>1975</v>
      </c>
      <c r="G688" s="109" t="s">
        <v>265</v>
      </c>
      <c r="H688" s="170">
        <v>2</v>
      </c>
      <c r="I688" s="94" t="s">
        <v>1313</v>
      </c>
      <c r="J688" s="184">
        <v>37</v>
      </c>
      <c r="K688" s="55" t="s">
        <v>1896</v>
      </c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>
        <v>37</v>
      </c>
      <c r="W688" s="157"/>
      <c r="X688" s="157">
        <v>37</v>
      </c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</row>
    <row r="689" spans="1:51" ht="14.25" customHeight="1">
      <c r="A689" s="156">
        <v>671</v>
      </c>
      <c r="B689" s="139"/>
      <c r="C689" s="60" t="s">
        <v>1536</v>
      </c>
      <c r="D689" s="128" t="s">
        <v>333</v>
      </c>
      <c r="E689" s="128" t="s">
        <v>65</v>
      </c>
      <c r="F689" s="114" t="s">
        <v>83</v>
      </c>
      <c r="G689" s="128" t="s">
        <v>1423</v>
      </c>
      <c r="H689" s="171">
        <v>2</v>
      </c>
      <c r="I689" s="82" t="s">
        <v>1489</v>
      </c>
      <c r="J689" s="188">
        <v>46</v>
      </c>
      <c r="K689" s="55" t="s">
        <v>1892</v>
      </c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>
        <v>36.799999999999997</v>
      </c>
      <c r="X689" s="157">
        <v>46</v>
      </c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</row>
    <row r="690" spans="1:51" ht="14.25" customHeight="1">
      <c r="A690" s="156">
        <v>672</v>
      </c>
      <c r="B690" s="139"/>
      <c r="C690" s="69" t="s">
        <v>247</v>
      </c>
      <c r="D690" s="109" t="s">
        <v>908</v>
      </c>
      <c r="E690" s="126" t="s">
        <v>65</v>
      </c>
      <c r="F690" s="120" t="s">
        <v>1975</v>
      </c>
      <c r="G690" s="109" t="s">
        <v>265</v>
      </c>
      <c r="H690" s="170">
        <v>2</v>
      </c>
      <c r="I690" s="107" t="s">
        <v>1314</v>
      </c>
      <c r="J690" s="184">
        <v>41</v>
      </c>
      <c r="K690" s="55" t="s">
        <v>1892</v>
      </c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>
        <v>41</v>
      </c>
      <c r="X690" s="157"/>
      <c r="Y690" s="157">
        <v>41</v>
      </c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</row>
    <row r="691" spans="1:51" ht="14.25" customHeight="1">
      <c r="A691" s="156">
        <v>673</v>
      </c>
      <c r="B691" s="112"/>
      <c r="C691" s="114" t="s">
        <v>231</v>
      </c>
      <c r="D691" s="82" t="s">
        <v>306</v>
      </c>
      <c r="E691" s="120" t="s">
        <v>65</v>
      </c>
      <c r="F691" s="120" t="s">
        <v>249</v>
      </c>
      <c r="G691" s="82" t="s">
        <v>1246</v>
      </c>
      <c r="H691" s="167">
        <v>1</v>
      </c>
      <c r="I691" s="82" t="s">
        <v>1289</v>
      </c>
      <c r="J691" s="164">
        <v>43</v>
      </c>
      <c r="K691" s="61" t="s">
        <v>1884</v>
      </c>
      <c r="L691" s="192"/>
      <c r="M691" s="192"/>
      <c r="N691" s="192"/>
      <c r="O691" s="192"/>
      <c r="P691" s="192"/>
      <c r="Q691" s="192"/>
      <c r="R691" s="192"/>
      <c r="S691" s="192"/>
      <c r="T691" s="192"/>
      <c r="U691" s="192"/>
      <c r="V691" s="192"/>
      <c r="W691" s="192"/>
      <c r="X691" s="192"/>
      <c r="Y691" s="192"/>
      <c r="Z691" s="192"/>
      <c r="AA691" s="192">
        <v>43</v>
      </c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</row>
    <row r="692" spans="1:51" ht="14.25" customHeight="1">
      <c r="A692" s="156">
        <v>674</v>
      </c>
      <c r="B692" s="139"/>
      <c r="C692" s="69" t="s">
        <v>247</v>
      </c>
      <c r="D692" s="107" t="s">
        <v>1955</v>
      </c>
      <c r="E692" s="120" t="s">
        <v>65</v>
      </c>
      <c r="F692" s="120" t="s">
        <v>249</v>
      </c>
      <c r="G692" s="107" t="s">
        <v>1577</v>
      </c>
      <c r="H692" s="168">
        <v>3</v>
      </c>
      <c r="I692" s="107" t="s">
        <v>1658</v>
      </c>
      <c r="J692" s="178">
        <v>22</v>
      </c>
      <c r="K692" s="55" t="s">
        <v>1900</v>
      </c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>
        <v>22</v>
      </c>
      <c r="AD692" s="157"/>
      <c r="AE692" s="157">
        <v>22</v>
      </c>
      <c r="AF692" s="157"/>
      <c r="AG692" s="157">
        <v>22</v>
      </c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</row>
    <row r="693" spans="1:51" ht="14.25" customHeight="1">
      <c r="A693" s="156">
        <v>675</v>
      </c>
      <c r="B693" s="112"/>
      <c r="C693" s="114" t="s">
        <v>231</v>
      </c>
      <c r="D693" s="82" t="s">
        <v>314</v>
      </c>
      <c r="E693" s="82" t="s">
        <v>65</v>
      </c>
      <c r="F693" s="82" t="s">
        <v>249</v>
      </c>
      <c r="G693" s="82" t="s">
        <v>1248</v>
      </c>
      <c r="H693" s="167">
        <v>2</v>
      </c>
      <c r="I693" s="82" t="s">
        <v>1309</v>
      </c>
      <c r="J693" s="175">
        <v>33</v>
      </c>
      <c r="K693" s="55" t="s">
        <v>1897</v>
      </c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>
        <v>33</v>
      </c>
      <c r="AE693" s="157"/>
      <c r="AF693" s="157">
        <v>33</v>
      </c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</row>
    <row r="694" spans="1:51" ht="14.25" customHeight="1">
      <c r="A694" s="156">
        <v>676</v>
      </c>
      <c r="B694" s="141"/>
      <c r="C694" s="69" t="s">
        <v>247</v>
      </c>
      <c r="D694" s="109" t="s">
        <v>911</v>
      </c>
      <c r="E694" s="126" t="s">
        <v>65</v>
      </c>
      <c r="F694" s="126" t="s">
        <v>1975</v>
      </c>
      <c r="G694" s="109" t="s">
        <v>265</v>
      </c>
      <c r="H694" s="170">
        <v>2</v>
      </c>
      <c r="I694" s="109" t="s">
        <v>1318</v>
      </c>
      <c r="J694" s="184">
        <v>40</v>
      </c>
      <c r="K694" s="61" t="s">
        <v>1897</v>
      </c>
      <c r="L694" s="192"/>
      <c r="M694" s="192"/>
      <c r="N694" s="192"/>
      <c r="O694" s="192"/>
      <c r="P694" s="192"/>
      <c r="Q694" s="192"/>
      <c r="R694" s="192"/>
      <c r="S694" s="192"/>
      <c r="T694" s="192"/>
      <c r="U694" s="192"/>
      <c r="V694" s="192"/>
      <c r="W694" s="192"/>
      <c r="X694" s="192"/>
      <c r="Y694" s="192"/>
      <c r="Z694" s="192"/>
      <c r="AA694" s="192"/>
      <c r="AB694" s="192"/>
      <c r="AC694" s="192"/>
      <c r="AD694" s="192">
        <v>40</v>
      </c>
      <c r="AE694" s="192"/>
      <c r="AF694" s="192">
        <v>40</v>
      </c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</row>
    <row r="695" spans="1:51" ht="14.25" customHeight="1">
      <c r="A695" s="156">
        <v>677</v>
      </c>
      <c r="B695" s="112"/>
      <c r="C695" s="114" t="s">
        <v>231</v>
      </c>
      <c r="D695" s="96" t="s">
        <v>313</v>
      </c>
      <c r="E695" s="96" t="s">
        <v>65</v>
      </c>
      <c r="F695" s="96" t="s">
        <v>83</v>
      </c>
      <c r="G695" s="96" t="s">
        <v>1249</v>
      </c>
      <c r="H695" s="171">
        <v>1</v>
      </c>
      <c r="I695" s="96" t="s">
        <v>1284</v>
      </c>
      <c r="J695" s="185">
        <v>48</v>
      </c>
      <c r="K695" s="55" t="s">
        <v>1903</v>
      </c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>
        <v>48</v>
      </c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</row>
    <row r="696" spans="1:51" ht="14.25" customHeight="1">
      <c r="A696" s="156">
        <v>678</v>
      </c>
      <c r="B696" s="141"/>
      <c r="C696" s="69" t="s">
        <v>247</v>
      </c>
      <c r="D696" s="109" t="s">
        <v>909</v>
      </c>
      <c r="E696" s="126" t="s">
        <v>65</v>
      </c>
      <c r="F696" s="116" t="s">
        <v>1975</v>
      </c>
      <c r="G696" s="109" t="s">
        <v>265</v>
      </c>
      <c r="H696" s="170">
        <v>2</v>
      </c>
      <c r="I696" s="109" t="s">
        <v>1317</v>
      </c>
      <c r="J696" s="184">
        <v>42</v>
      </c>
      <c r="K696" s="61" t="s">
        <v>1903</v>
      </c>
      <c r="L696" s="192"/>
      <c r="M696" s="192"/>
      <c r="N696" s="192"/>
      <c r="O696" s="192"/>
      <c r="P696" s="192"/>
      <c r="Q696" s="192"/>
      <c r="R696" s="192"/>
      <c r="S696" s="192"/>
      <c r="T696" s="192"/>
      <c r="U696" s="192"/>
      <c r="V696" s="192"/>
      <c r="W696" s="192"/>
      <c r="X696" s="192"/>
      <c r="Y696" s="192"/>
      <c r="Z696" s="192"/>
      <c r="AA696" s="192"/>
      <c r="AB696" s="192"/>
      <c r="AC696" s="192"/>
      <c r="AD696" s="192"/>
      <c r="AE696" s="192">
        <v>42</v>
      </c>
      <c r="AF696" s="192"/>
      <c r="AG696" s="192">
        <v>42</v>
      </c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</row>
    <row r="697" spans="1:51" ht="14.25" customHeight="1">
      <c r="A697" s="156">
        <v>679</v>
      </c>
      <c r="B697" s="112"/>
      <c r="C697" s="114" t="s">
        <v>231</v>
      </c>
      <c r="D697" s="96" t="s">
        <v>309</v>
      </c>
      <c r="E697" s="96" t="s">
        <v>65</v>
      </c>
      <c r="F697" s="96" t="s">
        <v>83</v>
      </c>
      <c r="G697" s="96" t="s">
        <v>1249</v>
      </c>
      <c r="H697" s="171">
        <v>1</v>
      </c>
      <c r="I697" s="96" t="s">
        <v>1286</v>
      </c>
      <c r="J697" s="185">
        <v>47</v>
      </c>
      <c r="K697" s="55" t="s">
        <v>1886</v>
      </c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>
        <v>47</v>
      </c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</row>
    <row r="698" spans="1:51" ht="14.25" customHeight="1">
      <c r="A698" s="156">
        <v>680</v>
      </c>
      <c r="B698" s="112"/>
      <c r="C698" s="114" t="s">
        <v>231</v>
      </c>
      <c r="D698" s="96" t="s">
        <v>311</v>
      </c>
      <c r="E698" s="96" t="s">
        <v>65</v>
      </c>
      <c r="F698" s="78" t="s">
        <v>83</v>
      </c>
      <c r="G698" s="96" t="s">
        <v>1249</v>
      </c>
      <c r="H698" s="171">
        <v>1</v>
      </c>
      <c r="I698" s="96" t="s">
        <v>1300</v>
      </c>
      <c r="J698" s="185">
        <v>46</v>
      </c>
      <c r="K698" s="55" t="s">
        <v>1899</v>
      </c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>
        <v>46</v>
      </c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</row>
    <row r="699" spans="1:51" ht="14.25" customHeight="1">
      <c r="A699" s="156">
        <v>681</v>
      </c>
      <c r="B699" s="112"/>
      <c r="C699" s="114" t="s">
        <v>231</v>
      </c>
      <c r="D699" s="96" t="s">
        <v>303</v>
      </c>
      <c r="E699" s="126" t="s">
        <v>65</v>
      </c>
      <c r="F699" s="116" t="s">
        <v>249</v>
      </c>
      <c r="G699" s="96" t="s">
        <v>1246</v>
      </c>
      <c r="H699" s="171">
        <v>1</v>
      </c>
      <c r="I699" s="96" t="s">
        <v>1288</v>
      </c>
      <c r="J699" s="171">
        <v>42</v>
      </c>
      <c r="K699" s="61" t="s">
        <v>1901</v>
      </c>
      <c r="L699" s="192"/>
      <c r="M699" s="192"/>
      <c r="N699" s="192"/>
      <c r="O699" s="192"/>
      <c r="P699" s="192"/>
      <c r="Q699" s="192"/>
      <c r="R699" s="192"/>
      <c r="S699" s="192"/>
      <c r="T699" s="192"/>
      <c r="U699" s="192"/>
      <c r="V699" s="192"/>
      <c r="W699" s="192"/>
      <c r="X699" s="192"/>
      <c r="Y699" s="192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>
        <v>42</v>
      </c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</row>
    <row r="700" spans="1:51" ht="14.25" customHeight="1">
      <c r="A700" s="156">
        <v>682</v>
      </c>
      <c r="B700" s="112"/>
      <c r="C700" s="114" t="s">
        <v>231</v>
      </c>
      <c r="D700" s="96" t="s">
        <v>302</v>
      </c>
      <c r="E700" s="126" t="s">
        <v>65</v>
      </c>
      <c r="F700" s="116" t="s">
        <v>249</v>
      </c>
      <c r="G700" s="96" t="s">
        <v>1246</v>
      </c>
      <c r="H700" s="171">
        <v>1</v>
      </c>
      <c r="I700" s="96" t="s">
        <v>1287</v>
      </c>
      <c r="J700" s="171">
        <v>43</v>
      </c>
      <c r="K700" s="61" t="s">
        <v>1904</v>
      </c>
      <c r="L700" s="192"/>
      <c r="M700" s="192"/>
      <c r="N700" s="192"/>
      <c r="O700" s="192"/>
      <c r="P700" s="192"/>
      <c r="Q700" s="192"/>
      <c r="R700" s="192"/>
      <c r="S700" s="192"/>
      <c r="T700" s="192"/>
      <c r="U700" s="192"/>
      <c r="V700" s="192"/>
      <c r="W700" s="192"/>
      <c r="X700" s="192"/>
      <c r="Y700" s="192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>
        <v>43</v>
      </c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</row>
    <row r="701" spans="1:51" ht="14.25" customHeight="1">
      <c r="A701" s="156">
        <v>683</v>
      </c>
      <c r="B701" s="139"/>
      <c r="C701" s="69" t="s">
        <v>247</v>
      </c>
      <c r="D701" s="109" t="s">
        <v>906</v>
      </c>
      <c r="E701" s="126" t="s">
        <v>65</v>
      </c>
      <c r="F701" s="126" t="s">
        <v>249</v>
      </c>
      <c r="G701" s="109" t="s">
        <v>265</v>
      </c>
      <c r="H701" s="170">
        <v>2</v>
      </c>
      <c r="I701" s="109" t="s">
        <v>1326</v>
      </c>
      <c r="J701" s="184">
        <v>42</v>
      </c>
      <c r="K701" s="55" t="s">
        <v>1887</v>
      </c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>
        <v>42</v>
      </c>
      <c r="AM701" s="157"/>
      <c r="AN701" s="157">
        <v>42</v>
      </c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</row>
    <row r="702" spans="1:51" ht="14.25" customHeight="1">
      <c r="A702" s="156">
        <v>684</v>
      </c>
      <c r="B702" s="139"/>
      <c r="C702" s="69" t="s">
        <v>247</v>
      </c>
      <c r="D702" s="109" t="s">
        <v>905</v>
      </c>
      <c r="E702" s="126" t="s">
        <v>65</v>
      </c>
      <c r="F702" s="116" t="s">
        <v>249</v>
      </c>
      <c r="G702" s="109" t="s">
        <v>265</v>
      </c>
      <c r="H702" s="170">
        <v>2</v>
      </c>
      <c r="I702" s="109" t="s">
        <v>1325</v>
      </c>
      <c r="J702" s="184">
        <v>41</v>
      </c>
      <c r="K702" s="55" t="s">
        <v>1902</v>
      </c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>
        <v>41</v>
      </c>
      <c r="AN702" s="157"/>
      <c r="AO702" s="157">
        <v>41</v>
      </c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</row>
    <row r="703" spans="1:51" ht="14.25" customHeight="1">
      <c r="A703" s="156">
        <v>685</v>
      </c>
      <c r="B703" s="112"/>
      <c r="C703" s="142" t="s">
        <v>231</v>
      </c>
      <c r="D703" s="143" t="s">
        <v>315</v>
      </c>
      <c r="E703" s="144" t="s">
        <v>65</v>
      </c>
      <c r="F703" s="144" t="s">
        <v>249</v>
      </c>
      <c r="G703" s="143" t="s">
        <v>1246</v>
      </c>
      <c r="H703" s="172">
        <v>1</v>
      </c>
      <c r="I703" s="143" t="s">
        <v>1941</v>
      </c>
      <c r="J703" s="172">
        <v>33</v>
      </c>
      <c r="K703" s="111" t="s">
        <v>1888</v>
      </c>
      <c r="L703" s="215"/>
      <c r="M703" s="192"/>
      <c r="N703" s="192"/>
      <c r="O703" s="192"/>
      <c r="P703" s="192"/>
      <c r="Q703" s="192"/>
      <c r="R703" s="192"/>
      <c r="S703" s="192"/>
      <c r="T703" s="192"/>
      <c r="U703" s="192"/>
      <c r="V703" s="192"/>
      <c r="W703" s="192"/>
      <c r="X703" s="192"/>
      <c r="Y703" s="192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>
        <v>33</v>
      </c>
      <c r="AQ703" s="192"/>
      <c r="AR703" s="192"/>
      <c r="AS703" s="192"/>
      <c r="AT703" s="192"/>
      <c r="AU703" s="192"/>
      <c r="AV703" s="192"/>
      <c r="AW703" s="192"/>
      <c r="AX703" s="192"/>
      <c r="AY703" s="192"/>
    </row>
    <row r="704" spans="1:51" ht="14.25" customHeight="1">
      <c r="A704" s="156">
        <v>686</v>
      </c>
      <c r="B704" s="139"/>
      <c r="C704" s="124" t="s">
        <v>231</v>
      </c>
      <c r="D704" s="82" t="s">
        <v>317</v>
      </c>
      <c r="E704" s="120" t="s">
        <v>65</v>
      </c>
      <c r="F704" s="120" t="s">
        <v>249</v>
      </c>
      <c r="G704" s="82" t="s">
        <v>1246</v>
      </c>
      <c r="H704" s="167">
        <v>1</v>
      </c>
      <c r="I704" s="82" t="s">
        <v>1932</v>
      </c>
      <c r="J704" s="167">
        <v>36</v>
      </c>
      <c r="K704" s="80" t="s">
        <v>1905</v>
      </c>
      <c r="L704" s="199"/>
      <c r="M704" s="199"/>
      <c r="N704" s="199"/>
      <c r="O704" s="199"/>
      <c r="P704" s="199"/>
      <c r="Q704" s="199"/>
      <c r="R704" s="199"/>
      <c r="S704" s="199"/>
      <c r="T704" s="199"/>
      <c r="U704" s="199"/>
      <c r="V704" s="199"/>
      <c r="W704" s="199"/>
      <c r="X704" s="199"/>
      <c r="Y704" s="199"/>
      <c r="Z704" s="199"/>
      <c r="AA704" s="199"/>
      <c r="AB704" s="199"/>
      <c r="AC704" s="199"/>
      <c r="AD704" s="199"/>
      <c r="AE704" s="199"/>
      <c r="AF704" s="199"/>
      <c r="AG704" s="199"/>
      <c r="AH704" s="199"/>
      <c r="AI704" s="199"/>
      <c r="AJ704" s="199"/>
      <c r="AK704" s="199"/>
      <c r="AL704" s="199"/>
      <c r="AM704" s="199"/>
      <c r="AN704" s="199"/>
      <c r="AO704" s="199"/>
      <c r="AP704" s="199"/>
      <c r="AQ704" s="199">
        <v>36</v>
      </c>
      <c r="AR704" s="199"/>
      <c r="AS704" s="199"/>
      <c r="AT704" s="199"/>
      <c r="AU704" s="199"/>
      <c r="AV704" s="199"/>
      <c r="AW704" s="199"/>
      <c r="AX704" s="199"/>
      <c r="AY704" s="199"/>
    </row>
    <row r="705" spans="1:51" ht="14.25" customHeight="1">
      <c r="A705" s="156">
        <v>687</v>
      </c>
      <c r="B705" s="112"/>
      <c r="C705" s="124" t="s">
        <v>231</v>
      </c>
      <c r="D705" s="82" t="s">
        <v>316</v>
      </c>
      <c r="E705" s="120" t="s">
        <v>65</v>
      </c>
      <c r="F705" s="120" t="s">
        <v>249</v>
      </c>
      <c r="G705" s="82" t="s">
        <v>1246</v>
      </c>
      <c r="H705" s="167">
        <v>1</v>
      </c>
      <c r="I705" s="82" t="s">
        <v>1942</v>
      </c>
      <c r="J705" s="167">
        <v>30</v>
      </c>
      <c r="K705" s="80" t="s">
        <v>1893</v>
      </c>
      <c r="L705" s="199"/>
      <c r="M705" s="199"/>
      <c r="N705" s="199"/>
      <c r="O705" s="199"/>
      <c r="P705" s="199"/>
      <c r="Q705" s="199"/>
      <c r="R705" s="199"/>
      <c r="S705" s="199"/>
      <c r="T705" s="199"/>
      <c r="U705" s="199"/>
      <c r="V705" s="199"/>
      <c r="W705" s="199"/>
      <c r="X705" s="199"/>
      <c r="Y705" s="199"/>
      <c r="Z705" s="199"/>
      <c r="AA705" s="199"/>
      <c r="AB705" s="199"/>
      <c r="AC705" s="199"/>
      <c r="AD705" s="199"/>
      <c r="AE705" s="199"/>
      <c r="AF705" s="199"/>
      <c r="AG705" s="199"/>
      <c r="AH705" s="199"/>
      <c r="AI705" s="199"/>
      <c r="AJ705" s="199"/>
      <c r="AK705" s="199"/>
      <c r="AL705" s="199"/>
      <c r="AM705" s="199"/>
      <c r="AN705" s="199"/>
      <c r="AO705" s="199"/>
      <c r="AP705" s="199"/>
      <c r="AQ705" s="199"/>
      <c r="AR705" s="199">
        <v>30</v>
      </c>
      <c r="AS705" s="199"/>
      <c r="AT705" s="199"/>
      <c r="AU705" s="199"/>
      <c r="AV705" s="199"/>
      <c r="AW705" s="199"/>
      <c r="AX705" s="199"/>
      <c r="AY705" s="199"/>
    </row>
    <row r="706" spans="1:51" ht="14.25" customHeight="1">
      <c r="A706" s="156">
        <v>688</v>
      </c>
      <c r="B706" s="139"/>
      <c r="C706" s="124" t="s">
        <v>231</v>
      </c>
      <c r="D706" s="82" t="s">
        <v>314</v>
      </c>
      <c r="E706" s="120" t="s">
        <v>65</v>
      </c>
      <c r="F706" s="120" t="s">
        <v>249</v>
      </c>
      <c r="G706" s="82" t="s">
        <v>1246</v>
      </c>
      <c r="H706" s="167">
        <v>1</v>
      </c>
      <c r="I706" s="82" t="s">
        <v>1293</v>
      </c>
      <c r="J706" s="167">
        <v>33</v>
      </c>
      <c r="K706" s="80" t="s">
        <v>1906</v>
      </c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9"/>
      <c r="AI706" s="199"/>
      <c r="AJ706" s="199"/>
      <c r="AK706" s="199"/>
      <c r="AL706" s="199"/>
      <c r="AM706" s="199"/>
      <c r="AN706" s="199"/>
      <c r="AO706" s="199"/>
      <c r="AP706" s="199"/>
      <c r="AQ706" s="199"/>
      <c r="AR706" s="199"/>
      <c r="AS706" s="199">
        <v>33</v>
      </c>
      <c r="AT706" s="199"/>
      <c r="AU706" s="199"/>
      <c r="AV706" s="199"/>
      <c r="AW706" s="199"/>
      <c r="AX706" s="199"/>
      <c r="AY706" s="199"/>
    </row>
    <row r="707" spans="1:51" ht="14.25" customHeight="1">
      <c r="A707" s="221">
        <v>689</v>
      </c>
      <c r="B707" s="139"/>
      <c r="C707" s="153" t="s">
        <v>1536</v>
      </c>
      <c r="D707" s="154" t="s">
        <v>1385</v>
      </c>
      <c r="E707" s="153" t="s">
        <v>65</v>
      </c>
      <c r="F707" s="153" t="s">
        <v>83</v>
      </c>
      <c r="G707" s="154" t="s">
        <v>1421</v>
      </c>
      <c r="H707" s="173">
        <v>1</v>
      </c>
      <c r="I707" s="152" t="s">
        <v>1485</v>
      </c>
      <c r="J707" s="189">
        <v>30</v>
      </c>
      <c r="K707" s="155" t="s">
        <v>1906</v>
      </c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>
        <v>30</v>
      </c>
      <c r="AT707" s="216"/>
      <c r="AU707" s="216"/>
      <c r="AV707" s="216"/>
      <c r="AW707" s="216"/>
      <c r="AX707" s="216"/>
      <c r="AY707" s="216"/>
    </row>
    <row r="708" spans="1:51" ht="14.25" customHeight="1">
      <c r="A708" s="246" t="s">
        <v>2053</v>
      </c>
      <c r="B708" s="246"/>
      <c r="C708" s="246"/>
      <c r="D708" s="246"/>
      <c r="E708" s="246"/>
      <c r="F708" s="246"/>
      <c r="G708" s="246"/>
      <c r="H708" s="164"/>
      <c r="I708" s="78"/>
      <c r="J708" s="228">
        <f>SUM(J680:J707)</f>
        <v>1054</v>
      </c>
      <c r="K708" s="55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</row>
    <row r="709" spans="1:51" ht="14.25" customHeight="1">
      <c r="A709" s="246" t="s">
        <v>2055</v>
      </c>
      <c r="B709" s="246"/>
      <c r="C709" s="246"/>
      <c r="D709" s="246"/>
      <c r="E709" s="246"/>
      <c r="F709" s="246"/>
      <c r="G709" s="246"/>
      <c r="H709" s="164"/>
      <c r="I709" s="78"/>
      <c r="J709" s="228">
        <f>J708+J679+J600+J553+J502+J446+J425+J375+J368+J262+J260+J177+J149+J104+J97+J48</f>
        <v>26723</v>
      </c>
      <c r="K709" s="55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</row>
    <row r="710" spans="1:51">
      <c r="N710" s="174"/>
      <c r="O710" s="174"/>
      <c r="P710" s="174"/>
      <c r="Q710" s="174"/>
      <c r="R710" s="174"/>
      <c r="S710" s="174"/>
      <c r="T710" s="174"/>
      <c r="U710" s="174"/>
      <c r="V710" s="174"/>
      <c r="W710" s="174"/>
      <c r="X710" s="174"/>
      <c r="Y710" s="174"/>
      <c r="Z710" s="174"/>
      <c r="AA710" s="174"/>
      <c r="AB710" s="174"/>
      <c r="AC710" s="174"/>
      <c r="AD710" s="174"/>
      <c r="AE710" s="174"/>
      <c r="AF710" s="174"/>
      <c r="AG710" s="174"/>
      <c r="AH710" s="174"/>
      <c r="AI710" s="174"/>
      <c r="AJ710" s="174"/>
      <c r="AK710" s="174"/>
      <c r="AL710" s="174"/>
      <c r="AM710" s="174"/>
      <c r="AN710" s="174"/>
      <c r="AO710" s="174"/>
      <c r="AP710" s="174"/>
      <c r="AQ710" s="174"/>
      <c r="AR710" s="174"/>
      <c r="AS710" s="174"/>
      <c r="AT710" s="174"/>
      <c r="AU710" s="174"/>
      <c r="AV710" s="174"/>
      <c r="AW710" s="174"/>
      <c r="AX710" s="174"/>
      <c r="AY710" s="174"/>
    </row>
    <row r="711" spans="1:51">
      <c r="I711" s="77" t="s">
        <v>388</v>
      </c>
      <c r="N711" s="174"/>
      <c r="O711" s="174"/>
      <c r="P711" s="174"/>
      <c r="Q711" s="174"/>
      <c r="R711" s="174"/>
      <c r="S711" s="174"/>
      <c r="T711" s="174"/>
      <c r="U711" s="174"/>
      <c r="V711" s="174"/>
      <c r="W711" s="174"/>
      <c r="X711" s="174"/>
      <c r="Y711" s="174"/>
      <c r="Z711" s="174"/>
      <c r="AA711" s="174"/>
      <c r="AB711" s="174"/>
      <c r="AC711" s="174"/>
      <c r="AD711" s="174"/>
      <c r="AE711" s="174"/>
      <c r="AF711" s="174"/>
      <c r="AG711" s="174"/>
      <c r="AH711" s="174"/>
      <c r="AI711" s="174"/>
      <c r="AJ711" s="174"/>
      <c r="AK711" s="174"/>
      <c r="AL711" s="174"/>
      <c r="AM711" s="174"/>
      <c r="AN711" s="174"/>
      <c r="AO711" s="174"/>
      <c r="AP711" s="174"/>
      <c r="AQ711" s="174"/>
      <c r="AR711" s="174"/>
      <c r="AS711" s="174"/>
      <c r="AT711" s="174"/>
      <c r="AU711" s="174"/>
      <c r="AV711" s="174"/>
      <c r="AW711" s="174"/>
      <c r="AX711" s="174"/>
      <c r="AY711" s="174"/>
    </row>
    <row r="712" spans="1:51">
      <c r="I712" s="146"/>
      <c r="J712" s="190"/>
      <c r="N712" s="174"/>
      <c r="O712" s="174"/>
      <c r="P712" s="174"/>
      <c r="Q712" s="174"/>
      <c r="R712" s="174"/>
      <c r="S712" s="174"/>
      <c r="T712" s="174"/>
      <c r="U712" s="174"/>
      <c r="V712" s="174"/>
      <c r="W712" s="174"/>
      <c r="X712" s="174"/>
      <c r="Y712" s="174"/>
      <c r="Z712" s="174"/>
      <c r="AA712" s="174"/>
      <c r="AB712" s="174"/>
      <c r="AC712" s="174"/>
      <c r="AD712" s="174"/>
      <c r="AE712" s="174"/>
      <c r="AF712" s="174"/>
      <c r="AG712" s="174"/>
      <c r="AH712" s="174"/>
      <c r="AI712" s="174"/>
      <c r="AJ712" s="174"/>
      <c r="AK712" s="174"/>
      <c r="AL712" s="174"/>
      <c r="AM712" s="174"/>
      <c r="AN712" s="174"/>
      <c r="AO712" s="174"/>
      <c r="AP712" s="174"/>
      <c r="AQ712" s="174"/>
      <c r="AR712" s="174"/>
      <c r="AS712" s="174"/>
      <c r="AT712" s="174"/>
      <c r="AU712" s="174"/>
      <c r="AV712" s="174"/>
      <c r="AW712" s="174"/>
      <c r="AX712" s="174"/>
      <c r="AY712" s="174"/>
    </row>
    <row r="713" spans="1:51">
      <c r="I713" s="112"/>
      <c r="N713" s="174"/>
      <c r="O713" s="174"/>
      <c r="P713" s="174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  <c r="AA713" s="174"/>
      <c r="AB713" s="174"/>
      <c r="AC713" s="174"/>
      <c r="AD713" s="174"/>
      <c r="AE713" s="174"/>
      <c r="AF713" s="174"/>
      <c r="AG713" s="174"/>
      <c r="AH713" s="174"/>
      <c r="AI713" s="174"/>
      <c r="AJ713" s="174"/>
      <c r="AK713" s="174"/>
      <c r="AL713" s="174"/>
      <c r="AM713" s="174"/>
      <c r="AN713" s="174"/>
      <c r="AO713" s="174"/>
      <c r="AP713" s="174"/>
      <c r="AQ713" s="174"/>
      <c r="AR713" s="174"/>
      <c r="AS713" s="174"/>
      <c r="AT713" s="174"/>
      <c r="AU713" s="174"/>
      <c r="AV713" s="174"/>
      <c r="AW713" s="174"/>
      <c r="AX713" s="174"/>
      <c r="AY713" s="174"/>
    </row>
    <row r="714" spans="1:51">
      <c r="G714" s="77" t="s">
        <v>388</v>
      </c>
      <c r="H714" s="174" t="s">
        <v>1934</v>
      </c>
      <c r="N714" s="174"/>
      <c r="O714" s="174"/>
      <c r="P714" s="174"/>
      <c r="Q714" s="174"/>
      <c r="R714" s="174"/>
      <c r="S714" s="174"/>
      <c r="T714" s="174"/>
      <c r="U714" s="174"/>
      <c r="V714" s="174"/>
      <c r="W714" s="174"/>
      <c r="X714" s="174"/>
      <c r="Y714" s="174"/>
      <c r="Z714" s="174"/>
      <c r="AA714" s="174"/>
      <c r="AB714" s="174"/>
      <c r="AC714" s="174"/>
      <c r="AD714" s="174"/>
      <c r="AE714" s="174"/>
      <c r="AF714" s="174"/>
      <c r="AG714" s="174"/>
      <c r="AH714" s="174"/>
      <c r="AI714" s="174"/>
      <c r="AJ714" s="174"/>
      <c r="AK714" s="174"/>
      <c r="AL714" s="174"/>
      <c r="AM714" s="174"/>
      <c r="AN714" s="174"/>
      <c r="AO714" s="174"/>
      <c r="AP714" s="174"/>
      <c r="AQ714" s="174"/>
      <c r="AR714" s="174"/>
      <c r="AS714" s="174"/>
      <c r="AT714" s="174"/>
      <c r="AU714" s="174"/>
      <c r="AV714" s="174"/>
      <c r="AW714" s="174"/>
      <c r="AX714" s="174"/>
      <c r="AY714" s="174"/>
    </row>
    <row r="715" spans="1:51">
      <c r="N715" s="174"/>
      <c r="O715" s="174"/>
      <c r="P715" s="174"/>
      <c r="Q715" s="174"/>
      <c r="R715" s="174"/>
      <c r="S715" s="174"/>
      <c r="T715" s="174"/>
      <c r="U715" s="174"/>
      <c r="V715" s="174"/>
      <c r="W715" s="174"/>
      <c r="X715" s="174"/>
      <c r="Y715" s="174"/>
      <c r="Z715" s="174"/>
      <c r="AA715" s="174"/>
      <c r="AB715" s="174"/>
      <c r="AC715" s="174"/>
      <c r="AD715" s="174"/>
      <c r="AE715" s="174"/>
      <c r="AF715" s="174"/>
      <c r="AG715" s="174"/>
      <c r="AH715" s="174"/>
      <c r="AI715" s="174"/>
      <c r="AJ715" s="174"/>
      <c r="AK715" s="174"/>
      <c r="AL715" s="174"/>
      <c r="AM715" s="174"/>
      <c r="AN715" s="174"/>
      <c r="AO715" s="174"/>
      <c r="AP715" s="174"/>
      <c r="AQ715" s="174"/>
      <c r="AR715" s="174"/>
      <c r="AS715" s="174"/>
      <c r="AT715" s="174"/>
      <c r="AU715" s="174"/>
      <c r="AV715" s="174"/>
      <c r="AW715" s="174"/>
      <c r="AX715" s="174"/>
      <c r="AY715" s="174"/>
    </row>
    <row r="716" spans="1:51">
      <c r="G716" s="77" t="s">
        <v>1935</v>
      </c>
      <c r="I716" s="77" t="s">
        <v>289</v>
      </c>
      <c r="N716" s="174"/>
      <c r="O716" s="174"/>
      <c r="P716" s="174"/>
      <c r="Q716" s="174"/>
      <c r="R716" s="174"/>
      <c r="S716" s="174"/>
      <c r="T716" s="174"/>
      <c r="U716" s="174"/>
      <c r="V716" s="174"/>
      <c r="W716" s="174"/>
      <c r="X716" s="174"/>
      <c r="Y716" s="174"/>
      <c r="Z716" s="174"/>
      <c r="AA716" s="174"/>
      <c r="AB716" s="174"/>
      <c r="AC716" s="174"/>
      <c r="AD716" s="174"/>
      <c r="AE716" s="174"/>
      <c r="AF716" s="174"/>
      <c r="AG716" s="174"/>
      <c r="AH716" s="174"/>
      <c r="AI716" s="174"/>
      <c r="AJ716" s="174"/>
      <c r="AK716" s="174"/>
      <c r="AL716" s="174"/>
      <c r="AM716" s="174"/>
      <c r="AN716" s="174"/>
      <c r="AO716" s="174"/>
      <c r="AP716" s="174"/>
      <c r="AQ716" s="174"/>
      <c r="AR716" s="174"/>
      <c r="AS716" s="174"/>
      <c r="AT716" s="174"/>
      <c r="AU716" s="174"/>
      <c r="AV716" s="174"/>
      <c r="AW716" s="174"/>
      <c r="AX716" s="174"/>
      <c r="AY716" s="174"/>
    </row>
    <row r="717" spans="1:51">
      <c r="F717" s="77" t="s">
        <v>289</v>
      </c>
      <c r="G717" s="77" t="s">
        <v>289</v>
      </c>
      <c r="N717" s="174"/>
      <c r="O717" s="174"/>
      <c r="P717" s="174"/>
      <c r="Q717" s="174"/>
      <c r="R717" s="174"/>
      <c r="S717" s="174"/>
      <c r="T717" s="174"/>
      <c r="U717" s="174"/>
      <c r="V717" s="174"/>
      <c r="W717" s="174"/>
      <c r="X717" s="174"/>
      <c r="Y717" s="174"/>
      <c r="Z717" s="174"/>
      <c r="AA717" s="174"/>
      <c r="AB717" s="174"/>
      <c r="AC717" s="174"/>
      <c r="AD717" s="174"/>
      <c r="AE717" s="174"/>
      <c r="AF717" s="174"/>
      <c r="AG717" s="174"/>
      <c r="AH717" s="174"/>
      <c r="AI717" s="174"/>
      <c r="AJ717" s="174"/>
      <c r="AK717" s="174"/>
      <c r="AL717" s="174"/>
      <c r="AM717" s="174"/>
      <c r="AN717" s="174"/>
      <c r="AO717" s="174"/>
      <c r="AP717" s="174"/>
      <c r="AQ717" s="174"/>
      <c r="AR717" s="174"/>
      <c r="AS717" s="174"/>
      <c r="AT717" s="174"/>
      <c r="AU717" s="174"/>
      <c r="AV717" s="174"/>
      <c r="AW717" s="174"/>
      <c r="AX717" s="174"/>
      <c r="AY717" s="174"/>
    </row>
    <row r="718" spans="1:51">
      <c r="G718" s="77" t="s">
        <v>289</v>
      </c>
      <c r="I718" s="77" t="s">
        <v>289</v>
      </c>
      <c r="N718" s="174"/>
      <c r="O718" s="174"/>
      <c r="P718" s="217" t="s">
        <v>289</v>
      </c>
      <c r="Q718" s="174"/>
      <c r="R718" s="174"/>
      <c r="S718" s="174"/>
      <c r="T718" s="174"/>
      <c r="U718" s="174"/>
      <c r="V718" s="174"/>
      <c r="W718" s="174"/>
      <c r="X718" s="174"/>
      <c r="Y718" s="174"/>
      <c r="Z718" s="174"/>
      <c r="AA718" s="174"/>
      <c r="AB718" s="174"/>
      <c r="AC718" s="174"/>
      <c r="AD718" s="174"/>
      <c r="AE718" s="174"/>
      <c r="AF718" s="174"/>
      <c r="AG718" s="174"/>
      <c r="AH718" s="174"/>
      <c r="AI718" s="174"/>
      <c r="AJ718" s="174"/>
      <c r="AK718" s="174"/>
      <c r="AL718" s="174"/>
      <c r="AM718" s="174"/>
      <c r="AN718" s="174"/>
      <c r="AO718" s="174"/>
      <c r="AP718" s="174"/>
      <c r="AQ718" s="174"/>
      <c r="AR718" s="174"/>
      <c r="AS718" s="174"/>
      <c r="AT718" s="174"/>
      <c r="AU718" s="174"/>
      <c r="AV718" s="174"/>
      <c r="AW718" s="174"/>
      <c r="AX718" s="174"/>
      <c r="AY718" s="174"/>
    </row>
    <row r="719" spans="1:51">
      <c r="F719" s="77" t="s">
        <v>289</v>
      </c>
      <c r="N719" s="174"/>
      <c r="O719" s="174"/>
      <c r="P719" s="174"/>
      <c r="Q719" s="174"/>
      <c r="R719" s="174"/>
      <c r="S719" s="174"/>
      <c r="T719" s="174"/>
      <c r="U719" s="174"/>
      <c r="V719" s="174"/>
      <c r="W719" s="174"/>
      <c r="X719" s="174"/>
      <c r="Y719" s="174"/>
      <c r="Z719" s="174"/>
      <c r="AA719" s="174"/>
      <c r="AB719" s="174"/>
      <c r="AC719" s="174"/>
      <c r="AD719" s="174"/>
      <c r="AE719" s="174"/>
      <c r="AF719" s="174"/>
      <c r="AG719" s="174"/>
      <c r="AH719" s="174"/>
      <c r="AI719" s="174"/>
      <c r="AJ719" s="174"/>
      <c r="AK719" s="174"/>
      <c r="AL719" s="174"/>
      <c r="AM719" s="174"/>
      <c r="AN719" s="174"/>
      <c r="AO719" s="174"/>
      <c r="AP719" s="174"/>
      <c r="AQ719" s="174"/>
      <c r="AR719" s="174"/>
      <c r="AS719" s="174"/>
      <c r="AT719" s="174"/>
      <c r="AU719" s="174"/>
      <c r="AV719" s="174"/>
      <c r="AW719" s="174"/>
      <c r="AX719" s="174"/>
      <c r="AY719" s="174"/>
    </row>
    <row r="720" spans="1:51">
      <c r="N720" s="174"/>
      <c r="O720" s="174"/>
      <c r="P720" s="174"/>
      <c r="Q720" s="174"/>
      <c r="R720" s="174"/>
      <c r="S720" s="174"/>
      <c r="T720" s="174"/>
      <c r="U720" s="174"/>
      <c r="V720" s="174"/>
      <c r="W720" s="174"/>
      <c r="X720" s="174"/>
      <c r="Y720" s="174"/>
      <c r="Z720" s="174"/>
      <c r="AA720" s="174"/>
      <c r="AB720" s="174"/>
      <c r="AC720" s="174"/>
      <c r="AD720" s="174"/>
      <c r="AE720" s="174"/>
      <c r="AF720" s="174"/>
      <c r="AG720" s="174"/>
      <c r="AH720" s="174"/>
      <c r="AI720" s="174"/>
      <c r="AJ720" s="174"/>
      <c r="AK720" s="174"/>
      <c r="AL720" s="174"/>
      <c r="AM720" s="174"/>
      <c r="AN720" s="174"/>
      <c r="AO720" s="174"/>
      <c r="AP720" s="174"/>
      <c r="AQ720" s="174"/>
      <c r="AR720" s="174"/>
      <c r="AS720" s="174"/>
      <c r="AT720" s="174"/>
      <c r="AU720" s="174"/>
      <c r="AV720" s="174"/>
      <c r="AW720" s="174"/>
      <c r="AX720" s="174"/>
      <c r="AY720" s="174"/>
    </row>
    <row r="721" spans="6:51">
      <c r="I721" s="77" t="s">
        <v>289</v>
      </c>
      <c r="N721" s="174"/>
      <c r="O721" s="174"/>
      <c r="P721" s="174"/>
      <c r="Q721" s="174"/>
      <c r="R721" s="174"/>
      <c r="S721" s="174"/>
      <c r="T721" s="174"/>
      <c r="U721" s="174"/>
      <c r="V721" s="174"/>
      <c r="W721" s="174"/>
      <c r="X721" s="174"/>
      <c r="Y721" s="174"/>
      <c r="Z721" s="174"/>
      <c r="AA721" s="174"/>
      <c r="AB721" s="174"/>
      <c r="AC721" s="174"/>
      <c r="AD721" s="174"/>
      <c r="AE721" s="174"/>
      <c r="AF721" s="174"/>
      <c r="AG721" s="174"/>
      <c r="AH721" s="174"/>
      <c r="AI721" s="174"/>
      <c r="AJ721" s="174"/>
      <c r="AK721" s="174"/>
      <c r="AL721" s="174"/>
      <c r="AM721" s="174"/>
      <c r="AN721" s="174"/>
      <c r="AO721" s="174"/>
      <c r="AP721" s="174"/>
      <c r="AQ721" s="174"/>
      <c r="AR721" s="174"/>
      <c r="AS721" s="174"/>
      <c r="AT721" s="174"/>
      <c r="AU721" s="174"/>
      <c r="AV721" s="174"/>
      <c r="AW721" s="174"/>
      <c r="AX721" s="174"/>
      <c r="AY721" s="174"/>
    </row>
    <row r="722" spans="6:51">
      <c r="N722" s="174"/>
      <c r="O722" s="174"/>
      <c r="P722" s="174"/>
      <c r="Q722" s="174"/>
      <c r="R722" s="174"/>
      <c r="S722" s="174"/>
      <c r="T722" s="174"/>
      <c r="U722" s="174"/>
      <c r="V722" s="174"/>
      <c r="W722" s="174"/>
      <c r="X722" s="174"/>
      <c r="Y722" s="174"/>
      <c r="Z722" s="174"/>
      <c r="AA722" s="174"/>
      <c r="AB722" s="174"/>
      <c r="AC722" s="174"/>
      <c r="AD722" s="174"/>
      <c r="AE722" s="174"/>
      <c r="AF722" s="174"/>
      <c r="AG722" s="174"/>
      <c r="AH722" s="174"/>
      <c r="AI722" s="174"/>
      <c r="AJ722" s="174"/>
      <c r="AK722" s="174"/>
      <c r="AL722" s="174"/>
      <c r="AM722" s="174"/>
      <c r="AN722" s="174"/>
      <c r="AO722" s="174"/>
      <c r="AP722" s="174"/>
      <c r="AQ722" s="174"/>
      <c r="AR722" s="174"/>
      <c r="AS722" s="174"/>
      <c r="AT722" s="174"/>
      <c r="AU722" s="174"/>
      <c r="AV722" s="174"/>
      <c r="AW722" s="174"/>
      <c r="AX722" s="174"/>
      <c r="AY722" s="174"/>
    </row>
    <row r="723" spans="6:51">
      <c r="N723" s="174"/>
      <c r="O723" s="174"/>
      <c r="P723" s="174"/>
      <c r="Q723" s="174"/>
      <c r="R723" s="174"/>
      <c r="S723" s="174"/>
      <c r="T723" s="174"/>
      <c r="U723" s="174"/>
      <c r="V723" s="174"/>
      <c r="W723" s="174"/>
      <c r="X723" s="174"/>
      <c r="Y723" s="174"/>
      <c r="Z723" s="174"/>
      <c r="AA723" s="174"/>
      <c r="AB723" s="174"/>
      <c r="AC723" s="174"/>
      <c r="AD723" s="174"/>
      <c r="AE723" s="174"/>
      <c r="AF723" s="174"/>
      <c r="AG723" s="174"/>
      <c r="AH723" s="174"/>
      <c r="AI723" s="174"/>
      <c r="AJ723" s="174"/>
      <c r="AK723" s="174"/>
      <c r="AL723" s="174"/>
      <c r="AM723" s="174"/>
      <c r="AN723" s="174"/>
      <c r="AO723" s="174"/>
      <c r="AP723" s="174"/>
      <c r="AQ723" s="174"/>
      <c r="AR723" s="174"/>
      <c r="AS723" s="174"/>
      <c r="AT723" s="174"/>
      <c r="AU723" s="174"/>
      <c r="AV723" s="174"/>
      <c r="AW723" s="174"/>
      <c r="AX723" s="174"/>
      <c r="AY723" s="174"/>
    </row>
    <row r="724" spans="6:51">
      <c r="N724" s="174"/>
      <c r="O724" s="174"/>
      <c r="P724" s="174"/>
      <c r="Q724" s="174"/>
      <c r="R724" s="174"/>
      <c r="S724" s="174"/>
      <c r="T724" s="174"/>
      <c r="U724" s="174"/>
      <c r="V724" s="174"/>
      <c r="W724" s="174"/>
      <c r="X724" s="174"/>
      <c r="Y724" s="174"/>
      <c r="Z724" s="174"/>
      <c r="AA724" s="174"/>
      <c r="AB724" s="174"/>
      <c r="AC724" s="174"/>
      <c r="AD724" s="174"/>
      <c r="AE724" s="174"/>
      <c r="AF724" s="174"/>
      <c r="AG724" s="174"/>
      <c r="AH724" s="174"/>
      <c r="AI724" s="174"/>
      <c r="AJ724" s="174"/>
      <c r="AK724" s="174"/>
      <c r="AL724" s="174"/>
      <c r="AM724" s="174"/>
      <c r="AN724" s="174"/>
      <c r="AO724" s="174"/>
      <c r="AP724" s="174"/>
      <c r="AQ724" s="174"/>
      <c r="AR724" s="174"/>
      <c r="AS724" s="174"/>
      <c r="AT724" s="174"/>
      <c r="AU724" s="174"/>
      <c r="AV724" s="174"/>
      <c r="AW724" s="174"/>
      <c r="AX724" s="174"/>
      <c r="AY724" s="174"/>
    </row>
    <row r="725" spans="6:51">
      <c r="N725" s="174"/>
      <c r="O725" s="174"/>
      <c r="P725" s="174"/>
      <c r="Q725" s="174"/>
      <c r="R725" s="174"/>
      <c r="S725" s="174"/>
      <c r="T725" s="174"/>
      <c r="U725" s="174"/>
      <c r="V725" s="174"/>
      <c r="W725" s="174"/>
      <c r="X725" s="174"/>
      <c r="Y725" s="174"/>
      <c r="Z725" s="174"/>
      <c r="AA725" s="174"/>
      <c r="AB725" s="174"/>
      <c r="AC725" s="174"/>
      <c r="AD725" s="174"/>
      <c r="AE725" s="174"/>
      <c r="AF725" s="174"/>
      <c r="AG725" s="174"/>
      <c r="AH725" s="174"/>
      <c r="AI725" s="174"/>
      <c r="AJ725" s="174"/>
      <c r="AK725" s="174"/>
      <c r="AL725" s="174"/>
      <c r="AM725" s="174"/>
      <c r="AN725" s="174"/>
      <c r="AO725" s="174"/>
      <c r="AP725" s="174"/>
      <c r="AQ725" s="174"/>
      <c r="AR725" s="174"/>
      <c r="AS725" s="174"/>
      <c r="AT725" s="174"/>
      <c r="AU725" s="174"/>
      <c r="AV725" s="174"/>
      <c r="AW725" s="174"/>
      <c r="AX725" s="174"/>
      <c r="AY725" s="174"/>
    </row>
    <row r="726" spans="6:51">
      <c r="N726" s="174"/>
      <c r="O726" s="174"/>
      <c r="P726" s="174"/>
      <c r="Q726" s="174"/>
      <c r="R726" s="174"/>
      <c r="S726" s="174"/>
      <c r="T726" s="174"/>
      <c r="U726" s="174"/>
      <c r="V726" s="174"/>
      <c r="W726" s="174"/>
      <c r="X726" s="174"/>
      <c r="Y726" s="174"/>
      <c r="Z726" s="174"/>
      <c r="AA726" s="174"/>
      <c r="AB726" s="174"/>
      <c r="AC726" s="174"/>
      <c r="AD726" s="174"/>
      <c r="AE726" s="174"/>
      <c r="AF726" s="174"/>
      <c r="AG726" s="174"/>
      <c r="AH726" s="174"/>
      <c r="AI726" s="174"/>
      <c r="AJ726" s="174"/>
      <c r="AK726" s="174"/>
      <c r="AL726" s="174"/>
      <c r="AM726" s="174"/>
      <c r="AN726" s="174"/>
      <c r="AO726" s="174"/>
      <c r="AP726" s="174"/>
      <c r="AQ726" s="174"/>
      <c r="AR726" s="174"/>
      <c r="AS726" s="174"/>
      <c r="AT726" s="174"/>
      <c r="AU726" s="174"/>
      <c r="AV726" s="174"/>
      <c r="AW726" s="174"/>
      <c r="AX726" s="174"/>
      <c r="AY726" s="174"/>
    </row>
    <row r="727" spans="6:51">
      <c r="N727" s="174"/>
      <c r="O727" s="174"/>
      <c r="P727" s="174"/>
      <c r="Q727" s="174"/>
      <c r="R727" s="174"/>
      <c r="S727" s="174"/>
      <c r="T727" s="174"/>
      <c r="U727" s="174"/>
      <c r="V727" s="174"/>
      <c r="W727" s="174"/>
      <c r="X727" s="174"/>
      <c r="Y727" s="174"/>
      <c r="Z727" s="174"/>
      <c r="AA727" s="174"/>
      <c r="AB727" s="174"/>
      <c r="AC727" s="174"/>
      <c r="AD727" s="174"/>
      <c r="AE727" s="174"/>
      <c r="AF727" s="174"/>
      <c r="AG727" s="174"/>
      <c r="AH727" s="174"/>
      <c r="AI727" s="174"/>
      <c r="AJ727" s="174"/>
      <c r="AK727" s="174"/>
      <c r="AL727" s="174"/>
      <c r="AM727" s="174"/>
      <c r="AN727" s="174"/>
      <c r="AO727" s="174"/>
      <c r="AP727" s="174"/>
      <c r="AQ727" s="174"/>
      <c r="AR727" s="174"/>
      <c r="AS727" s="174"/>
      <c r="AT727" s="174"/>
      <c r="AU727" s="174"/>
      <c r="AV727" s="174"/>
      <c r="AW727" s="174"/>
      <c r="AX727" s="174"/>
      <c r="AY727" s="174"/>
    </row>
    <row r="728" spans="6:51">
      <c r="N728" s="174"/>
      <c r="O728" s="174"/>
      <c r="P728" s="174"/>
      <c r="Q728" s="174"/>
      <c r="R728" s="174"/>
      <c r="S728" s="174"/>
      <c r="T728" s="174"/>
      <c r="U728" s="174"/>
      <c r="V728" s="174"/>
      <c r="W728" s="174"/>
      <c r="X728" s="174"/>
      <c r="Y728" s="174"/>
      <c r="Z728" s="174"/>
      <c r="AA728" s="174"/>
      <c r="AB728" s="174"/>
      <c r="AC728" s="174"/>
      <c r="AD728" s="174"/>
      <c r="AE728" s="174"/>
      <c r="AF728" s="174"/>
      <c r="AG728" s="174"/>
      <c r="AH728" s="174"/>
      <c r="AI728" s="174"/>
      <c r="AJ728" s="174"/>
      <c r="AK728" s="174"/>
      <c r="AL728" s="174"/>
      <c r="AM728" s="174"/>
      <c r="AN728" s="174"/>
      <c r="AO728" s="174"/>
      <c r="AP728" s="174"/>
      <c r="AQ728" s="174"/>
      <c r="AR728" s="174"/>
      <c r="AS728" s="174"/>
      <c r="AT728" s="174"/>
      <c r="AU728" s="174"/>
      <c r="AV728" s="174"/>
      <c r="AW728" s="174"/>
      <c r="AX728" s="174"/>
      <c r="AY728" s="174"/>
    </row>
    <row r="729" spans="6:51">
      <c r="N729" s="174"/>
      <c r="O729" s="174"/>
      <c r="P729" s="174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  <c r="AA729" s="174"/>
      <c r="AB729" s="174"/>
      <c r="AC729" s="174"/>
      <c r="AD729" s="174"/>
      <c r="AE729" s="174"/>
      <c r="AF729" s="174"/>
      <c r="AG729" s="174"/>
      <c r="AH729" s="174"/>
      <c r="AI729" s="174"/>
      <c r="AJ729" s="174"/>
      <c r="AK729" s="174"/>
      <c r="AL729" s="174"/>
      <c r="AM729" s="174"/>
      <c r="AN729" s="174"/>
      <c r="AO729" s="174"/>
      <c r="AP729" s="174"/>
      <c r="AQ729" s="174"/>
      <c r="AR729" s="174"/>
      <c r="AS729" s="174"/>
      <c r="AT729" s="174"/>
      <c r="AU729" s="174"/>
      <c r="AV729" s="174"/>
      <c r="AW729" s="174"/>
      <c r="AX729" s="174"/>
      <c r="AY729" s="174"/>
    </row>
    <row r="730" spans="6:51">
      <c r="N730" s="174"/>
      <c r="O730" s="174"/>
      <c r="P730" s="174"/>
      <c r="Q730" s="174"/>
      <c r="R730" s="174"/>
      <c r="S730" s="174"/>
      <c r="T730" s="174"/>
      <c r="U730" s="174"/>
      <c r="V730" s="174"/>
      <c r="W730" s="174"/>
      <c r="X730" s="174"/>
      <c r="Y730" s="174"/>
      <c r="Z730" s="174"/>
      <c r="AA730" s="174"/>
      <c r="AB730" s="174"/>
      <c r="AC730" s="174"/>
      <c r="AD730" s="174"/>
      <c r="AE730" s="174"/>
      <c r="AF730" s="174"/>
      <c r="AG730" s="174"/>
      <c r="AH730" s="174"/>
      <c r="AI730" s="174"/>
      <c r="AJ730" s="174"/>
      <c r="AK730" s="174"/>
      <c r="AL730" s="174"/>
      <c r="AM730" s="174"/>
      <c r="AN730" s="174"/>
      <c r="AO730" s="174"/>
      <c r="AP730" s="174"/>
      <c r="AQ730" s="174"/>
      <c r="AR730" s="174"/>
      <c r="AS730" s="174"/>
      <c r="AT730" s="174"/>
      <c r="AU730" s="174"/>
      <c r="AV730" s="174"/>
      <c r="AW730" s="174"/>
      <c r="AX730" s="174"/>
      <c r="AY730" s="174"/>
    </row>
    <row r="731" spans="6:51">
      <c r="N731" s="174"/>
      <c r="O731" s="174"/>
      <c r="P731" s="174"/>
      <c r="Q731" s="174"/>
      <c r="R731" s="174"/>
      <c r="S731" s="174"/>
      <c r="T731" s="174"/>
      <c r="U731" s="174"/>
      <c r="V731" s="174"/>
      <c r="W731" s="174"/>
      <c r="X731" s="174"/>
      <c r="Y731" s="174"/>
      <c r="Z731" s="174"/>
      <c r="AA731" s="174"/>
      <c r="AB731" s="174"/>
      <c r="AC731" s="174"/>
      <c r="AD731" s="174"/>
      <c r="AE731" s="174"/>
      <c r="AF731" s="174"/>
      <c r="AG731" s="174"/>
      <c r="AH731" s="174"/>
      <c r="AI731" s="174"/>
      <c r="AJ731" s="174"/>
      <c r="AK731" s="174"/>
      <c r="AL731" s="174"/>
      <c r="AM731" s="174"/>
      <c r="AN731" s="174"/>
      <c r="AO731" s="174"/>
      <c r="AP731" s="174"/>
      <c r="AQ731" s="174"/>
      <c r="AR731" s="174"/>
      <c r="AS731" s="174"/>
      <c r="AT731" s="174"/>
      <c r="AU731" s="174"/>
      <c r="AV731" s="174"/>
      <c r="AW731" s="174"/>
      <c r="AX731" s="174"/>
      <c r="AY731" s="174"/>
    </row>
    <row r="732" spans="6:51">
      <c r="N732" s="174"/>
      <c r="O732" s="174"/>
      <c r="P732" s="174"/>
      <c r="Q732" s="174"/>
      <c r="R732" s="174"/>
      <c r="S732" s="174"/>
      <c r="T732" s="174"/>
      <c r="U732" s="174"/>
      <c r="V732" s="174"/>
      <c r="W732" s="174"/>
      <c r="X732" s="174"/>
      <c r="Y732" s="174"/>
      <c r="Z732" s="174"/>
      <c r="AA732" s="174"/>
      <c r="AB732" s="174"/>
      <c r="AC732" s="174"/>
      <c r="AD732" s="174"/>
      <c r="AE732" s="174"/>
      <c r="AF732" s="174"/>
      <c r="AG732" s="174"/>
      <c r="AH732" s="174"/>
      <c r="AI732" s="174"/>
      <c r="AJ732" s="174"/>
      <c r="AK732" s="174"/>
      <c r="AL732" s="174"/>
      <c r="AM732" s="174"/>
      <c r="AN732" s="174"/>
      <c r="AO732" s="174"/>
      <c r="AP732" s="174"/>
      <c r="AQ732" s="174"/>
      <c r="AR732" s="174"/>
      <c r="AS732" s="174"/>
      <c r="AT732" s="174"/>
      <c r="AU732" s="174"/>
      <c r="AV732" s="174"/>
      <c r="AW732" s="174"/>
      <c r="AX732" s="174"/>
      <c r="AY732" s="174"/>
    </row>
    <row r="733" spans="6:51">
      <c r="F733" s="77" t="s">
        <v>289</v>
      </c>
      <c r="N733" s="174"/>
      <c r="O733" s="174"/>
      <c r="P733" s="174"/>
      <c r="Q733" s="174"/>
      <c r="R733" s="174"/>
      <c r="S733" s="174"/>
      <c r="T733" s="174"/>
      <c r="U733" s="174"/>
      <c r="V733" s="174"/>
      <c r="W733" s="174"/>
      <c r="X733" s="174"/>
      <c r="Y733" s="174"/>
      <c r="Z733" s="174"/>
      <c r="AA733" s="174"/>
      <c r="AB733" s="174"/>
      <c r="AC733" s="174"/>
      <c r="AD733" s="174"/>
      <c r="AE733" s="174"/>
      <c r="AF733" s="174"/>
      <c r="AG733" s="174"/>
      <c r="AH733" s="174"/>
      <c r="AI733" s="174"/>
      <c r="AJ733" s="174"/>
      <c r="AK733" s="174"/>
      <c r="AL733" s="174"/>
      <c r="AM733" s="174"/>
      <c r="AN733" s="174"/>
      <c r="AO733" s="174"/>
      <c r="AP733" s="174"/>
      <c r="AQ733" s="174"/>
      <c r="AR733" s="174"/>
      <c r="AS733" s="174"/>
      <c r="AT733" s="174"/>
      <c r="AU733" s="174"/>
      <c r="AV733" s="174"/>
      <c r="AW733" s="174"/>
      <c r="AX733" s="174"/>
      <c r="AY733" s="174"/>
    </row>
    <row r="734" spans="6:51">
      <c r="N734" s="174"/>
      <c r="O734" s="174"/>
      <c r="P734" s="174"/>
      <c r="Q734" s="174"/>
      <c r="R734" s="174"/>
      <c r="S734" s="174"/>
      <c r="T734" s="174"/>
      <c r="U734" s="174"/>
      <c r="V734" s="174"/>
      <c r="W734" s="174"/>
      <c r="X734" s="174"/>
      <c r="Y734" s="174"/>
      <c r="Z734" s="174"/>
      <c r="AA734" s="174"/>
      <c r="AB734" s="174"/>
      <c r="AC734" s="174"/>
      <c r="AD734" s="174"/>
      <c r="AE734" s="174"/>
      <c r="AF734" s="174"/>
      <c r="AG734" s="174"/>
      <c r="AH734" s="174"/>
      <c r="AI734" s="174"/>
      <c r="AJ734" s="174"/>
      <c r="AK734" s="174"/>
      <c r="AL734" s="174"/>
      <c r="AM734" s="174"/>
      <c r="AN734" s="174"/>
      <c r="AO734" s="174"/>
      <c r="AP734" s="174"/>
      <c r="AQ734" s="174"/>
      <c r="AR734" s="174"/>
      <c r="AS734" s="174"/>
      <c r="AT734" s="174"/>
      <c r="AU734" s="174"/>
      <c r="AV734" s="174"/>
      <c r="AW734" s="174"/>
      <c r="AX734" s="174"/>
      <c r="AY734" s="174"/>
    </row>
    <row r="735" spans="6:51">
      <c r="N735" s="174"/>
      <c r="O735" s="174"/>
      <c r="P735" s="174"/>
      <c r="Q735" s="174"/>
      <c r="R735" s="174"/>
      <c r="S735" s="174"/>
      <c r="T735" s="174"/>
      <c r="U735" s="174"/>
      <c r="V735" s="174"/>
      <c r="W735" s="174"/>
      <c r="X735" s="174"/>
      <c r="Y735" s="174"/>
      <c r="Z735" s="174"/>
      <c r="AA735" s="174"/>
      <c r="AB735" s="174"/>
      <c r="AC735" s="174"/>
      <c r="AD735" s="174"/>
      <c r="AE735" s="174"/>
      <c r="AF735" s="174"/>
      <c r="AG735" s="174"/>
      <c r="AH735" s="174"/>
      <c r="AI735" s="174"/>
      <c r="AJ735" s="174"/>
      <c r="AK735" s="174"/>
      <c r="AL735" s="174"/>
      <c r="AM735" s="174"/>
      <c r="AN735" s="174"/>
      <c r="AO735" s="174"/>
      <c r="AP735" s="174"/>
      <c r="AQ735" s="174"/>
      <c r="AR735" s="174"/>
      <c r="AS735" s="174"/>
      <c r="AT735" s="174"/>
      <c r="AU735" s="174"/>
      <c r="AV735" s="174"/>
      <c r="AW735" s="174"/>
      <c r="AX735" s="174"/>
      <c r="AY735" s="174"/>
    </row>
    <row r="736" spans="6:51">
      <c r="N736" s="174"/>
      <c r="O736" s="174"/>
      <c r="P736" s="174"/>
      <c r="Q736" s="174"/>
      <c r="R736" s="174"/>
      <c r="S736" s="174"/>
      <c r="T736" s="174"/>
      <c r="U736" s="174"/>
      <c r="V736" s="174"/>
      <c r="W736" s="174"/>
      <c r="X736" s="174"/>
      <c r="Y736" s="174"/>
      <c r="Z736" s="174"/>
      <c r="AA736" s="174"/>
      <c r="AB736" s="174"/>
      <c r="AC736" s="174"/>
      <c r="AD736" s="174"/>
      <c r="AE736" s="174"/>
      <c r="AF736" s="174"/>
      <c r="AG736" s="174"/>
      <c r="AH736" s="174"/>
      <c r="AI736" s="174"/>
      <c r="AJ736" s="174"/>
      <c r="AK736" s="174"/>
      <c r="AL736" s="174"/>
      <c r="AM736" s="174"/>
      <c r="AN736" s="174"/>
      <c r="AO736" s="174"/>
      <c r="AP736" s="174"/>
      <c r="AQ736" s="174"/>
      <c r="AR736" s="174"/>
      <c r="AS736" s="174"/>
      <c r="AT736" s="174"/>
      <c r="AU736" s="174"/>
      <c r="AV736" s="174"/>
      <c r="AW736" s="174"/>
      <c r="AX736" s="174"/>
      <c r="AY736" s="174"/>
    </row>
    <row r="737" spans="14:51">
      <c r="N737" s="174"/>
      <c r="O737" s="174"/>
      <c r="P737" s="174"/>
      <c r="Q737" s="174"/>
      <c r="R737" s="174"/>
      <c r="S737" s="174"/>
      <c r="T737" s="174"/>
      <c r="U737" s="174"/>
      <c r="V737" s="174"/>
      <c r="W737" s="174"/>
      <c r="X737" s="174"/>
      <c r="Y737" s="174"/>
      <c r="Z737" s="174"/>
      <c r="AA737" s="174"/>
      <c r="AB737" s="174"/>
      <c r="AC737" s="174"/>
      <c r="AD737" s="174"/>
      <c r="AE737" s="174"/>
      <c r="AF737" s="174"/>
      <c r="AG737" s="174"/>
      <c r="AH737" s="174"/>
      <c r="AI737" s="174"/>
      <c r="AJ737" s="174"/>
      <c r="AK737" s="174"/>
      <c r="AL737" s="174"/>
      <c r="AM737" s="174"/>
      <c r="AN737" s="174"/>
      <c r="AO737" s="174"/>
      <c r="AP737" s="174"/>
      <c r="AQ737" s="174"/>
      <c r="AR737" s="174"/>
      <c r="AS737" s="174"/>
      <c r="AT737" s="174"/>
      <c r="AU737" s="174"/>
      <c r="AV737" s="174"/>
      <c r="AW737" s="174"/>
      <c r="AX737" s="174"/>
      <c r="AY737" s="174"/>
    </row>
    <row r="738" spans="14:51">
      <c r="N738" s="174"/>
      <c r="O738" s="174"/>
      <c r="P738" s="174"/>
      <c r="Q738" s="174"/>
      <c r="R738" s="174"/>
      <c r="S738" s="174"/>
      <c r="T738" s="174"/>
      <c r="U738" s="174"/>
      <c r="V738" s="174"/>
      <c r="W738" s="174"/>
      <c r="X738" s="174"/>
      <c r="Y738" s="174"/>
      <c r="Z738" s="174"/>
      <c r="AA738" s="174"/>
      <c r="AB738" s="174"/>
      <c r="AC738" s="174"/>
      <c r="AD738" s="174"/>
      <c r="AE738" s="174"/>
      <c r="AF738" s="174"/>
      <c r="AG738" s="174"/>
      <c r="AH738" s="174"/>
      <c r="AI738" s="174"/>
      <c r="AJ738" s="174"/>
      <c r="AK738" s="174"/>
      <c r="AL738" s="174"/>
      <c r="AM738" s="174"/>
      <c r="AN738" s="174"/>
      <c r="AO738" s="174"/>
      <c r="AP738" s="174"/>
      <c r="AQ738" s="174"/>
      <c r="AR738" s="174"/>
      <c r="AS738" s="174"/>
      <c r="AT738" s="174"/>
      <c r="AU738" s="174"/>
      <c r="AV738" s="174"/>
      <c r="AW738" s="174"/>
      <c r="AX738" s="174"/>
      <c r="AY738" s="174"/>
    </row>
    <row r="739" spans="14:51">
      <c r="N739" s="174"/>
      <c r="O739" s="174"/>
      <c r="P739" s="174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  <c r="AA739" s="174"/>
      <c r="AB739" s="174"/>
      <c r="AC739" s="174"/>
      <c r="AD739" s="174"/>
      <c r="AE739" s="174"/>
      <c r="AF739" s="174"/>
      <c r="AG739" s="174"/>
      <c r="AH739" s="174"/>
      <c r="AI739" s="174"/>
      <c r="AJ739" s="174"/>
      <c r="AK739" s="174"/>
      <c r="AL739" s="174"/>
      <c r="AM739" s="174"/>
      <c r="AN739" s="174"/>
      <c r="AO739" s="174"/>
      <c r="AP739" s="174"/>
      <c r="AQ739" s="174"/>
      <c r="AR739" s="174"/>
      <c r="AS739" s="174"/>
      <c r="AT739" s="174"/>
      <c r="AU739" s="174"/>
      <c r="AV739" s="174"/>
      <c r="AW739" s="174"/>
      <c r="AX739" s="174"/>
      <c r="AY739" s="174"/>
    </row>
    <row r="740" spans="14:51">
      <c r="N740" s="174"/>
      <c r="O740" s="174"/>
      <c r="P740" s="174"/>
      <c r="Q740" s="174"/>
      <c r="R740" s="174"/>
      <c r="S740" s="174"/>
      <c r="T740" s="174"/>
      <c r="U740" s="174"/>
      <c r="V740" s="174"/>
      <c r="W740" s="174"/>
      <c r="X740" s="174"/>
      <c r="Y740" s="174"/>
      <c r="Z740" s="174"/>
      <c r="AA740" s="174"/>
      <c r="AB740" s="174"/>
      <c r="AC740" s="174"/>
      <c r="AD740" s="174"/>
      <c r="AE740" s="174"/>
      <c r="AF740" s="174"/>
      <c r="AG740" s="174"/>
      <c r="AH740" s="174"/>
      <c r="AI740" s="174"/>
      <c r="AJ740" s="174"/>
      <c r="AK740" s="174"/>
      <c r="AL740" s="174"/>
      <c r="AM740" s="174"/>
      <c r="AN740" s="174"/>
      <c r="AO740" s="174"/>
      <c r="AP740" s="174"/>
      <c r="AQ740" s="174"/>
      <c r="AR740" s="174"/>
      <c r="AS740" s="174"/>
      <c r="AT740" s="174"/>
      <c r="AU740" s="174"/>
      <c r="AV740" s="174"/>
      <c r="AW740" s="174"/>
      <c r="AX740" s="174"/>
      <c r="AY740" s="174"/>
    </row>
    <row r="741" spans="14:51">
      <c r="N741" s="174"/>
      <c r="O741" s="174"/>
      <c r="P741" s="174"/>
      <c r="Q741" s="174"/>
      <c r="R741" s="174"/>
      <c r="S741" s="174"/>
      <c r="T741" s="174"/>
      <c r="U741" s="174"/>
      <c r="V741" s="174"/>
      <c r="W741" s="174"/>
      <c r="X741" s="174"/>
      <c r="Y741" s="174"/>
      <c r="Z741" s="174"/>
      <c r="AA741" s="174"/>
      <c r="AB741" s="174"/>
      <c r="AC741" s="174"/>
      <c r="AD741" s="174"/>
      <c r="AE741" s="174"/>
      <c r="AF741" s="174"/>
      <c r="AG741" s="174"/>
      <c r="AH741" s="174"/>
      <c r="AI741" s="174"/>
      <c r="AJ741" s="174"/>
      <c r="AK741" s="174"/>
      <c r="AL741" s="174"/>
      <c r="AM741" s="174"/>
      <c r="AN741" s="174"/>
      <c r="AO741" s="174"/>
      <c r="AP741" s="174"/>
      <c r="AQ741" s="174"/>
      <c r="AR741" s="174"/>
      <c r="AS741" s="174"/>
      <c r="AT741" s="174"/>
      <c r="AU741" s="174"/>
      <c r="AV741" s="174"/>
      <c r="AW741" s="174"/>
      <c r="AX741" s="174"/>
      <c r="AY741" s="174"/>
    </row>
    <row r="742" spans="14:51">
      <c r="N742" s="174"/>
      <c r="O742" s="174"/>
      <c r="P742" s="174"/>
      <c r="Q742" s="174"/>
      <c r="R742" s="174"/>
      <c r="S742" s="174"/>
      <c r="T742" s="174"/>
      <c r="U742" s="174"/>
      <c r="V742" s="174"/>
      <c r="W742" s="174"/>
      <c r="X742" s="174"/>
      <c r="Y742" s="174"/>
      <c r="Z742" s="174"/>
      <c r="AA742" s="174"/>
      <c r="AB742" s="174"/>
      <c r="AC742" s="174"/>
      <c r="AD742" s="174"/>
      <c r="AE742" s="174"/>
      <c r="AF742" s="174"/>
      <c r="AG742" s="174"/>
      <c r="AH742" s="174"/>
      <c r="AI742" s="174"/>
      <c r="AJ742" s="174"/>
      <c r="AK742" s="174"/>
      <c r="AL742" s="174"/>
      <c r="AM742" s="174"/>
      <c r="AN742" s="174"/>
      <c r="AO742" s="174"/>
      <c r="AP742" s="174"/>
      <c r="AQ742" s="174"/>
      <c r="AR742" s="174"/>
      <c r="AS742" s="174"/>
      <c r="AT742" s="174"/>
      <c r="AU742" s="174"/>
      <c r="AV742" s="174"/>
      <c r="AW742" s="174"/>
      <c r="AX742" s="174"/>
      <c r="AY742" s="174"/>
    </row>
    <row r="743" spans="14:51">
      <c r="N743" s="174"/>
      <c r="O743" s="174"/>
      <c r="P743" s="174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  <c r="AA743" s="174"/>
      <c r="AB743" s="174"/>
      <c r="AC743" s="174"/>
      <c r="AD743" s="174"/>
      <c r="AE743" s="174"/>
      <c r="AF743" s="174"/>
      <c r="AG743" s="174"/>
      <c r="AH743" s="174"/>
      <c r="AI743" s="174"/>
      <c r="AJ743" s="174"/>
      <c r="AK743" s="174"/>
      <c r="AL743" s="174"/>
      <c r="AM743" s="174"/>
      <c r="AN743" s="174"/>
      <c r="AO743" s="174"/>
      <c r="AP743" s="174"/>
      <c r="AQ743" s="174"/>
      <c r="AR743" s="174"/>
      <c r="AS743" s="174"/>
      <c r="AT743" s="174"/>
      <c r="AU743" s="174"/>
      <c r="AV743" s="174"/>
      <c r="AW743" s="174"/>
      <c r="AX743" s="174"/>
      <c r="AY743" s="174"/>
    </row>
    <row r="744" spans="14:51">
      <c r="N744" s="174"/>
      <c r="O744" s="174"/>
      <c r="P744" s="174"/>
      <c r="Q744" s="174"/>
      <c r="R744" s="174"/>
      <c r="S744" s="174"/>
      <c r="T744" s="174"/>
      <c r="U744" s="174"/>
      <c r="V744" s="174"/>
      <c r="W744" s="174"/>
      <c r="X744" s="174"/>
      <c r="Y744" s="174"/>
      <c r="Z744" s="174"/>
      <c r="AA744" s="174"/>
      <c r="AB744" s="174"/>
      <c r="AC744" s="174"/>
      <c r="AD744" s="174"/>
      <c r="AE744" s="174"/>
      <c r="AF744" s="174"/>
      <c r="AG744" s="174"/>
      <c r="AH744" s="174"/>
      <c r="AI744" s="174"/>
      <c r="AJ744" s="174"/>
      <c r="AK744" s="174"/>
      <c r="AL744" s="174"/>
      <c r="AM744" s="174"/>
      <c r="AN744" s="174"/>
      <c r="AO744" s="174"/>
      <c r="AP744" s="174"/>
      <c r="AQ744" s="174"/>
      <c r="AR744" s="174"/>
      <c r="AS744" s="174"/>
      <c r="AT744" s="174"/>
      <c r="AU744" s="174"/>
      <c r="AV744" s="174"/>
      <c r="AW744" s="174"/>
      <c r="AX744" s="174"/>
      <c r="AY744" s="174"/>
    </row>
    <row r="745" spans="14:51">
      <c r="N745" s="174"/>
      <c r="O745" s="174"/>
      <c r="P745" s="174"/>
      <c r="Q745" s="174"/>
      <c r="R745" s="174"/>
      <c r="S745" s="174"/>
      <c r="T745" s="174"/>
      <c r="U745" s="174"/>
      <c r="V745" s="174"/>
      <c r="W745" s="174"/>
      <c r="X745" s="174"/>
      <c r="Y745" s="174"/>
      <c r="Z745" s="174"/>
      <c r="AA745" s="174"/>
      <c r="AB745" s="174"/>
      <c r="AC745" s="174"/>
      <c r="AD745" s="174"/>
      <c r="AE745" s="174"/>
      <c r="AF745" s="174"/>
      <c r="AG745" s="174"/>
      <c r="AH745" s="174"/>
      <c r="AI745" s="174"/>
      <c r="AJ745" s="174"/>
      <c r="AK745" s="174"/>
      <c r="AL745" s="174"/>
      <c r="AM745" s="174"/>
      <c r="AN745" s="174"/>
      <c r="AO745" s="174"/>
      <c r="AP745" s="174"/>
      <c r="AQ745" s="174"/>
      <c r="AR745" s="174"/>
      <c r="AS745" s="174"/>
      <c r="AT745" s="174"/>
      <c r="AU745" s="174"/>
      <c r="AV745" s="174"/>
      <c r="AW745" s="174"/>
      <c r="AX745" s="174"/>
      <c r="AY745" s="174"/>
    </row>
    <row r="746" spans="14:51">
      <c r="N746" s="174"/>
      <c r="O746" s="174"/>
      <c r="P746" s="174"/>
      <c r="Q746" s="174"/>
      <c r="R746" s="174"/>
      <c r="S746" s="174"/>
      <c r="T746" s="174"/>
      <c r="U746" s="174"/>
      <c r="V746" s="174"/>
      <c r="W746" s="174"/>
      <c r="X746" s="174"/>
      <c r="Y746" s="174"/>
      <c r="Z746" s="174"/>
      <c r="AA746" s="174"/>
      <c r="AB746" s="174"/>
      <c r="AC746" s="174"/>
      <c r="AD746" s="174"/>
      <c r="AE746" s="174"/>
      <c r="AF746" s="174"/>
      <c r="AG746" s="174"/>
      <c r="AH746" s="174"/>
      <c r="AI746" s="174"/>
      <c r="AJ746" s="174"/>
      <c r="AK746" s="174"/>
      <c r="AL746" s="174"/>
      <c r="AM746" s="174"/>
      <c r="AN746" s="174"/>
      <c r="AO746" s="174"/>
      <c r="AP746" s="174"/>
      <c r="AQ746" s="174"/>
      <c r="AR746" s="174"/>
      <c r="AS746" s="174"/>
      <c r="AT746" s="174"/>
      <c r="AU746" s="174"/>
      <c r="AV746" s="174"/>
      <c r="AW746" s="174"/>
      <c r="AX746" s="174"/>
      <c r="AY746" s="174"/>
    </row>
    <row r="747" spans="14:51">
      <c r="N747" s="174"/>
      <c r="O747" s="174"/>
      <c r="P747" s="174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  <c r="AA747" s="174"/>
      <c r="AB747" s="174"/>
      <c r="AC747" s="174"/>
      <c r="AD747" s="174"/>
      <c r="AE747" s="174"/>
      <c r="AF747" s="174"/>
      <c r="AG747" s="174"/>
      <c r="AH747" s="174"/>
      <c r="AI747" s="174"/>
      <c r="AJ747" s="174"/>
      <c r="AK747" s="174"/>
      <c r="AL747" s="174"/>
      <c r="AM747" s="174"/>
      <c r="AN747" s="174"/>
      <c r="AO747" s="174"/>
      <c r="AP747" s="174"/>
      <c r="AQ747" s="174"/>
      <c r="AR747" s="174"/>
      <c r="AS747" s="174"/>
      <c r="AT747" s="174"/>
      <c r="AU747" s="174"/>
      <c r="AV747" s="174"/>
      <c r="AW747" s="174"/>
      <c r="AX747" s="174"/>
      <c r="AY747" s="174"/>
    </row>
    <row r="748" spans="14:51">
      <c r="N748" s="174"/>
      <c r="O748" s="174"/>
      <c r="P748" s="174"/>
      <c r="Q748" s="174"/>
      <c r="R748" s="174"/>
      <c r="S748" s="174"/>
      <c r="T748" s="174"/>
      <c r="U748" s="174"/>
      <c r="V748" s="174"/>
      <c r="W748" s="174"/>
      <c r="X748" s="174"/>
      <c r="Y748" s="174"/>
      <c r="Z748" s="174"/>
      <c r="AA748" s="174"/>
      <c r="AB748" s="174"/>
      <c r="AC748" s="174"/>
      <c r="AD748" s="174"/>
      <c r="AE748" s="174"/>
      <c r="AF748" s="174"/>
      <c r="AG748" s="174"/>
      <c r="AH748" s="174"/>
      <c r="AI748" s="174"/>
      <c r="AJ748" s="174"/>
      <c r="AK748" s="174"/>
      <c r="AL748" s="174"/>
      <c r="AM748" s="174"/>
      <c r="AN748" s="174"/>
      <c r="AO748" s="174"/>
      <c r="AP748" s="174"/>
      <c r="AQ748" s="174"/>
      <c r="AR748" s="174"/>
      <c r="AS748" s="174"/>
      <c r="AT748" s="174"/>
      <c r="AU748" s="174"/>
      <c r="AV748" s="174"/>
      <c r="AW748" s="174"/>
      <c r="AX748" s="174"/>
      <c r="AY748" s="174"/>
    </row>
    <row r="749" spans="14:51">
      <c r="N749" s="174"/>
      <c r="O749" s="174"/>
      <c r="P749" s="174"/>
      <c r="Q749" s="174"/>
      <c r="R749" s="174"/>
      <c r="S749" s="174"/>
      <c r="T749" s="174"/>
      <c r="U749" s="174"/>
      <c r="V749" s="174"/>
      <c r="W749" s="174"/>
      <c r="X749" s="174"/>
      <c r="Y749" s="174"/>
      <c r="Z749" s="174"/>
      <c r="AA749" s="174"/>
      <c r="AB749" s="174"/>
      <c r="AC749" s="174"/>
      <c r="AD749" s="174"/>
      <c r="AE749" s="174"/>
      <c r="AF749" s="174"/>
      <c r="AG749" s="174"/>
      <c r="AH749" s="174"/>
      <c r="AI749" s="174"/>
      <c r="AJ749" s="174"/>
      <c r="AK749" s="174"/>
      <c r="AL749" s="174"/>
      <c r="AM749" s="174"/>
      <c r="AN749" s="174"/>
      <c r="AO749" s="174"/>
      <c r="AP749" s="174"/>
      <c r="AQ749" s="174"/>
      <c r="AR749" s="174"/>
      <c r="AS749" s="174"/>
      <c r="AT749" s="174"/>
      <c r="AU749" s="174"/>
      <c r="AV749" s="174"/>
      <c r="AW749" s="174"/>
      <c r="AX749" s="174"/>
      <c r="AY749" s="174"/>
    </row>
    <row r="750" spans="14:51">
      <c r="N750" s="174"/>
      <c r="O750" s="174"/>
      <c r="P750" s="174"/>
      <c r="Q750" s="174"/>
      <c r="R750" s="174"/>
      <c r="S750" s="174"/>
      <c r="T750" s="174"/>
      <c r="U750" s="174"/>
      <c r="V750" s="174"/>
      <c r="W750" s="174"/>
      <c r="X750" s="174"/>
      <c r="Y750" s="174"/>
      <c r="Z750" s="174"/>
      <c r="AA750" s="174"/>
      <c r="AB750" s="174"/>
      <c r="AC750" s="174"/>
      <c r="AD750" s="174"/>
      <c r="AE750" s="174"/>
      <c r="AF750" s="174"/>
      <c r="AG750" s="174"/>
      <c r="AH750" s="174"/>
      <c r="AI750" s="174"/>
      <c r="AJ750" s="174"/>
      <c r="AK750" s="174"/>
      <c r="AL750" s="174"/>
      <c r="AM750" s="174"/>
      <c r="AN750" s="174"/>
      <c r="AO750" s="174"/>
      <c r="AP750" s="174"/>
      <c r="AQ750" s="174"/>
      <c r="AR750" s="174"/>
      <c r="AS750" s="174"/>
      <c r="AT750" s="174"/>
      <c r="AU750" s="174"/>
      <c r="AV750" s="174"/>
      <c r="AW750" s="174"/>
      <c r="AX750" s="174"/>
      <c r="AY750" s="174"/>
    </row>
    <row r="751" spans="14:51">
      <c r="N751" s="174"/>
      <c r="O751" s="174"/>
      <c r="P751" s="174"/>
      <c r="Q751" s="174"/>
      <c r="R751" s="174"/>
      <c r="S751" s="174"/>
      <c r="T751" s="174"/>
      <c r="U751" s="174"/>
      <c r="V751" s="174"/>
      <c r="W751" s="174"/>
      <c r="X751" s="174"/>
      <c r="Y751" s="174"/>
      <c r="Z751" s="174"/>
      <c r="AA751" s="174"/>
      <c r="AB751" s="174"/>
      <c r="AC751" s="174"/>
      <c r="AD751" s="174"/>
      <c r="AE751" s="174"/>
      <c r="AF751" s="174"/>
      <c r="AG751" s="174"/>
      <c r="AH751" s="174"/>
      <c r="AI751" s="174"/>
      <c r="AJ751" s="174"/>
      <c r="AK751" s="174"/>
      <c r="AL751" s="174"/>
      <c r="AM751" s="174"/>
      <c r="AN751" s="174"/>
      <c r="AO751" s="174"/>
      <c r="AP751" s="174"/>
      <c r="AQ751" s="174"/>
      <c r="AR751" s="174"/>
      <c r="AS751" s="174"/>
      <c r="AT751" s="174"/>
      <c r="AU751" s="174"/>
      <c r="AV751" s="174"/>
      <c r="AW751" s="174"/>
      <c r="AX751" s="174"/>
      <c r="AY751" s="174"/>
    </row>
    <row r="752" spans="14:51">
      <c r="N752" s="174"/>
      <c r="O752" s="174"/>
      <c r="P752" s="174"/>
      <c r="Q752" s="174"/>
      <c r="R752" s="174"/>
      <c r="S752" s="174"/>
      <c r="T752" s="174"/>
      <c r="U752" s="174"/>
      <c r="V752" s="174"/>
      <c r="W752" s="174"/>
      <c r="X752" s="174"/>
      <c r="Y752" s="174"/>
      <c r="Z752" s="174"/>
      <c r="AA752" s="174"/>
      <c r="AB752" s="174"/>
      <c r="AC752" s="174"/>
      <c r="AD752" s="174"/>
      <c r="AE752" s="174"/>
      <c r="AF752" s="174"/>
      <c r="AG752" s="174"/>
      <c r="AH752" s="174"/>
      <c r="AI752" s="174"/>
      <c r="AJ752" s="174"/>
      <c r="AK752" s="174"/>
      <c r="AL752" s="174"/>
      <c r="AM752" s="174"/>
      <c r="AN752" s="174"/>
      <c r="AO752" s="174"/>
      <c r="AP752" s="174"/>
      <c r="AQ752" s="174"/>
      <c r="AR752" s="174"/>
      <c r="AS752" s="174"/>
      <c r="AT752" s="174"/>
      <c r="AU752" s="174"/>
      <c r="AV752" s="174"/>
      <c r="AW752" s="174"/>
      <c r="AX752" s="174"/>
      <c r="AY752" s="174"/>
    </row>
    <row r="753" spans="14:51">
      <c r="N753" s="174"/>
      <c r="O753" s="174"/>
      <c r="P753" s="174"/>
      <c r="Q753" s="174"/>
      <c r="R753" s="174"/>
      <c r="S753" s="174"/>
      <c r="T753" s="174"/>
      <c r="U753" s="174"/>
      <c r="V753" s="174"/>
      <c r="W753" s="174"/>
      <c r="X753" s="174"/>
      <c r="Y753" s="174"/>
      <c r="Z753" s="174"/>
      <c r="AA753" s="174"/>
      <c r="AB753" s="174"/>
      <c r="AC753" s="174"/>
      <c r="AD753" s="174"/>
      <c r="AE753" s="174"/>
      <c r="AF753" s="174"/>
      <c r="AG753" s="174"/>
      <c r="AH753" s="174"/>
      <c r="AI753" s="174"/>
      <c r="AJ753" s="174"/>
      <c r="AK753" s="174"/>
      <c r="AL753" s="174"/>
      <c r="AM753" s="174"/>
      <c r="AN753" s="174"/>
      <c r="AO753" s="174"/>
      <c r="AP753" s="174"/>
      <c r="AQ753" s="174"/>
      <c r="AR753" s="174"/>
      <c r="AS753" s="174"/>
      <c r="AT753" s="174"/>
      <c r="AU753" s="174"/>
      <c r="AV753" s="174"/>
      <c r="AW753" s="174"/>
      <c r="AX753" s="174"/>
      <c r="AY753" s="174"/>
    </row>
    <row r="754" spans="14:51">
      <c r="N754" s="174"/>
      <c r="O754" s="174"/>
      <c r="P754" s="174"/>
      <c r="Q754" s="174"/>
      <c r="R754" s="174"/>
      <c r="S754" s="174"/>
      <c r="T754" s="174"/>
      <c r="U754" s="174"/>
      <c r="V754" s="174"/>
      <c r="W754" s="174"/>
      <c r="X754" s="174"/>
      <c r="Y754" s="174"/>
      <c r="Z754" s="174"/>
      <c r="AA754" s="174"/>
      <c r="AB754" s="174"/>
      <c r="AC754" s="174"/>
      <c r="AD754" s="174"/>
      <c r="AE754" s="174"/>
      <c r="AF754" s="174"/>
      <c r="AG754" s="174"/>
      <c r="AH754" s="174"/>
      <c r="AI754" s="174"/>
      <c r="AJ754" s="174"/>
      <c r="AK754" s="174"/>
      <c r="AL754" s="174"/>
      <c r="AM754" s="174"/>
      <c r="AN754" s="174"/>
      <c r="AO754" s="174"/>
      <c r="AP754" s="174"/>
      <c r="AQ754" s="174"/>
      <c r="AR754" s="174"/>
      <c r="AS754" s="174"/>
      <c r="AT754" s="174"/>
      <c r="AU754" s="174"/>
      <c r="AV754" s="174"/>
      <c r="AW754" s="174"/>
      <c r="AX754" s="174"/>
      <c r="AY754" s="174"/>
    </row>
    <row r="755" spans="14:51">
      <c r="N755" s="174"/>
      <c r="O755" s="174"/>
      <c r="P755" s="174"/>
      <c r="Q755" s="174"/>
      <c r="R755" s="174"/>
      <c r="S755" s="174"/>
      <c r="T755" s="174"/>
      <c r="U755" s="174"/>
      <c r="V755" s="174"/>
      <c r="W755" s="174"/>
      <c r="X755" s="174"/>
      <c r="Y755" s="174"/>
      <c r="Z755" s="174"/>
      <c r="AA755" s="174"/>
      <c r="AB755" s="174"/>
      <c r="AC755" s="174"/>
      <c r="AD755" s="174"/>
      <c r="AE755" s="174"/>
      <c r="AF755" s="174"/>
      <c r="AG755" s="174"/>
      <c r="AH755" s="174"/>
      <c r="AI755" s="174"/>
      <c r="AJ755" s="174"/>
      <c r="AK755" s="174"/>
      <c r="AL755" s="174"/>
      <c r="AM755" s="174"/>
      <c r="AN755" s="174"/>
      <c r="AO755" s="174"/>
      <c r="AP755" s="174"/>
      <c r="AQ755" s="174"/>
      <c r="AR755" s="174"/>
      <c r="AS755" s="174"/>
      <c r="AT755" s="174"/>
      <c r="AU755" s="174"/>
      <c r="AV755" s="174"/>
      <c r="AW755" s="174"/>
      <c r="AX755" s="174"/>
      <c r="AY755" s="174"/>
    </row>
    <row r="756" spans="14:51">
      <c r="N756" s="174"/>
      <c r="O756" s="174"/>
      <c r="P756" s="174"/>
      <c r="Q756" s="174"/>
      <c r="R756" s="174"/>
      <c r="S756" s="174"/>
      <c r="T756" s="174"/>
      <c r="U756" s="174"/>
      <c r="V756" s="174"/>
      <c r="W756" s="174"/>
      <c r="X756" s="174"/>
      <c r="Y756" s="174"/>
      <c r="Z756" s="174"/>
      <c r="AA756" s="174"/>
      <c r="AB756" s="174"/>
      <c r="AC756" s="174"/>
      <c r="AD756" s="174"/>
      <c r="AE756" s="174"/>
      <c r="AF756" s="174"/>
      <c r="AG756" s="174"/>
      <c r="AH756" s="174"/>
      <c r="AI756" s="174"/>
      <c r="AJ756" s="174"/>
      <c r="AK756" s="174"/>
      <c r="AL756" s="174"/>
      <c r="AM756" s="174"/>
      <c r="AN756" s="174"/>
      <c r="AO756" s="174"/>
      <c r="AP756" s="174"/>
      <c r="AQ756" s="174"/>
      <c r="AR756" s="174"/>
      <c r="AS756" s="174"/>
      <c r="AT756" s="174"/>
      <c r="AU756" s="174"/>
      <c r="AV756" s="174"/>
      <c r="AW756" s="174"/>
      <c r="AX756" s="174"/>
      <c r="AY756" s="174"/>
    </row>
    <row r="757" spans="14:51">
      <c r="N757" s="174"/>
      <c r="O757" s="174"/>
      <c r="P757" s="174"/>
      <c r="Q757" s="174"/>
      <c r="R757" s="174"/>
      <c r="S757" s="174"/>
      <c r="T757" s="174"/>
      <c r="U757" s="174"/>
      <c r="V757" s="174"/>
      <c r="W757" s="174"/>
      <c r="X757" s="174"/>
      <c r="Y757" s="174"/>
      <c r="Z757" s="174"/>
      <c r="AA757" s="174"/>
      <c r="AB757" s="174"/>
      <c r="AC757" s="174"/>
      <c r="AD757" s="174"/>
      <c r="AE757" s="174"/>
      <c r="AF757" s="174"/>
      <c r="AG757" s="174"/>
      <c r="AH757" s="174"/>
      <c r="AI757" s="174"/>
      <c r="AJ757" s="174"/>
      <c r="AK757" s="174"/>
      <c r="AL757" s="174"/>
      <c r="AM757" s="174"/>
      <c r="AN757" s="174"/>
      <c r="AO757" s="174"/>
      <c r="AP757" s="174"/>
      <c r="AQ757" s="174"/>
      <c r="AR757" s="174"/>
      <c r="AS757" s="174"/>
      <c r="AT757" s="174"/>
      <c r="AU757" s="174"/>
      <c r="AV757" s="174"/>
      <c r="AW757" s="174"/>
      <c r="AX757" s="174"/>
      <c r="AY757" s="174"/>
    </row>
    <row r="758" spans="14:51">
      <c r="N758" s="174"/>
      <c r="O758" s="174"/>
      <c r="P758" s="174"/>
      <c r="Q758" s="174"/>
      <c r="R758" s="174"/>
      <c r="S758" s="174"/>
      <c r="T758" s="174"/>
      <c r="U758" s="174"/>
      <c r="V758" s="174"/>
      <c r="W758" s="174"/>
      <c r="X758" s="174"/>
      <c r="Y758" s="174"/>
      <c r="Z758" s="174"/>
      <c r="AA758" s="174"/>
      <c r="AB758" s="174"/>
      <c r="AC758" s="174"/>
      <c r="AD758" s="174"/>
      <c r="AE758" s="174"/>
      <c r="AF758" s="174"/>
      <c r="AG758" s="174"/>
      <c r="AH758" s="174"/>
      <c r="AI758" s="174"/>
      <c r="AJ758" s="174"/>
      <c r="AK758" s="174"/>
      <c r="AL758" s="174"/>
      <c r="AM758" s="174"/>
      <c r="AN758" s="174"/>
      <c r="AO758" s="174"/>
      <c r="AP758" s="174"/>
      <c r="AQ758" s="174"/>
      <c r="AR758" s="174"/>
      <c r="AS758" s="174"/>
      <c r="AT758" s="174"/>
      <c r="AU758" s="174"/>
      <c r="AV758" s="174"/>
      <c r="AW758" s="174"/>
      <c r="AX758" s="174"/>
      <c r="AY758" s="174"/>
    </row>
    <row r="759" spans="14:51">
      <c r="N759" s="174"/>
      <c r="O759" s="174"/>
      <c r="P759" s="174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  <c r="AA759" s="174"/>
      <c r="AB759" s="174"/>
      <c r="AC759" s="174"/>
      <c r="AD759" s="174"/>
      <c r="AE759" s="174"/>
      <c r="AF759" s="174"/>
      <c r="AG759" s="174"/>
      <c r="AH759" s="174"/>
      <c r="AI759" s="174"/>
      <c r="AJ759" s="174"/>
      <c r="AK759" s="174"/>
      <c r="AL759" s="174"/>
      <c r="AM759" s="174"/>
      <c r="AN759" s="174"/>
      <c r="AO759" s="174"/>
      <c r="AP759" s="174"/>
      <c r="AQ759" s="174"/>
      <c r="AR759" s="174"/>
      <c r="AS759" s="174"/>
      <c r="AT759" s="174"/>
      <c r="AU759" s="174"/>
      <c r="AV759" s="174"/>
      <c r="AW759" s="174"/>
      <c r="AX759" s="174"/>
      <c r="AY759" s="174"/>
    </row>
    <row r="760" spans="14:51">
      <c r="N760" s="174"/>
      <c r="O760" s="174"/>
      <c r="P760" s="174"/>
      <c r="Q760" s="174"/>
      <c r="R760" s="174"/>
      <c r="S760" s="174"/>
      <c r="T760" s="174"/>
      <c r="U760" s="174"/>
      <c r="V760" s="174"/>
      <c r="W760" s="174"/>
      <c r="X760" s="174"/>
      <c r="Y760" s="174"/>
      <c r="Z760" s="174"/>
      <c r="AA760" s="174"/>
      <c r="AB760" s="174"/>
      <c r="AC760" s="174"/>
      <c r="AD760" s="174"/>
      <c r="AE760" s="174"/>
      <c r="AF760" s="174"/>
      <c r="AG760" s="174"/>
      <c r="AH760" s="174"/>
      <c r="AI760" s="174"/>
      <c r="AJ760" s="174"/>
      <c r="AK760" s="174"/>
      <c r="AL760" s="174"/>
      <c r="AM760" s="174"/>
      <c r="AN760" s="174"/>
      <c r="AO760" s="174"/>
      <c r="AP760" s="174"/>
      <c r="AQ760" s="174"/>
      <c r="AR760" s="174"/>
      <c r="AS760" s="174"/>
      <c r="AT760" s="174"/>
      <c r="AU760" s="174"/>
      <c r="AV760" s="174"/>
      <c r="AW760" s="174"/>
      <c r="AX760" s="174"/>
      <c r="AY760" s="174"/>
    </row>
    <row r="761" spans="14:51">
      <c r="N761" s="174"/>
      <c r="O761" s="174"/>
      <c r="P761" s="174"/>
      <c r="Q761" s="174"/>
      <c r="R761" s="174"/>
      <c r="S761" s="174"/>
      <c r="T761" s="174"/>
      <c r="U761" s="174"/>
      <c r="V761" s="174"/>
      <c r="W761" s="174"/>
      <c r="X761" s="174"/>
      <c r="Y761" s="174"/>
      <c r="Z761" s="174"/>
      <c r="AA761" s="174"/>
      <c r="AB761" s="174"/>
      <c r="AC761" s="174"/>
      <c r="AD761" s="174"/>
      <c r="AE761" s="174"/>
      <c r="AF761" s="174"/>
      <c r="AG761" s="174"/>
      <c r="AH761" s="174"/>
      <c r="AI761" s="174"/>
      <c r="AJ761" s="174"/>
      <c r="AK761" s="174"/>
      <c r="AL761" s="174"/>
      <c r="AM761" s="174"/>
      <c r="AN761" s="174"/>
      <c r="AO761" s="174"/>
      <c r="AP761" s="174"/>
      <c r="AQ761" s="174"/>
      <c r="AR761" s="174"/>
      <c r="AS761" s="174"/>
      <c r="AT761" s="174"/>
      <c r="AU761" s="174"/>
      <c r="AV761" s="174"/>
      <c r="AW761" s="174"/>
      <c r="AX761" s="174"/>
      <c r="AY761" s="174"/>
    </row>
    <row r="762" spans="14:51">
      <c r="N762" s="174"/>
      <c r="O762" s="174"/>
      <c r="P762" s="174"/>
      <c r="Q762" s="174"/>
      <c r="R762" s="174"/>
      <c r="S762" s="174"/>
      <c r="T762" s="174"/>
      <c r="U762" s="174"/>
      <c r="V762" s="174"/>
      <c r="W762" s="174"/>
      <c r="X762" s="174"/>
      <c r="Y762" s="174"/>
      <c r="Z762" s="174"/>
      <c r="AA762" s="174"/>
      <c r="AB762" s="174"/>
      <c r="AC762" s="174"/>
      <c r="AD762" s="174"/>
      <c r="AE762" s="174"/>
      <c r="AF762" s="174"/>
      <c r="AG762" s="174"/>
      <c r="AH762" s="174"/>
      <c r="AI762" s="174"/>
      <c r="AJ762" s="174"/>
      <c r="AK762" s="174"/>
      <c r="AL762" s="174"/>
      <c r="AM762" s="174"/>
      <c r="AN762" s="174"/>
      <c r="AO762" s="174"/>
      <c r="AP762" s="174"/>
      <c r="AQ762" s="174"/>
      <c r="AR762" s="174"/>
      <c r="AS762" s="174"/>
      <c r="AT762" s="174"/>
      <c r="AU762" s="174"/>
      <c r="AV762" s="174"/>
      <c r="AW762" s="174"/>
      <c r="AX762" s="174"/>
      <c r="AY762" s="174"/>
    </row>
    <row r="763" spans="14:51"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  <c r="AA763" s="174"/>
      <c r="AB763" s="174"/>
      <c r="AC763" s="174"/>
      <c r="AD763" s="174"/>
      <c r="AE763" s="174"/>
      <c r="AF763" s="174"/>
      <c r="AG763" s="174"/>
      <c r="AH763" s="174"/>
      <c r="AI763" s="174"/>
      <c r="AJ763" s="174"/>
      <c r="AK763" s="174"/>
      <c r="AL763" s="174"/>
      <c r="AM763" s="174"/>
      <c r="AN763" s="174"/>
      <c r="AO763" s="174"/>
      <c r="AP763" s="174"/>
      <c r="AQ763" s="174"/>
      <c r="AR763" s="174"/>
      <c r="AS763" s="174"/>
      <c r="AT763" s="174"/>
      <c r="AU763" s="174"/>
      <c r="AV763" s="174"/>
      <c r="AW763" s="174"/>
      <c r="AX763" s="174"/>
      <c r="AY763" s="174"/>
    </row>
    <row r="764" spans="14:51">
      <c r="N764" s="174"/>
      <c r="O764" s="174"/>
      <c r="P764" s="174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  <c r="AA764" s="174"/>
      <c r="AB764" s="174"/>
      <c r="AC764" s="174"/>
      <c r="AD764" s="174"/>
      <c r="AE764" s="174"/>
      <c r="AF764" s="174"/>
      <c r="AG764" s="174"/>
      <c r="AH764" s="174"/>
      <c r="AI764" s="174"/>
      <c r="AJ764" s="174"/>
      <c r="AK764" s="174"/>
      <c r="AL764" s="174"/>
      <c r="AM764" s="174"/>
      <c r="AN764" s="174"/>
      <c r="AO764" s="174"/>
      <c r="AP764" s="174"/>
      <c r="AQ764" s="174"/>
      <c r="AR764" s="174"/>
      <c r="AS764" s="174"/>
      <c r="AT764" s="174"/>
      <c r="AU764" s="174"/>
      <c r="AV764" s="174"/>
      <c r="AW764" s="174"/>
      <c r="AX764" s="174"/>
      <c r="AY764" s="174"/>
    </row>
    <row r="765" spans="14:51">
      <c r="N765" s="174"/>
      <c r="O765" s="174"/>
      <c r="P765" s="174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  <c r="AA765" s="174"/>
      <c r="AB765" s="174"/>
      <c r="AC765" s="174"/>
      <c r="AD765" s="174"/>
      <c r="AE765" s="174"/>
      <c r="AF765" s="174"/>
      <c r="AG765" s="174"/>
      <c r="AH765" s="174"/>
      <c r="AI765" s="174"/>
      <c r="AJ765" s="174"/>
      <c r="AK765" s="174"/>
      <c r="AL765" s="174"/>
      <c r="AM765" s="174"/>
      <c r="AN765" s="174"/>
      <c r="AO765" s="174"/>
      <c r="AP765" s="174"/>
      <c r="AQ765" s="174"/>
      <c r="AR765" s="174"/>
      <c r="AS765" s="174"/>
      <c r="AT765" s="174"/>
      <c r="AU765" s="174"/>
      <c r="AV765" s="174"/>
      <c r="AW765" s="174"/>
      <c r="AX765" s="174"/>
      <c r="AY765" s="174"/>
    </row>
    <row r="766" spans="14:51">
      <c r="N766" s="174"/>
      <c r="O766" s="174"/>
      <c r="P766" s="174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  <c r="AA766" s="174"/>
      <c r="AB766" s="174"/>
      <c r="AC766" s="174"/>
      <c r="AD766" s="174"/>
      <c r="AE766" s="174"/>
      <c r="AF766" s="174"/>
      <c r="AG766" s="174"/>
      <c r="AH766" s="174"/>
      <c r="AI766" s="174"/>
      <c r="AJ766" s="174"/>
      <c r="AK766" s="174"/>
      <c r="AL766" s="174"/>
      <c r="AM766" s="174"/>
      <c r="AN766" s="174"/>
      <c r="AO766" s="174"/>
      <c r="AP766" s="174"/>
      <c r="AQ766" s="174"/>
      <c r="AR766" s="174"/>
      <c r="AS766" s="174"/>
      <c r="AT766" s="174"/>
      <c r="AU766" s="174"/>
      <c r="AV766" s="174"/>
      <c r="AW766" s="174"/>
      <c r="AX766" s="174"/>
      <c r="AY766" s="174"/>
    </row>
    <row r="767" spans="14:51">
      <c r="N767" s="174"/>
      <c r="O767" s="174"/>
      <c r="P767" s="174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  <c r="AA767" s="174"/>
      <c r="AB767" s="174"/>
      <c r="AC767" s="174"/>
      <c r="AD767" s="174"/>
      <c r="AE767" s="174"/>
      <c r="AF767" s="174"/>
      <c r="AG767" s="174"/>
      <c r="AH767" s="174"/>
      <c r="AI767" s="174"/>
      <c r="AJ767" s="174"/>
      <c r="AK767" s="174"/>
      <c r="AL767" s="174"/>
      <c r="AM767" s="174"/>
      <c r="AN767" s="174"/>
      <c r="AO767" s="174"/>
      <c r="AP767" s="174"/>
      <c r="AQ767" s="174"/>
      <c r="AR767" s="174"/>
      <c r="AS767" s="174"/>
      <c r="AT767" s="174"/>
      <c r="AU767" s="174"/>
      <c r="AV767" s="174"/>
      <c r="AW767" s="174"/>
      <c r="AX767" s="174"/>
      <c r="AY767" s="174"/>
    </row>
    <row r="768" spans="14:51">
      <c r="N768" s="174"/>
      <c r="O768" s="174"/>
      <c r="P768" s="174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  <c r="AA768" s="174"/>
      <c r="AB768" s="174"/>
      <c r="AC768" s="174"/>
      <c r="AD768" s="174"/>
      <c r="AE768" s="174"/>
      <c r="AF768" s="174"/>
      <c r="AG768" s="174"/>
      <c r="AH768" s="174"/>
      <c r="AI768" s="174"/>
      <c r="AJ768" s="174"/>
      <c r="AK768" s="174"/>
      <c r="AL768" s="174"/>
      <c r="AM768" s="174"/>
      <c r="AN768" s="174"/>
      <c r="AO768" s="174"/>
      <c r="AP768" s="174"/>
      <c r="AQ768" s="174"/>
      <c r="AR768" s="174"/>
      <c r="AS768" s="174"/>
      <c r="AT768" s="174"/>
      <c r="AU768" s="174"/>
      <c r="AV768" s="174"/>
      <c r="AW768" s="174"/>
      <c r="AX768" s="174"/>
      <c r="AY768" s="174"/>
    </row>
    <row r="769" spans="14:51">
      <c r="N769" s="174"/>
      <c r="O769" s="174"/>
      <c r="P769" s="174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  <c r="AA769" s="174"/>
      <c r="AB769" s="174"/>
      <c r="AC769" s="174"/>
      <c r="AD769" s="174"/>
      <c r="AE769" s="174"/>
      <c r="AF769" s="174"/>
      <c r="AG769" s="174"/>
      <c r="AH769" s="174"/>
      <c r="AI769" s="174"/>
      <c r="AJ769" s="174"/>
      <c r="AK769" s="174"/>
      <c r="AL769" s="174"/>
      <c r="AM769" s="174"/>
      <c r="AN769" s="174"/>
      <c r="AO769" s="174"/>
      <c r="AP769" s="174"/>
      <c r="AQ769" s="174"/>
      <c r="AR769" s="174"/>
      <c r="AS769" s="174"/>
      <c r="AT769" s="174"/>
      <c r="AU769" s="174"/>
      <c r="AV769" s="174"/>
      <c r="AW769" s="174"/>
      <c r="AX769" s="174"/>
      <c r="AY769" s="174"/>
    </row>
    <row r="770" spans="14:51">
      <c r="N770" s="174"/>
      <c r="O770" s="174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  <c r="AA770" s="174"/>
      <c r="AB770" s="174"/>
      <c r="AC770" s="174"/>
      <c r="AD770" s="174"/>
      <c r="AE770" s="174"/>
      <c r="AF770" s="174"/>
      <c r="AG770" s="174"/>
      <c r="AH770" s="174"/>
      <c r="AI770" s="174"/>
      <c r="AJ770" s="174"/>
      <c r="AK770" s="174"/>
      <c r="AL770" s="174"/>
      <c r="AM770" s="174"/>
      <c r="AN770" s="174"/>
      <c r="AO770" s="174"/>
      <c r="AP770" s="174"/>
      <c r="AQ770" s="174"/>
      <c r="AR770" s="174"/>
      <c r="AS770" s="174"/>
      <c r="AT770" s="174"/>
      <c r="AU770" s="174"/>
      <c r="AV770" s="174"/>
      <c r="AW770" s="174"/>
      <c r="AX770" s="174"/>
      <c r="AY770" s="174"/>
    </row>
    <row r="771" spans="14:51">
      <c r="N771" s="174"/>
      <c r="O771" s="174"/>
      <c r="P771" s="174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  <c r="AA771" s="174"/>
      <c r="AB771" s="174"/>
      <c r="AC771" s="174"/>
      <c r="AD771" s="174"/>
      <c r="AE771" s="174"/>
      <c r="AF771" s="174"/>
      <c r="AG771" s="174"/>
      <c r="AH771" s="174"/>
      <c r="AI771" s="174"/>
      <c r="AJ771" s="174"/>
      <c r="AK771" s="174"/>
      <c r="AL771" s="174"/>
      <c r="AM771" s="174"/>
      <c r="AN771" s="174"/>
      <c r="AO771" s="174"/>
      <c r="AP771" s="174"/>
      <c r="AQ771" s="174"/>
      <c r="AR771" s="174"/>
      <c r="AS771" s="174"/>
      <c r="AT771" s="174"/>
      <c r="AU771" s="174"/>
      <c r="AV771" s="174"/>
      <c r="AW771" s="174"/>
      <c r="AX771" s="174"/>
      <c r="AY771" s="174"/>
    </row>
    <row r="772" spans="14:51">
      <c r="N772" s="174"/>
      <c r="O772" s="174"/>
      <c r="P772" s="174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  <c r="AA772" s="174"/>
      <c r="AB772" s="174"/>
      <c r="AC772" s="174"/>
      <c r="AD772" s="174"/>
      <c r="AE772" s="174"/>
      <c r="AF772" s="174"/>
      <c r="AG772" s="174"/>
      <c r="AH772" s="174"/>
      <c r="AI772" s="174"/>
      <c r="AJ772" s="174"/>
      <c r="AK772" s="174"/>
      <c r="AL772" s="174"/>
      <c r="AM772" s="174"/>
      <c r="AN772" s="174"/>
      <c r="AO772" s="174"/>
      <c r="AP772" s="174"/>
      <c r="AQ772" s="174"/>
      <c r="AR772" s="174"/>
      <c r="AS772" s="174"/>
      <c r="AT772" s="174"/>
      <c r="AU772" s="174"/>
      <c r="AV772" s="174"/>
      <c r="AW772" s="174"/>
      <c r="AX772" s="174"/>
      <c r="AY772" s="174"/>
    </row>
    <row r="773" spans="14:51">
      <c r="N773" s="174"/>
      <c r="O773" s="174"/>
      <c r="P773" s="174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  <c r="AA773" s="174"/>
      <c r="AB773" s="174"/>
      <c r="AC773" s="174"/>
      <c r="AD773" s="174"/>
      <c r="AE773" s="174"/>
      <c r="AF773" s="174"/>
      <c r="AG773" s="174"/>
      <c r="AH773" s="174"/>
      <c r="AI773" s="174"/>
      <c r="AJ773" s="174"/>
      <c r="AK773" s="174"/>
      <c r="AL773" s="174"/>
      <c r="AM773" s="174"/>
      <c r="AN773" s="174"/>
      <c r="AO773" s="174"/>
      <c r="AP773" s="174"/>
      <c r="AQ773" s="174"/>
      <c r="AR773" s="174"/>
      <c r="AS773" s="174"/>
      <c r="AT773" s="174"/>
      <c r="AU773" s="174"/>
      <c r="AV773" s="174"/>
      <c r="AW773" s="174"/>
      <c r="AX773" s="174"/>
      <c r="AY773" s="174"/>
    </row>
    <row r="774" spans="14:51">
      <c r="N774" s="174"/>
      <c r="O774" s="174"/>
      <c r="P774" s="174"/>
      <c r="Q774" s="174"/>
      <c r="R774" s="174"/>
      <c r="S774" s="174"/>
      <c r="T774" s="174"/>
      <c r="U774" s="174"/>
      <c r="V774" s="174"/>
      <c r="W774" s="174"/>
      <c r="X774" s="174"/>
      <c r="Y774" s="174"/>
      <c r="Z774" s="174"/>
      <c r="AA774" s="174"/>
      <c r="AB774" s="174"/>
      <c r="AC774" s="174"/>
      <c r="AD774" s="174"/>
      <c r="AE774" s="174"/>
      <c r="AF774" s="174"/>
      <c r="AG774" s="174"/>
      <c r="AH774" s="174"/>
      <c r="AI774" s="174"/>
      <c r="AJ774" s="174"/>
      <c r="AK774" s="174"/>
      <c r="AL774" s="174"/>
      <c r="AM774" s="174"/>
      <c r="AN774" s="174"/>
      <c r="AO774" s="174"/>
      <c r="AP774" s="174"/>
      <c r="AQ774" s="174"/>
      <c r="AR774" s="174"/>
      <c r="AS774" s="174"/>
      <c r="AT774" s="174"/>
      <c r="AU774" s="174"/>
      <c r="AV774" s="174"/>
      <c r="AW774" s="174"/>
      <c r="AX774" s="174"/>
      <c r="AY774" s="174"/>
    </row>
    <row r="775" spans="14:51">
      <c r="N775" s="174"/>
      <c r="O775" s="174"/>
      <c r="P775" s="174"/>
      <c r="Q775" s="174"/>
      <c r="R775" s="174"/>
      <c r="S775" s="174"/>
      <c r="T775" s="174"/>
      <c r="U775" s="174"/>
      <c r="V775" s="174"/>
      <c r="W775" s="174"/>
      <c r="X775" s="174"/>
      <c r="Y775" s="174"/>
      <c r="Z775" s="174"/>
      <c r="AA775" s="174"/>
      <c r="AB775" s="174"/>
      <c r="AC775" s="174"/>
      <c r="AD775" s="174"/>
      <c r="AE775" s="174"/>
      <c r="AF775" s="174"/>
      <c r="AG775" s="174"/>
      <c r="AH775" s="174"/>
      <c r="AI775" s="174"/>
      <c r="AJ775" s="174"/>
      <c r="AK775" s="174"/>
      <c r="AL775" s="174"/>
      <c r="AM775" s="174"/>
      <c r="AN775" s="174"/>
      <c r="AO775" s="174"/>
      <c r="AP775" s="174"/>
      <c r="AQ775" s="174"/>
      <c r="AR775" s="174"/>
      <c r="AS775" s="174"/>
      <c r="AT775" s="174"/>
      <c r="AU775" s="174"/>
      <c r="AV775" s="174"/>
      <c r="AW775" s="174"/>
      <c r="AX775" s="174"/>
      <c r="AY775" s="174"/>
    </row>
    <row r="776" spans="14:51">
      <c r="N776" s="174"/>
      <c r="O776" s="174"/>
      <c r="P776" s="174"/>
      <c r="Q776" s="174"/>
      <c r="R776" s="174"/>
      <c r="S776" s="174"/>
      <c r="T776" s="174"/>
      <c r="U776" s="174"/>
      <c r="V776" s="174"/>
      <c r="W776" s="174"/>
      <c r="X776" s="174"/>
      <c r="Y776" s="174"/>
      <c r="Z776" s="174"/>
      <c r="AA776" s="174"/>
      <c r="AB776" s="174"/>
      <c r="AC776" s="174"/>
      <c r="AD776" s="174"/>
      <c r="AE776" s="174"/>
      <c r="AF776" s="174"/>
      <c r="AG776" s="174"/>
      <c r="AH776" s="174"/>
      <c r="AI776" s="174"/>
      <c r="AJ776" s="174"/>
      <c r="AK776" s="174"/>
      <c r="AL776" s="174"/>
      <c r="AM776" s="174"/>
      <c r="AN776" s="174"/>
      <c r="AO776" s="174"/>
      <c r="AP776" s="174"/>
      <c r="AQ776" s="174"/>
      <c r="AR776" s="174"/>
      <c r="AS776" s="174"/>
      <c r="AT776" s="174"/>
      <c r="AU776" s="174"/>
      <c r="AV776" s="174"/>
      <c r="AW776" s="174"/>
      <c r="AX776" s="174"/>
      <c r="AY776" s="174"/>
    </row>
    <row r="777" spans="14:51">
      <c r="N777" s="174"/>
      <c r="O777" s="174"/>
      <c r="P777" s="174"/>
      <c r="Q777" s="174"/>
      <c r="R777" s="174"/>
      <c r="S777" s="174"/>
      <c r="T777" s="174"/>
      <c r="U777" s="174"/>
      <c r="V777" s="174"/>
      <c r="W777" s="174"/>
      <c r="X777" s="174"/>
      <c r="Y777" s="174"/>
      <c r="Z777" s="174"/>
      <c r="AA777" s="174"/>
      <c r="AB777" s="174"/>
      <c r="AC777" s="174"/>
      <c r="AD777" s="174"/>
      <c r="AE777" s="174"/>
      <c r="AF777" s="174"/>
      <c r="AG777" s="174"/>
      <c r="AH777" s="174"/>
      <c r="AI777" s="174"/>
      <c r="AJ777" s="174"/>
      <c r="AK777" s="174"/>
      <c r="AL777" s="174"/>
      <c r="AM777" s="174"/>
      <c r="AN777" s="174"/>
      <c r="AO777" s="174"/>
      <c r="AP777" s="174"/>
      <c r="AQ777" s="174"/>
      <c r="AR777" s="174"/>
      <c r="AS777" s="174"/>
      <c r="AT777" s="174"/>
      <c r="AU777" s="174"/>
      <c r="AV777" s="174"/>
      <c r="AW777" s="174"/>
      <c r="AX777" s="174"/>
      <c r="AY777" s="174"/>
    </row>
    <row r="778" spans="14:51">
      <c r="N778" s="174"/>
      <c r="O778" s="174"/>
      <c r="P778" s="174"/>
      <c r="Q778" s="174"/>
      <c r="R778" s="174"/>
      <c r="S778" s="174"/>
      <c r="T778" s="174"/>
      <c r="U778" s="174"/>
      <c r="V778" s="174"/>
      <c r="W778" s="174"/>
      <c r="X778" s="174"/>
      <c r="Y778" s="174"/>
      <c r="Z778" s="174"/>
      <c r="AA778" s="174"/>
      <c r="AB778" s="174"/>
      <c r="AC778" s="174"/>
      <c r="AD778" s="174"/>
      <c r="AE778" s="174"/>
      <c r="AF778" s="174"/>
      <c r="AG778" s="174"/>
      <c r="AH778" s="174"/>
      <c r="AI778" s="174"/>
      <c r="AJ778" s="174"/>
      <c r="AK778" s="174"/>
      <c r="AL778" s="174"/>
      <c r="AM778" s="174"/>
      <c r="AN778" s="174"/>
      <c r="AO778" s="174"/>
      <c r="AP778" s="174"/>
      <c r="AQ778" s="174"/>
      <c r="AR778" s="174"/>
      <c r="AS778" s="174"/>
      <c r="AT778" s="174"/>
      <c r="AU778" s="174"/>
      <c r="AV778" s="174"/>
      <c r="AW778" s="174"/>
      <c r="AX778" s="174"/>
      <c r="AY778" s="174"/>
    </row>
    <row r="779" spans="14:51">
      <c r="N779" s="174"/>
      <c r="O779" s="174"/>
      <c r="P779" s="174"/>
      <c r="Q779" s="174"/>
      <c r="R779" s="174"/>
      <c r="S779" s="174"/>
      <c r="T779" s="174"/>
      <c r="U779" s="174"/>
      <c r="V779" s="174"/>
      <c r="W779" s="174"/>
      <c r="X779" s="174"/>
      <c r="Y779" s="174"/>
      <c r="Z779" s="174"/>
      <c r="AA779" s="174"/>
      <c r="AB779" s="174"/>
      <c r="AC779" s="174"/>
      <c r="AD779" s="174"/>
      <c r="AE779" s="174"/>
      <c r="AF779" s="174"/>
      <c r="AG779" s="174"/>
      <c r="AH779" s="174"/>
      <c r="AI779" s="174"/>
      <c r="AJ779" s="174"/>
      <c r="AK779" s="174"/>
      <c r="AL779" s="174"/>
      <c r="AM779" s="174"/>
      <c r="AN779" s="174"/>
      <c r="AO779" s="174"/>
      <c r="AP779" s="174"/>
      <c r="AQ779" s="174"/>
      <c r="AR779" s="174"/>
      <c r="AS779" s="174"/>
      <c r="AT779" s="174"/>
      <c r="AU779" s="174"/>
      <c r="AV779" s="174"/>
      <c r="AW779" s="174"/>
      <c r="AX779" s="174"/>
      <c r="AY779" s="174"/>
    </row>
    <row r="780" spans="14:51">
      <c r="N780" s="174"/>
      <c r="O780" s="174"/>
      <c r="P780" s="174"/>
      <c r="Q780" s="174"/>
      <c r="R780" s="174"/>
      <c r="S780" s="174"/>
      <c r="T780" s="174"/>
      <c r="U780" s="174"/>
      <c r="V780" s="174"/>
      <c r="W780" s="174"/>
      <c r="X780" s="174"/>
      <c r="Y780" s="174"/>
      <c r="Z780" s="174"/>
      <c r="AA780" s="174"/>
      <c r="AB780" s="174"/>
      <c r="AC780" s="174"/>
      <c r="AD780" s="174"/>
      <c r="AE780" s="174"/>
      <c r="AF780" s="174"/>
      <c r="AG780" s="174"/>
      <c r="AH780" s="174"/>
      <c r="AI780" s="174"/>
      <c r="AJ780" s="174"/>
      <c r="AK780" s="174"/>
      <c r="AL780" s="174"/>
      <c r="AM780" s="174"/>
      <c r="AN780" s="174"/>
      <c r="AO780" s="174"/>
      <c r="AP780" s="174"/>
      <c r="AQ780" s="174"/>
      <c r="AR780" s="174"/>
      <c r="AS780" s="174"/>
      <c r="AT780" s="174"/>
      <c r="AU780" s="174"/>
      <c r="AV780" s="174"/>
      <c r="AW780" s="174"/>
      <c r="AX780" s="174"/>
      <c r="AY780" s="174"/>
    </row>
    <row r="781" spans="14:51">
      <c r="N781" s="174"/>
      <c r="O781" s="174"/>
      <c r="P781" s="174"/>
      <c r="Q781" s="174"/>
      <c r="R781" s="174"/>
      <c r="S781" s="174"/>
      <c r="T781" s="174"/>
      <c r="U781" s="174"/>
      <c r="V781" s="174"/>
      <c r="W781" s="174"/>
      <c r="X781" s="174"/>
      <c r="Y781" s="174"/>
      <c r="Z781" s="174"/>
      <c r="AA781" s="174"/>
      <c r="AB781" s="174"/>
      <c r="AC781" s="174"/>
      <c r="AD781" s="174"/>
      <c r="AE781" s="174"/>
      <c r="AF781" s="174"/>
      <c r="AG781" s="174"/>
      <c r="AH781" s="174"/>
      <c r="AI781" s="174"/>
      <c r="AJ781" s="174"/>
      <c r="AK781" s="174"/>
      <c r="AL781" s="174"/>
      <c r="AM781" s="174"/>
      <c r="AN781" s="174"/>
      <c r="AO781" s="174"/>
      <c r="AP781" s="174"/>
      <c r="AQ781" s="174"/>
      <c r="AR781" s="174"/>
      <c r="AS781" s="174"/>
      <c r="AT781" s="174"/>
      <c r="AU781" s="174"/>
      <c r="AV781" s="174"/>
      <c r="AW781" s="174"/>
      <c r="AX781" s="174"/>
      <c r="AY781" s="174"/>
    </row>
    <row r="782" spans="14:51">
      <c r="N782" s="174"/>
      <c r="O782" s="174"/>
      <c r="P782" s="174"/>
      <c r="Q782" s="174"/>
      <c r="R782" s="174"/>
      <c r="S782" s="174"/>
      <c r="T782" s="174"/>
      <c r="U782" s="174"/>
      <c r="V782" s="174"/>
      <c r="W782" s="174"/>
      <c r="X782" s="174"/>
      <c r="Y782" s="174"/>
      <c r="Z782" s="174"/>
      <c r="AA782" s="174"/>
      <c r="AB782" s="174"/>
      <c r="AC782" s="174"/>
      <c r="AD782" s="174"/>
      <c r="AE782" s="174"/>
      <c r="AF782" s="174"/>
      <c r="AG782" s="174"/>
      <c r="AH782" s="174"/>
      <c r="AI782" s="174"/>
      <c r="AJ782" s="174"/>
      <c r="AK782" s="174"/>
      <c r="AL782" s="174"/>
      <c r="AM782" s="174"/>
      <c r="AN782" s="174"/>
      <c r="AO782" s="174"/>
      <c r="AP782" s="174"/>
      <c r="AQ782" s="174"/>
      <c r="AR782" s="174"/>
      <c r="AS782" s="174"/>
      <c r="AT782" s="174"/>
      <c r="AU782" s="174"/>
      <c r="AV782" s="174"/>
      <c r="AW782" s="174"/>
      <c r="AX782" s="174"/>
      <c r="AY782" s="174"/>
    </row>
    <row r="783" spans="14:51">
      <c r="N783" s="174"/>
      <c r="O783" s="174"/>
      <c r="P783" s="174"/>
      <c r="Q783" s="174"/>
      <c r="R783" s="174"/>
      <c r="S783" s="174"/>
      <c r="T783" s="174"/>
      <c r="U783" s="174"/>
      <c r="V783" s="174"/>
      <c r="W783" s="174"/>
      <c r="X783" s="174"/>
      <c r="Y783" s="174"/>
      <c r="Z783" s="174"/>
      <c r="AA783" s="174"/>
      <c r="AB783" s="174"/>
      <c r="AC783" s="174"/>
      <c r="AD783" s="174"/>
      <c r="AE783" s="174"/>
      <c r="AF783" s="174"/>
      <c r="AG783" s="174"/>
      <c r="AH783" s="174"/>
      <c r="AI783" s="174"/>
      <c r="AJ783" s="174"/>
      <c r="AK783" s="174"/>
      <c r="AL783" s="174"/>
      <c r="AM783" s="174"/>
      <c r="AN783" s="174"/>
      <c r="AO783" s="174"/>
      <c r="AP783" s="174"/>
      <c r="AQ783" s="174"/>
      <c r="AR783" s="174"/>
      <c r="AS783" s="174"/>
      <c r="AT783" s="174"/>
      <c r="AU783" s="174"/>
      <c r="AV783" s="174"/>
      <c r="AW783" s="174"/>
      <c r="AX783" s="174"/>
      <c r="AY783" s="174"/>
    </row>
    <row r="784" spans="14:51">
      <c r="N784" s="174"/>
      <c r="O784" s="174"/>
      <c r="P784" s="174"/>
      <c r="Q784" s="174"/>
      <c r="R784" s="174"/>
      <c r="S784" s="174"/>
      <c r="T784" s="174"/>
      <c r="U784" s="174"/>
      <c r="V784" s="174"/>
      <c r="W784" s="174"/>
      <c r="X784" s="174"/>
      <c r="Y784" s="174"/>
      <c r="Z784" s="174"/>
      <c r="AA784" s="174"/>
      <c r="AB784" s="174"/>
      <c r="AC784" s="174"/>
      <c r="AD784" s="174"/>
      <c r="AE784" s="174"/>
      <c r="AF784" s="174"/>
      <c r="AG784" s="174"/>
      <c r="AH784" s="174"/>
      <c r="AI784" s="174"/>
      <c r="AJ784" s="174"/>
      <c r="AK784" s="174"/>
      <c r="AL784" s="174"/>
      <c r="AM784" s="174"/>
      <c r="AN784" s="174"/>
      <c r="AO784" s="174"/>
      <c r="AP784" s="174"/>
      <c r="AQ784" s="174"/>
      <c r="AR784" s="174"/>
      <c r="AS784" s="174"/>
      <c r="AT784" s="174"/>
      <c r="AU784" s="174"/>
      <c r="AV784" s="174"/>
      <c r="AW784" s="174"/>
      <c r="AX784" s="174"/>
      <c r="AY784" s="174"/>
    </row>
    <row r="785" spans="14:51">
      <c r="N785" s="174"/>
      <c r="O785" s="174"/>
      <c r="P785" s="174"/>
      <c r="Q785" s="174"/>
      <c r="R785" s="174"/>
      <c r="S785" s="174"/>
      <c r="T785" s="174"/>
      <c r="U785" s="174"/>
      <c r="V785" s="174"/>
      <c r="W785" s="174"/>
      <c r="X785" s="174"/>
      <c r="Y785" s="174"/>
      <c r="Z785" s="174"/>
      <c r="AA785" s="174"/>
      <c r="AB785" s="174"/>
      <c r="AC785" s="174"/>
      <c r="AD785" s="174"/>
      <c r="AE785" s="174"/>
      <c r="AF785" s="174"/>
      <c r="AG785" s="174"/>
      <c r="AH785" s="174"/>
      <c r="AI785" s="174"/>
      <c r="AJ785" s="174"/>
      <c r="AK785" s="174"/>
      <c r="AL785" s="174"/>
      <c r="AM785" s="174"/>
      <c r="AN785" s="174"/>
      <c r="AO785" s="174"/>
      <c r="AP785" s="174"/>
      <c r="AQ785" s="174"/>
      <c r="AR785" s="174"/>
      <c r="AS785" s="174"/>
      <c r="AT785" s="174"/>
      <c r="AU785" s="174"/>
      <c r="AV785" s="174"/>
      <c r="AW785" s="174"/>
      <c r="AX785" s="174"/>
      <c r="AY785" s="174"/>
    </row>
    <row r="786" spans="14:51">
      <c r="N786" s="174"/>
      <c r="O786" s="174"/>
      <c r="P786" s="174"/>
      <c r="Q786" s="174"/>
      <c r="R786" s="174"/>
      <c r="S786" s="174"/>
      <c r="T786" s="174"/>
      <c r="U786" s="174"/>
      <c r="V786" s="174"/>
      <c r="W786" s="174"/>
      <c r="X786" s="174"/>
      <c r="Y786" s="174"/>
      <c r="Z786" s="174"/>
      <c r="AA786" s="174"/>
      <c r="AB786" s="174"/>
      <c r="AC786" s="174"/>
      <c r="AD786" s="174"/>
      <c r="AE786" s="174"/>
      <c r="AF786" s="174"/>
      <c r="AG786" s="174"/>
      <c r="AH786" s="174"/>
      <c r="AI786" s="174"/>
      <c r="AJ786" s="174"/>
      <c r="AK786" s="174"/>
      <c r="AL786" s="174"/>
      <c r="AM786" s="174"/>
      <c r="AN786" s="174"/>
      <c r="AO786" s="174"/>
      <c r="AP786" s="174"/>
      <c r="AQ786" s="174"/>
      <c r="AR786" s="174"/>
      <c r="AS786" s="174"/>
      <c r="AT786" s="174"/>
      <c r="AU786" s="174"/>
      <c r="AV786" s="174"/>
      <c r="AW786" s="174"/>
      <c r="AX786" s="174"/>
      <c r="AY786" s="174"/>
    </row>
    <row r="787" spans="14:51">
      <c r="N787" s="174"/>
      <c r="O787" s="174"/>
      <c r="P787" s="174"/>
      <c r="Q787" s="174"/>
      <c r="R787" s="174"/>
      <c r="S787" s="174"/>
      <c r="T787" s="174"/>
      <c r="U787" s="174"/>
      <c r="V787" s="174"/>
      <c r="W787" s="174"/>
      <c r="X787" s="174"/>
      <c r="Y787" s="174"/>
      <c r="Z787" s="174"/>
      <c r="AA787" s="174"/>
      <c r="AB787" s="174"/>
      <c r="AC787" s="174"/>
      <c r="AD787" s="174"/>
      <c r="AE787" s="174"/>
      <c r="AF787" s="174"/>
      <c r="AG787" s="174"/>
      <c r="AH787" s="174"/>
      <c r="AI787" s="174"/>
      <c r="AJ787" s="174"/>
      <c r="AK787" s="174"/>
      <c r="AL787" s="174"/>
      <c r="AM787" s="174"/>
      <c r="AN787" s="174"/>
      <c r="AO787" s="174"/>
      <c r="AP787" s="174"/>
      <c r="AQ787" s="174"/>
      <c r="AR787" s="174"/>
      <c r="AS787" s="174"/>
      <c r="AT787" s="174"/>
      <c r="AU787" s="174"/>
      <c r="AV787" s="174"/>
      <c r="AW787" s="174"/>
      <c r="AX787" s="174"/>
      <c r="AY787" s="174"/>
    </row>
    <row r="788" spans="14:51">
      <c r="N788" s="174"/>
      <c r="O788" s="174"/>
      <c r="P788" s="174"/>
      <c r="Q788" s="174"/>
      <c r="R788" s="174"/>
      <c r="S788" s="174"/>
      <c r="T788" s="174"/>
      <c r="U788" s="174"/>
      <c r="V788" s="174"/>
      <c r="W788" s="174"/>
      <c r="X788" s="174"/>
      <c r="Y788" s="174"/>
      <c r="Z788" s="174"/>
      <c r="AA788" s="174"/>
      <c r="AB788" s="174"/>
      <c r="AC788" s="174"/>
      <c r="AD788" s="174"/>
      <c r="AE788" s="174"/>
      <c r="AF788" s="174"/>
      <c r="AG788" s="174"/>
      <c r="AH788" s="174"/>
      <c r="AI788" s="174"/>
      <c r="AJ788" s="174"/>
      <c r="AK788" s="174"/>
      <c r="AL788" s="174"/>
      <c r="AM788" s="174"/>
      <c r="AN788" s="174"/>
      <c r="AO788" s="174"/>
      <c r="AP788" s="174"/>
      <c r="AQ788" s="174"/>
      <c r="AR788" s="174"/>
      <c r="AS788" s="174"/>
      <c r="AT788" s="174"/>
      <c r="AU788" s="174"/>
      <c r="AV788" s="174"/>
      <c r="AW788" s="174"/>
      <c r="AX788" s="174"/>
      <c r="AY788" s="174"/>
    </row>
    <row r="789" spans="14:51">
      <c r="N789" s="174"/>
      <c r="O789" s="174"/>
      <c r="P789" s="174"/>
      <c r="Q789" s="174"/>
      <c r="R789" s="174"/>
      <c r="S789" s="174"/>
      <c r="T789" s="174"/>
      <c r="U789" s="174"/>
      <c r="V789" s="174"/>
      <c r="W789" s="174"/>
      <c r="X789" s="174"/>
      <c r="Y789" s="174"/>
      <c r="Z789" s="174"/>
      <c r="AA789" s="174"/>
      <c r="AB789" s="174"/>
      <c r="AC789" s="174"/>
      <c r="AD789" s="174"/>
      <c r="AE789" s="174"/>
      <c r="AF789" s="174"/>
      <c r="AG789" s="174"/>
      <c r="AH789" s="174"/>
      <c r="AI789" s="174"/>
      <c r="AJ789" s="174"/>
      <c r="AK789" s="174"/>
      <c r="AL789" s="174"/>
      <c r="AM789" s="174"/>
      <c r="AN789" s="174"/>
      <c r="AO789" s="174"/>
      <c r="AP789" s="174"/>
      <c r="AQ789" s="174"/>
      <c r="AR789" s="174"/>
      <c r="AS789" s="174"/>
      <c r="AT789" s="174"/>
      <c r="AU789" s="174"/>
      <c r="AV789" s="174"/>
      <c r="AW789" s="174"/>
      <c r="AX789" s="174"/>
      <c r="AY789" s="174"/>
    </row>
    <row r="790" spans="14:51">
      <c r="N790" s="174"/>
      <c r="O790" s="174"/>
      <c r="P790" s="174"/>
      <c r="Q790" s="174"/>
      <c r="R790" s="174"/>
      <c r="S790" s="174"/>
      <c r="T790" s="174"/>
      <c r="U790" s="174"/>
      <c r="V790" s="174"/>
      <c r="W790" s="174"/>
      <c r="X790" s="174"/>
      <c r="Y790" s="174"/>
      <c r="Z790" s="174"/>
      <c r="AA790" s="174"/>
      <c r="AB790" s="174"/>
      <c r="AC790" s="174"/>
      <c r="AD790" s="174"/>
      <c r="AE790" s="174"/>
      <c r="AF790" s="174"/>
      <c r="AG790" s="174"/>
      <c r="AH790" s="174"/>
      <c r="AI790" s="174"/>
      <c r="AJ790" s="174"/>
      <c r="AK790" s="174"/>
      <c r="AL790" s="174"/>
      <c r="AM790" s="174"/>
      <c r="AN790" s="174"/>
      <c r="AO790" s="174"/>
      <c r="AP790" s="174"/>
      <c r="AQ790" s="174"/>
      <c r="AR790" s="174"/>
      <c r="AS790" s="174"/>
      <c r="AT790" s="174"/>
      <c r="AU790" s="174"/>
      <c r="AV790" s="174"/>
      <c r="AW790" s="174"/>
      <c r="AX790" s="174"/>
      <c r="AY790" s="174"/>
    </row>
    <row r="791" spans="14:51">
      <c r="N791" s="174"/>
      <c r="O791" s="174"/>
      <c r="P791" s="174"/>
      <c r="Q791" s="174"/>
      <c r="R791" s="174"/>
      <c r="S791" s="174"/>
      <c r="T791" s="174"/>
      <c r="U791" s="174"/>
      <c r="V791" s="174"/>
      <c r="W791" s="174"/>
      <c r="X791" s="174"/>
      <c r="Y791" s="174"/>
      <c r="Z791" s="174"/>
      <c r="AA791" s="174"/>
      <c r="AB791" s="174"/>
      <c r="AC791" s="174"/>
      <c r="AD791" s="174"/>
      <c r="AE791" s="174"/>
      <c r="AF791" s="174"/>
      <c r="AG791" s="174"/>
      <c r="AH791" s="174"/>
      <c r="AI791" s="174"/>
      <c r="AJ791" s="174"/>
      <c r="AK791" s="174"/>
      <c r="AL791" s="174"/>
      <c r="AM791" s="174"/>
      <c r="AN791" s="174"/>
      <c r="AO791" s="174"/>
      <c r="AP791" s="174"/>
      <c r="AQ791" s="174"/>
      <c r="AR791" s="174"/>
      <c r="AS791" s="174"/>
      <c r="AT791" s="174"/>
      <c r="AU791" s="174"/>
      <c r="AV791" s="174"/>
      <c r="AW791" s="174"/>
      <c r="AX791" s="174"/>
      <c r="AY791" s="174"/>
    </row>
    <row r="792" spans="14:51">
      <c r="N792" s="174"/>
      <c r="O792" s="174"/>
      <c r="P792" s="174"/>
      <c r="Q792" s="174"/>
      <c r="R792" s="174"/>
      <c r="S792" s="174"/>
      <c r="T792" s="174"/>
      <c r="U792" s="174"/>
      <c r="V792" s="174"/>
      <c r="W792" s="174"/>
      <c r="X792" s="174"/>
      <c r="Y792" s="174"/>
      <c r="Z792" s="174"/>
      <c r="AA792" s="174"/>
      <c r="AB792" s="174"/>
      <c r="AC792" s="174"/>
      <c r="AD792" s="174"/>
      <c r="AE792" s="174"/>
      <c r="AF792" s="174"/>
      <c r="AG792" s="174"/>
      <c r="AH792" s="174"/>
      <c r="AI792" s="174"/>
      <c r="AJ792" s="174"/>
      <c r="AK792" s="174"/>
      <c r="AL792" s="174"/>
      <c r="AM792" s="174"/>
      <c r="AN792" s="174"/>
      <c r="AO792" s="174"/>
      <c r="AP792" s="174"/>
      <c r="AQ792" s="174"/>
      <c r="AR792" s="174"/>
      <c r="AS792" s="174"/>
      <c r="AT792" s="174"/>
      <c r="AU792" s="174"/>
      <c r="AV792" s="174"/>
      <c r="AW792" s="174"/>
      <c r="AX792" s="174"/>
      <c r="AY792" s="174"/>
    </row>
    <row r="793" spans="14:51">
      <c r="N793" s="174"/>
      <c r="O793" s="174"/>
      <c r="P793" s="174"/>
      <c r="Q793" s="174"/>
      <c r="R793" s="174"/>
      <c r="S793" s="174"/>
      <c r="T793" s="174"/>
      <c r="U793" s="174"/>
      <c r="V793" s="174"/>
      <c r="W793" s="174"/>
      <c r="X793" s="174"/>
      <c r="Y793" s="174"/>
      <c r="Z793" s="174"/>
      <c r="AA793" s="174"/>
      <c r="AB793" s="174"/>
      <c r="AC793" s="174"/>
      <c r="AD793" s="174"/>
      <c r="AE793" s="174"/>
      <c r="AF793" s="174"/>
      <c r="AG793" s="174"/>
      <c r="AH793" s="174"/>
      <c r="AI793" s="174"/>
      <c r="AJ793" s="174"/>
      <c r="AK793" s="174"/>
      <c r="AL793" s="174"/>
      <c r="AM793" s="174"/>
      <c r="AN793" s="174"/>
      <c r="AO793" s="174"/>
      <c r="AP793" s="174"/>
      <c r="AQ793" s="174"/>
      <c r="AR793" s="174"/>
      <c r="AS793" s="174"/>
      <c r="AT793" s="174"/>
      <c r="AU793" s="174"/>
      <c r="AV793" s="174"/>
      <c r="AW793" s="174"/>
      <c r="AX793" s="174"/>
      <c r="AY793" s="174"/>
    </row>
    <row r="794" spans="14:51">
      <c r="N794" s="174"/>
      <c r="O794" s="174"/>
      <c r="P794" s="174"/>
      <c r="Q794" s="174"/>
      <c r="R794" s="174"/>
      <c r="S794" s="174"/>
      <c r="T794" s="174"/>
      <c r="U794" s="174"/>
      <c r="V794" s="174"/>
      <c r="W794" s="174"/>
      <c r="X794" s="174"/>
      <c r="Y794" s="174"/>
      <c r="Z794" s="174"/>
      <c r="AA794" s="174"/>
      <c r="AB794" s="174"/>
      <c r="AC794" s="174"/>
      <c r="AD794" s="174"/>
      <c r="AE794" s="174"/>
      <c r="AF794" s="174"/>
      <c r="AG794" s="174"/>
      <c r="AH794" s="174"/>
      <c r="AI794" s="174"/>
      <c r="AJ794" s="174"/>
      <c r="AK794" s="174"/>
      <c r="AL794" s="174"/>
      <c r="AM794" s="174"/>
      <c r="AN794" s="174"/>
      <c r="AO794" s="174"/>
      <c r="AP794" s="174"/>
      <c r="AQ794" s="174"/>
      <c r="AR794" s="174"/>
      <c r="AS794" s="174"/>
      <c r="AT794" s="174"/>
      <c r="AU794" s="174"/>
      <c r="AV794" s="174"/>
      <c r="AW794" s="174"/>
      <c r="AX794" s="174"/>
      <c r="AY794" s="174"/>
    </row>
    <row r="795" spans="14:51">
      <c r="N795" s="174"/>
      <c r="O795" s="174"/>
      <c r="P795" s="174"/>
      <c r="Q795" s="174"/>
      <c r="R795" s="174"/>
      <c r="S795" s="174"/>
      <c r="T795" s="174"/>
      <c r="U795" s="174"/>
      <c r="V795" s="174"/>
      <c r="W795" s="174"/>
      <c r="X795" s="174"/>
      <c r="Y795" s="174"/>
      <c r="Z795" s="174"/>
      <c r="AA795" s="174"/>
      <c r="AB795" s="174"/>
      <c r="AC795" s="174"/>
      <c r="AD795" s="174"/>
      <c r="AE795" s="174"/>
      <c r="AF795" s="174"/>
      <c r="AG795" s="174"/>
      <c r="AH795" s="174"/>
      <c r="AI795" s="174"/>
      <c r="AJ795" s="174"/>
      <c r="AK795" s="174"/>
      <c r="AL795" s="174"/>
      <c r="AM795" s="174"/>
      <c r="AN795" s="174"/>
      <c r="AO795" s="174"/>
      <c r="AP795" s="174"/>
      <c r="AQ795" s="174"/>
      <c r="AR795" s="174"/>
      <c r="AS795" s="174"/>
      <c r="AT795" s="174"/>
      <c r="AU795" s="174"/>
      <c r="AV795" s="174"/>
      <c r="AW795" s="174"/>
      <c r="AX795" s="174"/>
      <c r="AY795" s="174"/>
    </row>
    <row r="796" spans="14:51">
      <c r="N796" s="174"/>
      <c r="O796" s="174"/>
      <c r="P796" s="174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  <c r="AA796" s="174"/>
      <c r="AB796" s="174"/>
      <c r="AC796" s="174"/>
      <c r="AD796" s="174"/>
      <c r="AE796" s="174"/>
      <c r="AF796" s="174"/>
      <c r="AG796" s="174"/>
      <c r="AH796" s="174"/>
      <c r="AI796" s="174"/>
      <c r="AJ796" s="174"/>
      <c r="AK796" s="174"/>
      <c r="AL796" s="174"/>
      <c r="AM796" s="174"/>
      <c r="AN796" s="174"/>
      <c r="AO796" s="174"/>
      <c r="AP796" s="174"/>
      <c r="AQ796" s="174"/>
      <c r="AR796" s="174"/>
      <c r="AS796" s="174"/>
      <c r="AT796" s="174"/>
      <c r="AU796" s="174"/>
      <c r="AV796" s="174"/>
      <c r="AW796" s="174"/>
      <c r="AX796" s="174"/>
      <c r="AY796" s="174"/>
    </row>
    <row r="797" spans="14:51">
      <c r="N797" s="174"/>
      <c r="O797" s="174"/>
      <c r="P797" s="174"/>
      <c r="Q797" s="174"/>
      <c r="R797" s="174"/>
      <c r="S797" s="174"/>
      <c r="T797" s="174"/>
      <c r="U797" s="174"/>
      <c r="V797" s="174"/>
      <c r="W797" s="174"/>
      <c r="X797" s="174"/>
      <c r="Y797" s="174"/>
      <c r="Z797" s="174"/>
      <c r="AA797" s="174"/>
      <c r="AB797" s="174"/>
      <c r="AC797" s="174"/>
      <c r="AD797" s="174"/>
      <c r="AE797" s="174"/>
      <c r="AF797" s="174"/>
      <c r="AG797" s="174"/>
      <c r="AH797" s="174"/>
      <c r="AI797" s="174"/>
      <c r="AJ797" s="174"/>
      <c r="AK797" s="174"/>
      <c r="AL797" s="174"/>
      <c r="AM797" s="174"/>
      <c r="AN797" s="174"/>
      <c r="AO797" s="174"/>
      <c r="AP797" s="174"/>
      <c r="AQ797" s="174"/>
      <c r="AR797" s="174"/>
      <c r="AS797" s="174"/>
      <c r="AT797" s="174"/>
      <c r="AU797" s="174"/>
      <c r="AV797" s="174"/>
      <c r="AW797" s="174"/>
      <c r="AX797" s="174"/>
      <c r="AY797" s="174"/>
    </row>
    <row r="798" spans="14:51">
      <c r="N798" s="174"/>
      <c r="O798" s="174"/>
      <c r="P798" s="174"/>
      <c r="Q798" s="174"/>
      <c r="R798" s="174"/>
      <c r="S798" s="174"/>
      <c r="T798" s="174"/>
      <c r="U798" s="174"/>
      <c r="V798" s="174"/>
      <c r="W798" s="174"/>
      <c r="X798" s="174"/>
      <c r="Y798" s="174"/>
      <c r="Z798" s="174"/>
      <c r="AA798" s="174"/>
      <c r="AB798" s="174"/>
      <c r="AC798" s="174"/>
      <c r="AD798" s="174"/>
      <c r="AE798" s="174"/>
      <c r="AF798" s="174"/>
      <c r="AG798" s="174"/>
      <c r="AH798" s="174"/>
      <c r="AI798" s="174"/>
      <c r="AJ798" s="174"/>
      <c r="AK798" s="174"/>
      <c r="AL798" s="174"/>
      <c r="AM798" s="174"/>
      <c r="AN798" s="174"/>
      <c r="AO798" s="174"/>
      <c r="AP798" s="174"/>
      <c r="AQ798" s="174"/>
      <c r="AR798" s="174"/>
      <c r="AS798" s="174"/>
      <c r="AT798" s="174"/>
      <c r="AU798" s="174"/>
      <c r="AV798" s="174"/>
      <c r="AW798" s="174"/>
      <c r="AX798" s="174"/>
      <c r="AY798" s="174"/>
    </row>
    <row r="799" spans="14:51">
      <c r="N799" s="174"/>
      <c r="O799" s="174"/>
      <c r="P799" s="174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  <c r="AA799" s="174"/>
      <c r="AB799" s="174"/>
      <c r="AC799" s="174"/>
      <c r="AD799" s="174"/>
      <c r="AE799" s="174"/>
      <c r="AF799" s="174"/>
      <c r="AG799" s="174"/>
      <c r="AH799" s="174"/>
      <c r="AI799" s="174"/>
      <c r="AJ799" s="174"/>
      <c r="AK799" s="174"/>
      <c r="AL799" s="174"/>
      <c r="AM799" s="174"/>
      <c r="AN799" s="174"/>
      <c r="AO799" s="174"/>
      <c r="AP799" s="174"/>
      <c r="AQ799" s="174"/>
      <c r="AR799" s="174"/>
      <c r="AS799" s="174"/>
      <c r="AT799" s="174"/>
      <c r="AU799" s="174"/>
      <c r="AV799" s="174"/>
      <c r="AW799" s="174"/>
      <c r="AX799" s="174"/>
      <c r="AY799" s="174"/>
    </row>
    <row r="800" spans="14:51">
      <c r="N800" s="174"/>
      <c r="O800" s="174"/>
      <c r="P800" s="174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  <c r="AA800" s="174"/>
      <c r="AB800" s="174"/>
      <c r="AC800" s="174"/>
      <c r="AD800" s="174"/>
      <c r="AE800" s="174"/>
      <c r="AF800" s="174"/>
      <c r="AG800" s="174"/>
      <c r="AH800" s="174"/>
      <c r="AI800" s="174"/>
      <c r="AJ800" s="174"/>
      <c r="AK800" s="174"/>
      <c r="AL800" s="174"/>
      <c r="AM800" s="174"/>
      <c r="AN800" s="174"/>
      <c r="AO800" s="174"/>
      <c r="AP800" s="174"/>
      <c r="AQ800" s="174"/>
      <c r="AR800" s="174"/>
      <c r="AS800" s="174"/>
      <c r="AT800" s="174"/>
      <c r="AU800" s="174"/>
      <c r="AV800" s="174"/>
      <c r="AW800" s="174"/>
      <c r="AX800" s="174"/>
      <c r="AY800" s="174"/>
    </row>
    <row r="801" spans="14:51">
      <c r="N801" s="174"/>
      <c r="O801" s="174"/>
      <c r="P801" s="174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  <c r="AA801" s="174"/>
      <c r="AB801" s="174"/>
      <c r="AC801" s="174"/>
      <c r="AD801" s="174"/>
      <c r="AE801" s="174"/>
      <c r="AF801" s="174"/>
      <c r="AG801" s="174"/>
      <c r="AH801" s="174"/>
      <c r="AI801" s="174"/>
      <c r="AJ801" s="174"/>
      <c r="AK801" s="174"/>
      <c r="AL801" s="174"/>
      <c r="AM801" s="174"/>
      <c r="AN801" s="174"/>
      <c r="AO801" s="174"/>
      <c r="AP801" s="174"/>
      <c r="AQ801" s="174"/>
      <c r="AR801" s="174"/>
      <c r="AS801" s="174"/>
      <c r="AT801" s="174"/>
      <c r="AU801" s="174"/>
      <c r="AV801" s="174"/>
      <c r="AW801" s="174"/>
      <c r="AX801" s="174"/>
      <c r="AY801" s="174"/>
    </row>
    <row r="802" spans="14:51">
      <c r="N802" s="174"/>
      <c r="O802" s="174"/>
      <c r="P802" s="174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  <c r="AA802" s="174"/>
      <c r="AB802" s="174"/>
      <c r="AC802" s="174"/>
      <c r="AD802" s="174"/>
      <c r="AE802" s="174"/>
      <c r="AF802" s="174"/>
      <c r="AG802" s="174"/>
      <c r="AH802" s="174"/>
      <c r="AI802" s="174"/>
      <c r="AJ802" s="174"/>
      <c r="AK802" s="174"/>
      <c r="AL802" s="174"/>
      <c r="AM802" s="174"/>
      <c r="AN802" s="174"/>
      <c r="AO802" s="174"/>
      <c r="AP802" s="174"/>
      <c r="AQ802" s="174"/>
      <c r="AR802" s="174"/>
      <c r="AS802" s="174"/>
      <c r="AT802" s="174"/>
      <c r="AU802" s="174"/>
      <c r="AV802" s="174"/>
      <c r="AW802" s="174"/>
      <c r="AX802" s="174"/>
      <c r="AY802" s="174"/>
    </row>
    <row r="803" spans="14:51">
      <c r="N803" s="174"/>
      <c r="O803" s="174"/>
      <c r="P803" s="174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  <c r="AA803" s="174"/>
      <c r="AB803" s="174"/>
      <c r="AC803" s="174"/>
      <c r="AD803" s="174"/>
      <c r="AE803" s="174"/>
      <c r="AF803" s="174"/>
      <c r="AG803" s="174"/>
      <c r="AH803" s="174"/>
      <c r="AI803" s="174"/>
      <c r="AJ803" s="174"/>
      <c r="AK803" s="174"/>
      <c r="AL803" s="174"/>
      <c r="AM803" s="174"/>
      <c r="AN803" s="174"/>
      <c r="AO803" s="174"/>
      <c r="AP803" s="174"/>
      <c r="AQ803" s="174"/>
      <c r="AR803" s="174"/>
      <c r="AS803" s="174"/>
      <c r="AT803" s="174"/>
      <c r="AU803" s="174"/>
      <c r="AV803" s="174"/>
      <c r="AW803" s="174"/>
      <c r="AX803" s="174"/>
      <c r="AY803" s="174"/>
    </row>
    <row r="804" spans="14:51">
      <c r="N804" s="174"/>
      <c r="O804" s="174"/>
      <c r="P804" s="174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  <c r="AA804" s="174"/>
      <c r="AB804" s="174"/>
      <c r="AC804" s="174"/>
      <c r="AD804" s="174"/>
      <c r="AE804" s="174"/>
      <c r="AF804" s="174"/>
      <c r="AG804" s="174"/>
      <c r="AH804" s="174"/>
      <c r="AI804" s="174"/>
      <c r="AJ804" s="174"/>
      <c r="AK804" s="174"/>
      <c r="AL804" s="174"/>
      <c r="AM804" s="174"/>
      <c r="AN804" s="174"/>
      <c r="AO804" s="174"/>
      <c r="AP804" s="174"/>
      <c r="AQ804" s="174"/>
      <c r="AR804" s="174"/>
      <c r="AS804" s="174"/>
      <c r="AT804" s="174"/>
      <c r="AU804" s="174"/>
      <c r="AV804" s="174"/>
      <c r="AW804" s="174"/>
      <c r="AX804" s="174"/>
      <c r="AY804" s="174"/>
    </row>
    <row r="805" spans="14:51">
      <c r="N805" s="174"/>
      <c r="O805" s="174"/>
      <c r="P805" s="174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  <c r="AA805" s="174"/>
      <c r="AB805" s="174"/>
      <c r="AC805" s="174"/>
      <c r="AD805" s="174"/>
      <c r="AE805" s="174"/>
      <c r="AF805" s="174"/>
      <c r="AG805" s="174"/>
      <c r="AH805" s="174"/>
      <c r="AI805" s="174"/>
      <c r="AJ805" s="174"/>
      <c r="AK805" s="174"/>
      <c r="AL805" s="174"/>
      <c r="AM805" s="174"/>
      <c r="AN805" s="174"/>
      <c r="AO805" s="174"/>
      <c r="AP805" s="174"/>
      <c r="AQ805" s="174"/>
      <c r="AR805" s="174"/>
      <c r="AS805" s="174"/>
      <c r="AT805" s="174"/>
      <c r="AU805" s="174"/>
      <c r="AV805" s="174"/>
      <c r="AW805" s="174"/>
      <c r="AX805" s="174"/>
      <c r="AY805" s="174"/>
    </row>
    <row r="806" spans="14:51">
      <c r="N806" s="174"/>
      <c r="O806" s="174"/>
      <c r="P806" s="174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  <c r="AA806" s="174"/>
      <c r="AB806" s="174"/>
      <c r="AC806" s="174"/>
      <c r="AD806" s="174"/>
      <c r="AE806" s="174"/>
      <c r="AF806" s="174"/>
      <c r="AG806" s="174"/>
      <c r="AH806" s="174"/>
      <c r="AI806" s="174"/>
      <c r="AJ806" s="174"/>
      <c r="AK806" s="174"/>
      <c r="AL806" s="174"/>
      <c r="AM806" s="174"/>
      <c r="AN806" s="174"/>
      <c r="AO806" s="174"/>
      <c r="AP806" s="174"/>
      <c r="AQ806" s="174"/>
      <c r="AR806" s="174"/>
      <c r="AS806" s="174"/>
      <c r="AT806" s="174"/>
      <c r="AU806" s="174"/>
      <c r="AV806" s="174"/>
      <c r="AW806" s="174"/>
      <c r="AX806" s="174"/>
      <c r="AY806" s="174"/>
    </row>
    <row r="807" spans="14:51">
      <c r="N807" s="174"/>
      <c r="O807" s="174"/>
      <c r="P807" s="174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  <c r="AA807" s="174"/>
      <c r="AB807" s="174"/>
      <c r="AC807" s="174"/>
      <c r="AD807" s="174"/>
      <c r="AE807" s="174"/>
      <c r="AF807" s="174"/>
      <c r="AG807" s="174"/>
      <c r="AH807" s="174"/>
      <c r="AI807" s="174"/>
      <c r="AJ807" s="174"/>
      <c r="AK807" s="174"/>
      <c r="AL807" s="174"/>
      <c r="AM807" s="174"/>
      <c r="AN807" s="174"/>
      <c r="AO807" s="174"/>
      <c r="AP807" s="174"/>
      <c r="AQ807" s="174"/>
      <c r="AR807" s="174"/>
      <c r="AS807" s="174"/>
      <c r="AT807" s="174"/>
      <c r="AU807" s="174"/>
      <c r="AV807" s="174"/>
      <c r="AW807" s="174"/>
      <c r="AX807" s="174"/>
      <c r="AY807" s="174"/>
    </row>
    <row r="808" spans="14:51">
      <c r="N808" s="174"/>
      <c r="O808" s="174"/>
      <c r="P808" s="174"/>
      <c r="Q808" s="174"/>
      <c r="R808" s="174"/>
      <c r="S808" s="174"/>
      <c r="T808" s="174"/>
      <c r="U808" s="174"/>
      <c r="V808" s="174"/>
      <c r="W808" s="174"/>
      <c r="X808" s="174"/>
      <c r="Y808" s="174"/>
      <c r="Z808" s="174"/>
      <c r="AA808" s="174"/>
      <c r="AB808" s="174"/>
      <c r="AC808" s="174"/>
      <c r="AD808" s="174"/>
      <c r="AE808" s="174"/>
      <c r="AF808" s="174"/>
      <c r="AG808" s="174"/>
      <c r="AH808" s="174"/>
      <c r="AI808" s="174"/>
      <c r="AJ808" s="174"/>
      <c r="AK808" s="174"/>
      <c r="AL808" s="174"/>
      <c r="AM808" s="174"/>
      <c r="AN808" s="174"/>
      <c r="AO808" s="174"/>
      <c r="AP808" s="174"/>
      <c r="AQ808" s="174"/>
      <c r="AR808" s="174"/>
      <c r="AS808" s="174"/>
      <c r="AT808" s="174"/>
      <c r="AU808" s="174"/>
      <c r="AV808" s="174"/>
      <c r="AW808" s="174"/>
      <c r="AX808" s="174"/>
      <c r="AY808" s="174"/>
    </row>
    <row r="809" spans="14:51">
      <c r="N809" s="174"/>
      <c r="O809" s="174"/>
      <c r="P809" s="174"/>
      <c r="Q809" s="174"/>
      <c r="R809" s="174"/>
      <c r="S809" s="174"/>
      <c r="T809" s="174"/>
      <c r="U809" s="174"/>
      <c r="V809" s="174"/>
      <c r="W809" s="174"/>
      <c r="X809" s="174"/>
      <c r="Y809" s="174"/>
      <c r="Z809" s="174"/>
      <c r="AA809" s="174"/>
      <c r="AB809" s="174"/>
      <c r="AC809" s="174"/>
      <c r="AD809" s="174"/>
      <c r="AE809" s="174"/>
      <c r="AF809" s="174"/>
      <c r="AG809" s="174"/>
      <c r="AH809" s="174"/>
      <c r="AI809" s="174"/>
      <c r="AJ809" s="174"/>
      <c r="AK809" s="174"/>
      <c r="AL809" s="174"/>
      <c r="AM809" s="174"/>
      <c r="AN809" s="174"/>
      <c r="AO809" s="174"/>
      <c r="AP809" s="174"/>
      <c r="AQ809" s="174"/>
      <c r="AR809" s="174"/>
      <c r="AS809" s="174"/>
      <c r="AT809" s="174"/>
      <c r="AU809" s="174"/>
      <c r="AV809" s="174"/>
      <c r="AW809" s="174"/>
      <c r="AX809" s="174"/>
      <c r="AY809" s="174"/>
    </row>
    <row r="810" spans="14:51">
      <c r="N810" s="174"/>
      <c r="O810" s="174"/>
      <c r="P810" s="174"/>
      <c r="Q810" s="174"/>
      <c r="R810" s="174"/>
      <c r="S810" s="174"/>
      <c r="T810" s="174"/>
      <c r="U810" s="174"/>
      <c r="V810" s="174"/>
      <c r="W810" s="174"/>
      <c r="X810" s="174"/>
      <c r="Y810" s="174"/>
      <c r="Z810" s="174"/>
      <c r="AA810" s="174"/>
      <c r="AB810" s="174"/>
      <c r="AC810" s="174"/>
      <c r="AD810" s="174"/>
      <c r="AE810" s="174"/>
      <c r="AF810" s="174"/>
      <c r="AG810" s="174"/>
      <c r="AH810" s="174"/>
      <c r="AI810" s="174"/>
      <c r="AJ810" s="174"/>
      <c r="AK810" s="174"/>
      <c r="AL810" s="174"/>
      <c r="AM810" s="174"/>
      <c r="AN810" s="174"/>
      <c r="AO810" s="174"/>
      <c r="AP810" s="174"/>
      <c r="AQ810" s="174"/>
      <c r="AR810" s="174"/>
      <c r="AS810" s="174"/>
      <c r="AT810" s="174"/>
      <c r="AU810" s="174"/>
      <c r="AV810" s="174"/>
      <c r="AW810" s="174"/>
      <c r="AX810" s="174"/>
      <c r="AY810" s="174"/>
    </row>
    <row r="811" spans="14:51">
      <c r="N811" s="174"/>
      <c r="O811" s="174"/>
      <c r="P811" s="174"/>
      <c r="Q811" s="174"/>
      <c r="R811" s="174"/>
      <c r="S811" s="174"/>
      <c r="T811" s="174"/>
      <c r="U811" s="174"/>
      <c r="V811" s="174"/>
      <c r="W811" s="174"/>
      <c r="X811" s="174"/>
      <c r="Y811" s="174"/>
      <c r="Z811" s="174"/>
      <c r="AA811" s="174"/>
      <c r="AB811" s="174"/>
      <c r="AC811" s="174"/>
      <c r="AD811" s="174"/>
      <c r="AE811" s="174"/>
      <c r="AF811" s="174"/>
      <c r="AG811" s="174"/>
      <c r="AH811" s="174"/>
      <c r="AI811" s="174"/>
      <c r="AJ811" s="174"/>
      <c r="AK811" s="174"/>
      <c r="AL811" s="174"/>
      <c r="AM811" s="174"/>
      <c r="AN811" s="174"/>
      <c r="AO811" s="174"/>
      <c r="AP811" s="174"/>
      <c r="AQ811" s="174"/>
      <c r="AR811" s="174"/>
      <c r="AS811" s="174"/>
      <c r="AT811" s="174"/>
      <c r="AU811" s="174"/>
      <c r="AV811" s="174"/>
      <c r="AW811" s="174"/>
      <c r="AX811" s="174"/>
      <c r="AY811" s="174"/>
    </row>
    <row r="812" spans="14:51">
      <c r="N812" s="174"/>
      <c r="O812" s="174"/>
      <c r="P812" s="174"/>
      <c r="Q812" s="174"/>
      <c r="R812" s="174"/>
      <c r="S812" s="174"/>
      <c r="T812" s="174"/>
      <c r="U812" s="174"/>
      <c r="V812" s="174"/>
      <c r="W812" s="174"/>
      <c r="X812" s="174"/>
      <c r="Y812" s="174"/>
      <c r="Z812" s="174"/>
      <c r="AA812" s="174"/>
      <c r="AB812" s="174"/>
      <c r="AC812" s="174"/>
      <c r="AD812" s="174"/>
      <c r="AE812" s="174"/>
      <c r="AF812" s="174"/>
      <c r="AG812" s="174"/>
      <c r="AH812" s="174"/>
      <c r="AI812" s="174"/>
      <c r="AJ812" s="174"/>
      <c r="AK812" s="174"/>
      <c r="AL812" s="174"/>
      <c r="AM812" s="174"/>
      <c r="AN812" s="174"/>
      <c r="AO812" s="174"/>
      <c r="AP812" s="174"/>
      <c r="AQ812" s="174"/>
      <c r="AR812" s="174"/>
      <c r="AS812" s="174"/>
      <c r="AT812" s="174"/>
      <c r="AU812" s="174"/>
      <c r="AV812" s="174"/>
      <c r="AW812" s="174"/>
      <c r="AX812" s="174"/>
      <c r="AY812" s="174"/>
    </row>
    <row r="813" spans="14:51">
      <c r="N813" s="174"/>
      <c r="O813" s="174"/>
      <c r="P813" s="174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  <c r="AA813" s="174"/>
      <c r="AB813" s="174"/>
      <c r="AC813" s="174"/>
      <c r="AD813" s="174"/>
      <c r="AE813" s="174"/>
      <c r="AF813" s="174"/>
      <c r="AG813" s="174"/>
      <c r="AH813" s="174"/>
      <c r="AI813" s="174"/>
      <c r="AJ813" s="174"/>
      <c r="AK813" s="174"/>
      <c r="AL813" s="174"/>
      <c r="AM813" s="174"/>
      <c r="AN813" s="174"/>
      <c r="AO813" s="174"/>
      <c r="AP813" s="174"/>
      <c r="AQ813" s="174"/>
      <c r="AR813" s="174"/>
      <c r="AS813" s="174"/>
      <c r="AT813" s="174"/>
      <c r="AU813" s="174"/>
      <c r="AV813" s="174"/>
      <c r="AW813" s="174"/>
      <c r="AX813" s="174"/>
      <c r="AY813" s="174"/>
    </row>
    <row r="814" spans="14:51">
      <c r="N814" s="174"/>
      <c r="O814" s="174"/>
      <c r="P814" s="174"/>
      <c r="Q814" s="174"/>
      <c r="R814" s="174"/>
      <c r="S814" s="174"/>
      <c r="T814" s="174"/>
      <c r="U814" s="174"/>
      <c r="V814" s="174"/>
      <c r="W814" s="174"/>
      <c r="X814" s="174"/>
      <c r="Y814" s="174"/>
      <c r="Z814" s="174"/>
      <c r="AA814" s="174"/>
      <c r="AB814" s="174"/>
      <c r="AC814" s="174"/>
      <c r="AD814" s="174"/>
      <c r="AE814" s="174"/>
      <c r="AF814" s="174"/>
      <c r="AG814" s="174"/>
      <c r="AH814" s="174"/>
      <c r="AI814" s="174"/>
      <c r="AJ814" s="174"/>
      <c r="AK814" s="174"/>
      <c r="AL814" s="174"/>
      <c r="AM814" s="174"/>
      <c r="AN814" s="174"/>
      <c r="AO814" s="174"/>
      <c r="AP814" s="174"/>
      <c r="AQ814" s="174"/>
      <c r="AR814" s="174"/>
      <c r="AS814" s="174"/>
      <c r="AT814" s="174"/>
      <c r="AU814" s="174"/>
      <c r="AV814" s="174"/>
      <c r="AW814" s="174"/>
      <c r="AX814" s="174"/>
      <c r="AY814" s="174"/>
    </row>
    <row r="815" spans="14:51">
      <c r="N815" s="174"/>
      <c r="O815" s="174"/>
      <c r="P815" s="174"/>
      <c r="Q815" s="174"/>
      <c r="R815" s="174"/>
      <c r="S815" s="174"/>
      <c r="T815" s="174"/>
      <c r="U815" s="174"/>
      <c r="V815" s="174"/>
      <c r="W815" s="174"/>
      <c r="X815" s="174"/>
      <c r="Y815" s="174"/>
      <c r="Z815" s="174"/>
      <c r="AA815" s="174"/>
      <c r="AB815" s="174"/>
      <c r="AC815" s="174"/>
      <c r="AD815" s="174"/>
      <c r="AE815" s="174"/>
      <c r="AF815" s="174"/>
      <c r="AG815" s="174"/>
      <c r="AH815" s="174"/>
      <c r="AI815" s="174"/>
      <c r="AJ815" s="174"/>
      <c r="AK815" s="174"/>
      <c r="AL815" s="174"/>
      <c r="AM815" s="174"/>
      <c r="AN815" s="174"/>
      <c r="AO815" s="174"/>
      <c r="AP815" s="174"/>
      <c r="AQ815" s="174"/>
      <c r="AR815" s="174"/>
      <c r="AS815" s="174"/>
      <c r="AT815" s="174"/>
      <c r="AU815" s="174"/>
      <c r="AV815" s="174"/>
      <c r="AW815" s="174"/>
      <c r="AX815" s="174"/>
      <c r="AY815" s="174"/>
    </row>
    <row r="816" spans="14:51">
      <c r="N816" s="174"/>
      <c r="O816" s="174"/>
      <c r="P816" s="174"/>
      <c r="Q816" s="174"/>
      <c r="R816" s="174"/>
      <c r="S816" s="174"/>
      <c r="T816" s="174"/>
      <c r="U816" s="174"/>
      <c r="V816" s="174"/>
      <c r="W816" s="174"/>
      <c r="X816" s="174"/>
      <c r="Y816" s="174"/>
      <c r="Z816" s="174"/>
      <c r="AA816" s="174"/>
      <c r="AB816" s="174"/>
      <c r="AC816" s="174"/>
      <c r="AD816" s="174"/>
      <c r="AE816" s="174"/>
      <c r="AF816" s="174"/>
      <c r="AG816" s="174"/>
      <c r="AH816" s="174"/>
      <c r="AI816" s="174"/>
      <c r="AJ816" s="174"/>
      <c r="AK816" s="174"/>
      <c r="AL816" s="174"/>
      <c r="AM816" s="174"/>
      <c r="AN816" s="174"/>
      <c r="AO816" s="174"/>
      <c r="AP816" s="174"/>
      <c r="AQ816" s="174"/>
      <c r="AR816" s="174"/>
      <c r="AS816" s="174"/>
      <c r="AT816" s="174"/>
      <c r="AU816" s="174"/>
      <c r="AV816" s="174"/>
      <c r="AW816" s="174"/>
      <c r="AX816" s="174"/>
      <c r="AY816" s="174"/>
    </row>
    <row r="817" spans="14:51">
      <c r="N817" s="174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  <c r="AA817" s="174"/>
      <c r="AB817" s="174"/>
      <c r="AC817" s="174"/>
      <c r="AD817" s="174"/>
      <c r="AE817" s="174"/>
      <c r="AF817" s="174"/>
      <c r="AG817" s="174"/>
      <c r="AH817" s="174"/>
      <c r="AI817" s="174"/>
      <c r="AJ817" s="174"/>
      <c r="AK817" s="174"/>
      <c r="AL817" s="174"/>
      <c r="AM817" s="174"/>
      <c r="AN817" s="174"/>
      <c r="AO817" s="174"/>
      <c r="AP817" s="174"/>
      <c r="AQ817" s="174"/>
      <c r="AR817" s="174"/>
      <c r="AS817" s="174"/>
      <c r="AT817" s="174"/>
      <c r="AU817" s="174"/>
      <c r="AV817" s="174"/>
      <c r="AW817" s="174"/>
      <c r="AX817" s="174"/>
      <c r="AY817" s="174"/>
    </row>
    <row r="818" spans="14:51">
      <c r="N818" s="174"/>
      <c r="O818" s="174"/>
      <c r="P818" s="174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  <c r="AA818" s="174"/>
      <c r="AB818" s="174"/>
      <c r="AC818" s="174"/>
      <c r="AD818" s="174"/>
      <c r="AE818" s="174"/>
      <c r="AF818" s="174"/>
      <c r="AG818" s="174"/>
      <c r="AH818" s="174"/>
      <c r="AI818" s="174"/>
      <c r="AJ818" s="174"/>
      <c r="AK818" s="174"/>
      <c r="AL818" s="174"/>
      <c r="AM818" s="174"/>
      <c r="AN818" s="174"/>
      <c r="AO818" s="174"/>
      <c r="AP818" s="174"/>
      <c r="AQ818" s="174"/>
      <c r="AR818" s="174"/>
      <c r="AS818" s="174"/>
      <c r="AT818" s="174"/>
      <c r="AU818" s="174"/>
      <c r="AV818" s="174"/>
      <c r="AW818" s="174"/>
      <c r="AX818" s="174"/>
      <c r="AY818" s="174"/>
    </row>
    <row r="819" spans="14:51">
      <c r="N819" s="174"/>
      <c r="O819" s="174"/>
      <c r="P819" s="174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  <c r="AA819" s="174"/>
      <c r="AB819" s="174"/>
      <c r="AC819" s="174"/>
      <c r="AD819" s="174"/>
      <c r="AE819" s="174"/>
      <c r="AF819" s="174"/>
      <c r="AG819" s="174"/>
      <c r="AH819" s="174"/>
      <c r="AI819" s="174"/>
      <c r="AJ819" s="174"/>
      <c r="AK819" s="174"/>
      <c r="AL819" s="174"/>
      <c r="AM819" s="174"/>
      <c r="AN819" s="174"/>
      <c r="AO819" s="174"/>
      <c r="AP819" s="174"/>
      <c r="AQ819" s="174"/>
      <c r="AR819" s="174"/>
      <c r="AS819" s="174"/>
      <c r="AT819" s="174"/>
      <c r="AU819" s="174"/>
      <c r="AV819" s="174"/>
      <c r="AW819" s="174"/>
      <c r="AX819" s="174"/>
      <c r="AY819" s="174"/>
    </row>
    <row r="820" spans="14:51">
      <c r="N820" s="174"/>
      <c r="O820" s="174"/>
      <c r="P820" s="174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  <c r="AA820" s="174"/>
      <c r="AB820" s="174"/>
      <c r="AC820" s="174"/>
      <c r="AD820" s="174"/>
      <c r="AE820" s="174"/>
      <c r="AF820" s="174"/>
      <c r="AG820" s="174"/>
      <c r="AH820" s="174"/>
      <c r="AI820" s="174"/>
      <c r="AJ820" s="174"/>
      <c r="AK820" s="174"/>
      <c r="AL820" s="174"/>
      <c r="AM820" s="174"/>
      <c r="AN820" s="174"/>
      <c r="AO820" s="174"/>
      <c r="AP820" s="174"/>
      <c r="AQ820" s="174"/>
      <c r="AR820" s="174"/>
      <c r="AS820" s="174"/>
      <c r="AT820" s="174"/>
      <c r="AU820" s="174"/>
      <c r="AV820" s="174"/>
      <c r="AW820" s="174"/>
      <c r="AX820" s="174"/>
      <c r="AY820" s="174"/>
    </row>
    <row r="821" spans="14:51">
      <c r="N821" s="174"/>
      <c r="O821" s="174"/>
      <c r="P821" s="174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  <c r="AA821" s="174"/>
      <c r="AB821" s="174"/>
      <c r="AC821" s="174"/>
      <c r="AD821" s="174"/>
      <c r="AE821" s="174"/>
      <c r="AF821" s="174"/>
      <c r="AG821" s="174"/>
      <c r="AH821" s="174"/>
      <c r="AI821" s="174"/>
      <c r="AJ821" s="174"/>
      <c r="AK821" s="174"/>
      <c r="AL821" s="174"/>
      <c r="AM821" s="174"/>
      <c r="AN821" s="174"/>
      <c r="AO821" s="174"/>
      <c r="AP821" s="174"/>
      <c r="AQ821" s="174"/>
      <c r="AR821" s="174"/>
      <c r="AS821" s="174"/>
      <c r="AT821" s="174"/>
      <c r="AU821" s="174"/>
      <c r="AV821" s="174"/>
      <c r="AW821" s="174"/>
      <c r="AX821" s="174"/>
      <c r="AY821" s="174"/>
    </row>
    <row r="822" spans="14:51">
      <c r="N822" s="174"/>
      <c r="O822" s="174"/>
      <c r="P822" s="174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  <c r="AA822" s="174"/>
      <c r="AB822" s="174"/>
      <c r="AC822" s="174"/>
      <c r="AD822" s="174"/>
      <c r="AE822" s="174"/>
      <c r="AF822" s="174"/>
      <c r="AG822" s="174"/>
      <c r="AH822" s="174"/>
      <c r="AI822" s="174"/>
      <c r="AJ822" s="174"/>
      <c r="AK822" s="174"/>
      <c r="AL822" s="174"/>
      <c r="AM822" s="174"/>
      <c r="AN822" s="174"/>
      <c r="AO822" s="174"/>
      <c r="AP822" s="174"/>
      <c r="AQ822" s="174"/>
      <c r="AR822" s="174"/>
      <c r="AS822" s="174"/>
      <c r="AT822" s="174"/>
      <c r="AU822" s="174"/>
      <c r="AV822" s="174"/>
      <c r="AW822" s="174"/>
      <c r="AX822" s="174"/>
      <c r="AY822" s="174"/>
    </row>
    <row r="823" spans="14:51">
      <c r="N823" s="174"/>
      <c r="O823" s="174"/>
      <c r="P823" s="174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  <c r="AA823" s="174"/>
      <c r="AB823" s="174"/>
      <c r="AC823" s="174"/>
      <c r="AD823" s="174"/>
      <c r="AE823" s="174"/>
      <c r="AF823" s="174"/>
      <c r="AG823" s="174"/>
      <c r="AH823" s="174"/>
      <c r="AI823" s="174"/>
      <c r="AJ823" s="174"/>
      <c r="AK823" s="174"/>
      <c r="AL823" s="174"/>
      <c r="AM823" s="174"/>
      <c r="AN823" s="174"/>
      <c r="AO823" s="174"/>
      <c r="AP823" s="174"/>
      <c r="AQ823" s="174"/>
      <c r="AR823" s="174"/>
      <c r="AS823" s="174"/>
      <c r="AT823" s="174"/>
      <c r="AU823" s="174"/>
      <c r="AV823" s="174"/>
      <c r="AW823" s="174"/>
      <c r="AX823" s="174"/>
      <c r="AY823" s="174"/>
    </row>
    <row r="824" spans="14:51">
      <c r="N824" s="174"/>
      <c r="O824" s="174"/>
      <c r="P824" s="174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  <c r="AA824" s="174"/>
      <c r="AB824" s="174"/>
      <c r="AC824" s="174"/>
      <c r="AD824" s="174"/>
      <c r="AE824" s="174"/>
      <c r="AF824" s="174"/>
      <c r="AG824" s="174"/>
      <c r="AH824" s="174"/>
      <c r="AI824" s="174"/>
      <c r="AJ824" s="174"/>
      <c r="AK824" s="174"/>
      <c r="AL824" s="174"/>
      <c r="AM824" s="174"/>
      <c r="AN824" s="174"/>
      <c r="AO824" s="174"/>
      <c r="AP824" s="174"/>
      <c r="AQ824" s="174"/>
      <c r="AR824" s="174"/>
      <c r="AS824" s="174"/>
      <c r="AT824" s="174"/>
      <c r="AU824" s="174"/>
      <c r="AV824" s="174"/>
      <c r="AW824" s="174"/>
      <c r="AX824" s="174"/>
      <c r="AY824" s="174"/>
    </row>
    <row r="825" spans="14:51">
      <c r="N825" s="174"/>
      <c r="O825" s="174"/>
      <c r="P825" s="174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  <c r="AA825" s="174"/>
      <c r="AB825" s="174"/>
      <c r="AC825" s="174"/>
      <c r="AD825" s="174"/>
      <c r="AE825" s="174"/>
      <c r="AF825" s="174"/>
      <c r="AG825" s="174"/>
      <c r="AH825" s="174"/>
      <c r="AI825" s="174"/>
      <c r="AJ825" s="174"/>
      <c r="AK825" s="174"/>
      <c r="AL825" s="174"/>
      <c r="AM825" s="174"/>
      <c r="AN825" s="174"/>
      <c r="AO825" s="174"/>
      <c r="AP825" s="174"/>
      <c r="AQ825" s="174"/>
      <c r="AR825" s="174"/>
      <c r="AS825" s="174"/>
      <c r="AT825" s="174"/>
      <c r="AU825" s="174"/>
      <c r="AV825" s="174"/>
      <c r="AW825" s="174"/>
      <c r="AX825" s="174"/>
      <c r="AY825" s="174"/>
    </row>
    <row r="826" spans="14:51">
      <c r="N826" s="174"/>
      <c r="O826" s="174"/>
      <c r="P826" s="174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  <c r="AA826" s="174"/>
      <c r="AB826" s="174"/>
      <c r="AC826" s="174"/>
      <c r="AD826" s="174"/>
      <c r="AE826" s="174"/>
      <c r="AF826" s="174"/>
      <c r="AG826" s="174"/>
      <c r="AH826" s="174"/>
      <c r="AI826" s="174"/>
      <c r="AJ826" s="174"/>
      <c r="AK826" s="174"/>
      <c r="AL826" s="174"/>
      <c r="AM826" s="174"/>
      <c r="AN826" s="174"/>
      <c r="AO826" s="174"/>
      <c r="AP826" s="174"/>
      <c r="AQ826" s="174"/>
      <c r="AR826" s="174"/>
      <c r="AS826" s="174"/>
      <c r="AT826" s="174"/>
      <c r="AU826" s="174"/>
      <c r="AV826" s="174"/>
      <c r="AW826" s="174"/>
      <c r="AX826" s="174"/>
      <c r="AY826" s="174"/>
    </row>
    <row r="827" spans="14:51">
      <c r="N827" s="174"/>
      <c r="O827" s="174"/>
      <c r="P827" s="174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  <c r="AA827" s="174"/>
      <c r="AB827" s="174"/>
      <c r="AC827" s="174"/>
      <c r="AD827" s="174"/>
      <c r="AE827" s="174"/>
      <c r="AF827" s="174"/>
      <c r="AG827" s="174"/>
      <c r="AH827" s="174"/>
      <c r="AI827" s="174"/>
      <c r="AJ827" s="174"/>
      <c r="AK827" s="174"/>
      <c r="AL827" s="174"/>
      <c r="AM827" s="174"/>
      <c r="AN827" s="174"/>
      <c r="AO827" s="174"/>
      <c r="AP827" s="174"/>
      <c r="AQ827" s="174"/>
      <c r="AR827" s="174"/>
      <c r="AS827" s="174"/>
      <c r="AT827" s="174"/>
      <c r="AU827" s="174"/>
      <c r="AV827" s="174"/>
      <c r="AW827" s="174"/>
      <c r="AX827" s="174"/>
      <c r="AY827" s="174"/>
    </row>
    <row r="828" spans="14:51">
      <c r="N828" s="174"/>
      <c r="O828" s="174"/>
      <c r="P828" s="174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  <c r="AA828" s="174"/>
      <c r="AB828" s="174"/>
      <c r="AC828" s="174"/>
      <c r="AD828" s="174"/>
      <c r="AE828" s="174"/>
      <c r="AF828" s="174"/>
      <c r="AG828" s="174"/>
      <c r="AH828" s="174"/>
      <c r="AI828" s="174"/>
      <c r="AJ828" s="174"/>
      <c r="AK828" s="174"/>
      <c r="AL828" s="174"/>
      <c r="AM828" s="174"/>
      <c r="AN828" s="174"/>
      <c r="AO828" s="174"/>
      <c r="AP828" s="174"/>
      <c r="AQ828" s="174"/>
      <c r="AR828" s="174"/>
      <c r="AS828" s="174"/>
      <c r="AT828" s="174"/>
      <c r="AU828" s="174"/>
      <c r="AV828" s="174"/>
      <c r="AW828" s="174"/>
      <c r="AX828" s="174"/>
      <c r="AY828" s="174"/>
    </row>
    <row r="829" spans="14:51">
      <c r="N829" s="174"/>
      <c r="O829" s="174"/>
      <c r="P829" s="174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  <c r="AA829" s="174"/>
      <c r="AB829" s="174"/>
      <c r="AC829" s="174"/>
      <c r="AD829" s="174"/>
      <c r="AE829" s="174"/>
      <c r="AF829" s="174"/>
      <c r="AG829" s="174"/>
      <c r="AH829" s="174"/>
      <c r="AI829" s="174"/>
      <c r="AJ829" s="174"/>
      <c r="AK829" s="174"/>
      <c r="AL829" s="174"/>
      <c r="AM829" s="174"/>
      <c r="AN829" s="174"/>
      <c r="AO829" s="174"/>
      <c r="AP829" s="174"/>
      <c r="AQ829" s="174"/>
      <c r="AR829" s="174"/>
      <c r="AS829" s="174"/>
      <c r="AT829" s="174"/>
      <c r="AU829" s="174"/>
      <c r="AV829" s="174"/>
      <c r="AW829" s="174"/>
      <c r="AX829" s="174"/>
      <c r="AY829" s="174"/>
    </row>
    <row r="830" spans="14:51">
      <c r="N830" s="174"/>
      <c r="O830" s="174"/>
      <c r="P830" s="174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  <c r="AA830" s="174"/>
      <c r="AB830" s="174"/>
      <c r="AC830" s="174"/>
      <c r="AD830" s="174"/>
      <c r="AE830" s="174"/>
      <c r="AF830" s="174"/>
      <c r="AG830" s="174"/>
      <c r="AH830" s="174"/>
      <c r="AI830" s="174"/>
      <c r="AJ830" s="174"/>
      <c r="AK830" s="174"/>
      <c r="AL830" s="174"/>
      <c r="AM830" s="174"/>
      <c r="AN830" s="174"/>
      <c r="AO830" s="174"/>
      <c r="AP830" s="174"/>
      <c r="AQ830" s="174"/>
      <c r="AR830" s="174"/>
      <c r="AS830" s="174"/>
      <c r="AT830" s="174"/>
      <c r="AU830" s="174"/>
      <c r="AV830" s="174"/>
      <c r="AW830" s="174"/>
      <c r="AX830" s="174"/>
      <c r="AY830" s="174"/>
    </row>
    <row r="831" spans="14:51">
      <c r="N831" s="174"/>
      <c r="O831" s="174"/>
      <c r="P831" s="174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  <c r="AA831" s="174"/>
      <c r="AB831" s="174"/>
      <c r="AC831" s="174"/>
      <c r="AD831" s="174"/>
      <c r="AE831" s="174"/>
      <c r="AF831" s="174"/>
      <c r="AG831" s="174"/>
      <c r="AH831" s="174"/>
      <c r="AI831" s="174"/>
      <c r="AJ831" s="174"/>
      <c r="AK831" s="174"/>
      <c r="AL831" s="174"/>
      <c r="AM831" s="174"/>
      <c r="AN831" s="174"/>
      <c r="AO831" s="174"/>
      <c r="AP831" s="174"/>
      <c r="AQ831" s="174"/>
      <c r="AR831" s="174"/>
      <c r="AS831" s="174"/>
      <c r="AT831" s="174"/>
      <c r="AU831" s="174"/>
      <c r="AV831" s="174"/>
      <c r="AW831" s="174"/>
      <c r="AX831" s="174"/>
      <c r="AY831" s="174"/>
    </row>
    <row r="832" spans="14:51">
      <c r="N832" s="174"/>
      <c r="O832" s="174"/>
      <c r="P832" s="174"/>
      <c r="Q832" s="174"/>
      <c r="R832" s="174"/>
      <c r="S832" s="174"/>
      <c r="T832" s="174"/>
      <c r="U832" s="174"/>
      <c r="V832" s="174"/>
      <c r="W832" s="174"/>
      <c r="X832" s="174"/>
      <c r="Y832" s="174"/>
      <c r="Z832" s="174"/>
      <c r="AA832" s="174"/>
      <c r="AB832" s="174"/>
      <c r="AC832" s="174"/>
      <c r="AD832" s="174"/>
      <c r="AE832" s="174"/>
      <c r="AF832" s="174"/>
      <c r="AG832" s="174"/>
      <c r="AH832" s="174"/>
      <c r="AI832" s="174"/>
      <c r="AJ832" s="174"/>
      <c r="AK832" s="174"/>
      <c r="AL832" s="174"/>
      <c r="AM832" s="174"/>
      <c r="AN832" s="174"/>
      <c r="AO832" s="174"/>
      <c r="AP832" s="174"/>
      <c r="AQ832" s="174"/>
      <c r="AR832" s="174"/>
      <c r="AS832" s="174"/>
      <c r="AT832" s="174"/>
      <c r="AU832" s="174"/>
      <c r="AV832" s="174"/>
      <c r="AW832" s="174"/>
      <c r="AX832" s="174"/>
      <c r="AY832" s="174"/>
    </row>
    <row r="833" spans="14:51">
      <c r="N833" s="174"/>
      <c r="O833" s="174"/>
      <c r="P833" s="174"/>
      <c r="Q833" s="174"/>
      <c r="R833" s="174"/>
      <c r="S833" s="174"/>
      <c r="T833" s="174"/>
      <c r="U833" s="174"/>
      <c r="V833" s="174"/>
      <c r="W833" s="174"/>
      <c r="X833" s="174"/>
      <c r="Y833" s="174"/>
      <c r="Z833" s="174"/>
      <c r="AA833" s="174"/>
      <c r="AB833" s="174"/>
      <c r="AC833" s="174"/>
      <c r="AD833" s="174"/>
      <c r="AE833" s="174"/>
      <c r="AF833" s="174"/>
      <c r="AG833" s="174"/>
      <c r="AH833" s="174"/>
      <c r="AI833" s="174"/>
      <c r="AJ833" s="174"/>
      <c r="AK833" s="174"/>
      <c r="AL833" s="174"/>
      <c r="AM833" s="174"/>
      <c r="AN833" s="174"/>
      <c r="AO833" s="174"/>
      <c r="AP833" s="174"/>
      <c r="AQ833" s="174"/>
      <c r="AR833" s="174"/>
      <c r="AS833" s="174"/>
      <c r="AT833" s="174"/>
      <c r="AU833" s="174"/>
      <c r="AV833" s="174"/>
      <c r="AW833" s="174"/>
      <c r="AX833" s="174"/>
      <c r="AY833" s="174"/>
    </row>
    <row r="834" spans="14:51">
      <c r="N834" s="174"/>
      <c r="O834" s="174"/>
      <c r="P834" s="174"/>
      <c r="Q834" s="174"/>
      <c r="R834" s="174"/>
      <c r="S834" s="174"/>
      <c r="T834" s="174"/>
      <c r="U834" s="174"/>
      <c r="V834" s="174"/>
      <c r="W834" s="174"/>
      <c r="X834" s="174"/>
      <c r="Y834" s="174"/>
      <c r="Z834" s="174"/>
      <c r="AA834" s="174"/>
      <c r="AB834" s="174"/>
      <c r="AC834" s="174"/>
      <c r="AD834" s="174"/>
      <c r="AE834" s="174"/>
      <c r="AF834" s="174"/>
      <c r="AG834" s="174"/>
      <c r="AH834" s="174"/>
      <c r="AI834" s="174"/>
      <c r="AJ834" s="174"/>
      <c r="AK834" s="174"/>
      <c r="AL834" s="174"/>
      <c r="AM834" s="174"/>
      <c r="AN834" s="174"/>
      <c r="AO834" s="174"/>
      <c r="AP834" s="174"/>
      <c r="AQ834" s="174"/>
      <c r="AR834" s="174"/>
      <c r="AS834" s="174"/>
      <c r="AT834" s="174"/>
      <c r="AU834" s="174"/>
      <c r="AV834" s="174"/>
      <c r="AW834" s="174"/>
      <c r="AX834" s="174"/>
      <c r="AY834" s="174"/>
    </row>
    <row r="835" spans="14:51">
      <c r="N835" s="174"/>
      <c r="O835" s="174"/>
      <c r="P835" s="174"/>
      <c r="Q835" s="174"/>
      <c r="R835" s="174"/>
      <c r="S835" s="174"/>
      <c r="T835" s="174"/>
      <c r="U835" s="174"/>
      <c r="V835" s="174"/>
      <c r="W835" s="174"/>
      <c r="X835" s="174"/>
      <c r="Y835" s="174"/>
      <c r="Z835" s="174"/>
      <c r="AA835" s="174"/>
      <c r="AB835" s="174"/>
      <c r="AC835" s="174"/>
      <c r="AD835" s="174"/>
      <c r="AE835" s="174"/>
      <c r="AF835" s="174"/>
      <c r="AG835" s="174"/>
      <c r="AH835" s="174"/>
      <c r="AI835" s="174"/>
      <c r="AJ835" s="174"/>
      <c r="AK835" s="174"/>
      <c r="AL835" s="174"/>
      <c r="AM835" s="174"/>
      <c r="AN835" s="174"/>
      <c r="AO835" s="174"/>
      <c r="AP835" s="174"/>
      <c r="AQ835" s="174"/>
      <c r="AR835" s="174"/>
      <c r="AS835" s="174"/>
      <c r="AT835" s="174"/>
      <c r="AU835" s="174"/>
      <c r="AV835" s="174"/>
      <c r="AW835" s="174"/>
      <c r="AX835" s="174"/>
      <c r="AY835" s="174"/>
    </row>
    <row r="836" spans="14:51">
      <c r="N836" s="174"/>
      <c r="O836" s="174"/>
      <c r="P836" s="174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  <c r="AA836" s="174"/>
      <c r="AB836" s="174"/>
      <c r="AC836" s="174"/>
      <c r="AD836" s="174"/>
      <c r="AE836" s="174"/>
      <c r="AF836" s="174"/>
      <c r="AG836" s="174"/>
      <c r="AH836" s="174"/>
      <c r="AI836" s="174"/>
      <c r="AJ836" s="174"/>
      <c r="AK836" s="174"/>
      <c r="AL836" s="174"/>
      <c r="AM836" s="174"/>
      <c r="AN836" s="174"/>
      <c r="AO836" s="174"/>
      <c r="AP836" s="174"/>
      <c r="AQ836" s="174"/>
      <c r="AR836" s="174"/>
      <c r="AS836" s="174"/>
      <c r="AT836" s="174"/>
      <c r="AU836" s="174"/>
      <c r="AV836" s="174"/>
      <c r="AW836" s="174"/>
      <c r="AX836" s="174"/>
      <c r="AY836" s="174"/>
    </row>
    <row r="837" spans="14:51">
      <c r="N837" s="174"/>
      <c r="O837" s="174"/>
      <c r="P837" s="174"/>
      <c r="Q837" s="174"/>
      <c r="R837" s="174"/>
      <c r="S837" s="174"/>
      <c r="T837" s="174"/>
      <c r="U837" s="174"/>
      <c r="V837" s="174"/>
      <c r="W837" s="174"/>
      <c r="X837" s="174"/>
      <c r="Y837" s="174"/>
      <c r="Z837" s="174"/>
      <c r="AA837" s="174"/>
      <c r="AB837" s="174"/>
      <c r="AC837" s="174"/>
      <c r="AD837" s="174"/>
      <c r="AE837" s="174"/>
      <c r="AF837" s="174"/>
      <c r="AG837" s="174"/>
      <c r="AH837" s="174"/>
      <c r="AI837" s="174"/>
      <c r="AJ837" s="174"/>
      <c r="AK837" s="174"/>
      <c r="AL837" s="174"/>
      <c r="AM837" s="174"/>
      <c r="AN837" s="174"/>
      <c r="AO837" s="174"/>
      <c r="AP837" s="174"/>
      <c r="AQ837" s="174"/>
      <c r="AR837" s="174"/>
      <c r="AS837" s="174"/>
      <c r="AT837" s="174"/>
      <c r="AU837" s="174"/>
      <c r="AV837" s="174"/>
      <c r="AW837" s="174"/>
      <c r="AX837" s="174"/>
      <c r="AY837" s="174"/>
    </row>
    <row r="838" spans="14:51">
      <c r="N838" s="174"/>
      <c r="O838" s="174"/>
      <c r="P838" s="174"/>
      <c r="Q838" s="174"/>
      <c r="R838" s="174"/>
      <c r="S838" s="174"/>
      <c r="T838" s="174"/>
      <c r="U838" s="174"/>
      <c r="V838" s="174"/>
      <c r="W838" s="174"/>
      <c r="X838" s="174"/>
      <c r="Y838" s="174"/>
      <c r="Z838" s="174"/>
      <c r="AA838" s="174"/>
      <c r="AB838" s="174"/>
      <c r="AC838" s="174"/>
      <c r="AD838" s="174"/>
      <c r="AE838" s="174"/>
      <c r="AF838" s="174"/>
      <c r="AG838" s="174"/>
      <c r="AH838" s="174"/>
      <c r="AI838" s="174"/>
      <c r="AJ838" s="174"/>
      <c r="AK838" s="174"/>
      <c r="AL838" s="174"/>
      <c r="AM838" s="174"/>
      <c r="AN838" s="174"/>
      <c r="AO838" s="174"/>
      <c r="AP838" s="174"/>
      <c r="AQ838" s="174"/>
      <c r="AR838" s="174"/>
      <c r="AS838" s="174"/>
      <c r="AT838" s="174"/>
      <c r="AU838" s="174"/>
      <c r="AV838" s="174"/>
      <c r="AW838" s="174"/>
      <c r="AX838" s="174"/>
      <c r="AY838" s="174"/>
    </row>
    <row r="839" spans="14:51">
      <c r="N839" s="174"/>
      <c r="O839" s="174"/>
      <c r="P839" s="174"/>
      <c r="Q839" s="174"/>
      <c r="R839" s="174"/>
      <c r="S839" s="174"/>
      <c r="T839" s="174"/>
      <c r="U839" s="174"/>
      <c r="V839" s="174"/>
      <c r="W839" s="174"/>
      <c r="X839" s="174"/>
      <c r="Y839" s="174"/>
      <c r="Z839" s="174"/>
      <c r="AA839" s="174"/>
      <c r="AB839" s="174"/>
      <c r="AC839" s="174"/>
      <c r="AD839" s="174"/>
      <c r="AE839" s="174"/>
      <c r="AF839" s="174"/>
      <c r="AG839" s="174"/>
      <c r="AH839" s="174"/>
      <c r="AI839" s="174"/>
      <c r="AJ839" s="174"/>
      <c r="AK839" s="174"/>
      <c r="AL839" s="174"/>
      <c r="AM839" s="174"/>
      <c r="AN839" s="174"/>
      <c r="AO839" s="174"/>
      <c r="AP839" s="174"/>
      <c r="AQ839" s="174"/>
      <c r="AR839" s="174"/>
      <c r="AS839" s="174"/>
      <c r="AT839" s="174"/>
      <c r="AU839" s="174"/>
      <c r="AV839" s="174"/>
      <c r="AW839" s="174"/>
      <c r="AX839" s="174"/>
      <c r="AY839" s="174"/>
    </row>
    <row r="840" spans="14:51">
      <c r="N840" s="174"/>
      <c r="O840" s="174"/>
      <c r="P840" s="174"/>
      <c r="Q840" s="174"/>
      <c r="R840" s="174"/>
      <c r="S840" s="174"/>
      <c r="T840" s="174"/>
      <c r="U840" s="174"/>
      <c r="V840" s="174"/>
      <c r="W840" s="174"/>
      <c r="X840" s="174"/>
      <c r="Y840" s="174"/>
      <c r="Z840" s="174"/>
      <c r="AA840" s="174"/>
      <c r="AB840" s="174"/>
      <c r="AC840" s="174"/>
      <c r="AD840" s="174"/>
      <c r="AE840" s="174"/>
      <c r="AF840" s="174"/>
      <c r="AG840" s="174"/>
      <c r="AH840" s="174"/>
      <c r="AI840" s="174"/>
      <c r="AJ840" s="174"/>
      <c r="AK840" s="174"/>
      <c r="AL840" s="174"/>
      <c r="AM840" s="174"/>
      <c r="AN840" s="174"/>
      <c r="AO840" s="174"/>
      <c r="AP840" s="174"/>
      <c r="AQ840" s="174"/>
      <c r="AR840" s="174"/>
      <c r="AS840" s="174"/>
      <c r="AT840" s="174"/>
      <c r="AU840" s="174"/>
      <c r="AV840" s="174"/>
      <c r="AW840" s="174"/>
      <c r="AX840" s="174"/>
      <c r="AY840" s="174"/>
    </row>
    <row r="841" spans="14:51">
      <c r="N841" s="174"/>
      <c r="O841" s="174"/>
      <c r="P841" s="174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  <c r="AA841" s="174"/>
      <c r="AB841" s="174"/>
      <c r="AC841" s="174"/>
      <c r="AD841" s="174"/>
      <c r="AE841" s="174"/>
      <c r="AF841" s="174"/>
      <c r="AG841" s="174"/>
      <c r="AH841" s="174"/>
      <c r="AI841" s="174"/>
      <c r="AJ841" s="174"/>
      <c r="AK841" s="174"/>
      <c r="AL841" s="174"/>
      <c r="AM841" s="174"/>
      <c r="AN841" s="174"/>
      <c r="AO841" s="174"/>
      <c r="AP841" s="174"/>
      <c r="AQ841" s="174"/>
      <c r="AR841" s="174"/>
      <c r="AS841" s="174"/>
      <c r="AT841" s="174"/>
      <c r="AU841" s="174"/>
      <c r="AV841" s="174"/>
      <c r="AW841" s="174"/>
      <c r="AX841" s="174"/>
      <c r="AY841" s="174"/>
    </row>
    <row r="842" spans="14:51">
      <c r="N842" s="174"/>
      <c r="O842" s="174"/>
      <c r="P842" s="174"/>
      <c r="Q842" s="174"/>
      <c r="R842" s="174"/>
      <c r="S842" s="174"/>
      <c r="T842" s="174"/>
      <c r="U842" s="174"/>
      <c r="V842" s="174"/>
      <c r="W842" s="174"/>
      <c r="X842" s="174"/>
      <c r="Y842" s="174"/>
      <c r="Z842" s="174"/>
      <c r="AA842" s="174"/>
      <c r="AB842" s="174"/>
      <c r="AC842" s="174"/>
      <c r="AD842" s="174"/>
      <c r="AE842" s="174"/>
      <c r="AF842" s="174"/>
      <c r="AG842" s="174"/>
      <c r="AH842" s="174"/>
      <c r="AI842" s="174"/>
      <c r="AJ842" s="174"/>
      <c r="AK842" s="174"/>
      <c r="AL842" s="174"/>
      <c r="AM842" s="174"/>
      <c r="AN842" s="174"/>
      <c r="AO842" s="174"/>
      <c r="AP842" s="174"/>
      <c r="AQ842" s="174"/>
      <c r="AR842" s="174"/>
      <c r="AS842" s="174"/>
      <c r="AT842" s="174"/>
      <c r="AU842" s="174"/>
      <c r="AV842" s="174"/>
      <c r="AW842" s="174"/>
      <c r="AX842" s="174"/>
      <c r="AY842" s="174"/>
    </row>
    <row r="843" spans="14:51">
      <c r="N843" s="174"/>
      <c r="O843" s="174"/>
      <c r="P843" s="174"/>
      <c r="Q843" s="174"/>
      <c r="R843" s="174"/>
      <c r="S843" s="174"/>
      <c r="T843" s="174"/>
      <c r="U843" s="174"/>
      <c r="V843" s="174"/>
      <c r="W843" s="174"/>
      <c r="X843" s="174"/>
      <c r="Y843" s="174"/>
      <c r="Z843" s="174"/>
      <c r="AA843" s="174"/>
      <c r="AB843" s="174"/>
      <c r="AC843" s="174"/>
      <c r="AD843" s="174"/>
      <c r="AE843" s="174"/>
      <c r="AF843" s="174"/>
      <c r="AG843" s="174"/>
      <c r="AH843" s="174"/>
      <c r="AI843" s="174"/>
      <c r="AJ843" s="174"/>
      <c r="AK843" s="174"/>
      <c r="AL843" s="174"/>
      <c r="AM843" s="174"/>
      <c r="AN843" s="174"/>
      <c r="AO843" s="174"/>
      <c r="AP843" s="174"/>
      <c r="AQ843" s="174"/>
      <c r="AR843" s="174"/>
      <c r="AS843" s="174"/>
      <c r="AT843" s="174"/>
      <c r="AU843" s="174"/>
      <c r="AV843" s="174"/>
      <c r="AW843" s="174"/>
      <c r="AX843" s="174"/>
      <c r="AY843" s="174"/>
    </row>
    <row r="844" spans="14:51">
      <c r="N844" s="174"/>
      <c r="O844" s="174"/>
      <c r="P844" s="174"/>
      <c r="Q844" s="174"/>
      <c r="R844" s="174"/>
      <c r="S844" s="174"/>
      <c r="T844" s="174"/>
      <c r="U844" s="174"/>
      <c r="V844" s="174"/>
      <c r="W844" s="174"/>
      <c r="X844" s="174"/>
      <c r="Y844" s="174"/>
      <c r="Z844" s="174"/>
      <c r="AA844" s="174"/>
      <c r="AB844" s="174"/>
      <c r="AC844" s="174"/>
      <c r="AD844" s="174"/>
      <c r="AE844" s="174"/>
      <c r="AF844" s="174"/>
      <c r="AG844" s="174"/>
      <c r="AH844" s="174"/>
      <c r="AI844" s="174"/>
      <c r="AJ844" s="174"/>
      <c r="AK844" s="174"/>
      <c r="AL844" s="174"/>
      <c r="AM844" s="174"/>
      <c r="AN844" s="174"/>
      <c r="AO844" s="174"/>
      <c r="AP844" s="174"/>
      <c r="AQ844" s="174"/>
      <c r="AR844" s="174"/>
      <c r="AS844" s="174"/>
      <c r="AT844" s="174"/>
      <c r="AU844" s="174"/>
      <c r="AV844" s="174"/>
      <c r="AW844" s="174"/>
      <c r="AX844" s="174"/>
      <c r="AY844" s="174"/>
    </row>
    <row r="845" spans="14:51">
      <c r="N845" s="174"/>
      <c r="O845" s="174"/>
      <c r="P845" s="174"/>
      <c r="Q845" s="174"/>
      <c r="R845" s="174"/>
      <c r="S845" s="174"/>
      <c r="T845" s="174"/>
      <c r="U845" s="174"/>
      <c r="V845" s="174"/>
      <c r="W845" s="174"/>
      <c r="X845" s="174"/>
      <c r="Y845" s="174"/>
      <c r="Z845" s="174"/>
      <c r="AA845" s="174"/>
      <c r="AB845" s="174"/>
      <c r="AC845" s="174"/>
      <c r="AD845" s="174"/>
      <c r="AE845" s="174"/>
      <c r="AF845" s="174"/>
      <c r="AG845" s="174"/>
      <c r="AH845" s="174"/>
      <c r="AI845" s="174"/>
      <c r="AJ845" s="174"/>
      <c r="AK845" s="174"/>
      <c r="AL845" s="174"/>
      <c r="AM845" s="174"/>
      <c r="AN845" s="174"/>
      <c r="AO845" s="174"/>
      <c r="AP845" s="174"/>
      <c r="AQ845" s="174"/>
      <c r="AR845" s="174"/>
      <c r="AS845" s="174"/>
      <c r="AT845" s="174"/>
      <c r="AU845" s="174"/>
      <c r="AV845" s="174"/>
      <c r="AW845" s="174"/>
      <c r="AX845" s="174"/>
      <c r="AY845" s="174"/>
    </row>
    <row r="846" spans="14:51">
      <c r="N846" s="174"/>
      <c r="O846" s="174"/>
      <c r="P846" s="174"/>
      <c r="Q846" s="174"/>
      <c r="R846" s="174"/>
      <c r="S846" s="174"/>
      <c r="T846" s="174"/>
      <c r="U846" s="174"/>
      <c r="V846" s="174"/>
      <c r="W846" s="174"/>
      <c r="X846" s="174"/>
      <c r="Y846" s="174"/>
      <c r="Z846" s="174"/>
      <c r="AA846" s="174"/>
      <c r="AB846" s="174"/>
      <c r="AC846" s="174"/>
      <c r="AD846" s="174"/>
      <c r="AE846" s="174"/>
      <c r="AF846" s="174"/>
      <c r="AG846" s="174"/>
      <c r="AH846" s="174"/>
      <c r="AI846" s="174"/>
      <c r="AJ846" s="174"/>
      <c r="AK846" s="174"/>
      <c r="AL846" s="174"/>
      <c r="AM846" s="174"/>
      <c r="AN846" s="174"/>
      <c r="AO846" s="174"/>
      <c r="AP846" s="174"/>
      <c r="AQ846" s="174"/>
      <c r="AR846" s="174"/>
      <c r="AS846" s="174"/>
      <c r="AT846" s="174"/>
      <c r="AU846" s="174"/>
      <c r="AV846" s="174"/>
      <c r="AW846" s="174"/>
      <c r="AX846" s="174"/>
      <c r="AY846" s="174"/>
    </row>
    <row r="847" spans="14:51">
      <c r="N847" s="174"/>
      <c r="O847" s="174"/>
      <c r="P847" s="174"/>
      <c r="Q847" s="174"/>
      <c r="R847" s="174"/>
      <c r="S847" s="174"/>
      <c r="T847" s="174"/>
      <c r="U847" s="174"/>
      <c r="V847" s="174"/>
      <c r="W847" s="174"/>
      <c r="X847" s="174"/>
      <c r="Y847" s="174"/>
      <c r="Z847" s="174"/>
      <c r="AA847" s="174"/>
      <c r="AB847" s="174"/>
      <c r="AC847" s="174"/>
      <c r="AD847" s="174"/>
      <c r="AE847" s="174"/>
      <c r="AF847" s="174"/>
      <c r="AG847" s="174"/>
      <c r="AH847" s="174"/>
      <c r="AI847" s="174"/>
      <c r="AJ847" s="174"/>
      <c r="AK847" s="174"/>
      <c r="AL847" s="174"/>
      <c r="AM847" s="174"/>
      <c r="AN847" s="174"/>
      <c r="AO847" s="174"/>
      <c r="AP847" s="174"/>
      <c r="AQ847" s="174"/>
      <c r="AR847" s="174"/>
      <c r="AS847" s="174"/>
      <c r="AT847" s="174"/>
      <c r="AU847" s="174"/>
      <c r="AV847" s="174"/>
      <c r="AW847" s="174"/>
      <c r="AX847" s="174"/>
      <c r="AY847" s="174"/>
    </row>
    <row r="848" spans="14:51">
      <c r="N848" s="174"/>
      <c r="O848" s="174"/>
      <c r="P848" s="174"/>
      <c r="Q848" s="174"/>
      <c r="R848" s="174"/>
      <c r="S848" s="174"/>
      <c r="T848" s="174"/>
      <c r="U848" s="174"/>
      <c r="V848" s="174"/>
      <c r="W848" s="174"/>
      <c r="X848" s="174"/>
      <c r="Y848" s="174"/>
      <c r="Z848" s="174"/>
      <c r="AA848" s="174"/>
      <c r="AB848" s="174"/>
      <c r="AC848" s="174"/>
      <c r="AD848" s="174"/>
      <c r="AE848" s="174"/>
      <c r="AF848" s="174"/>
      <c r="AG848" s="174"/>
      <c r="AH848" s="174"/>
      <c r="AI848" s="174"/>
      <c r="AJ848" s="174"/>
      <c r="AK848" s="174"/>
      <c r="AL848" s="174"/>
      <c r="AM848" s="174"/>
      <c r="AN848" s="174"/>
      <c r="AO848" s="174"/>
      <c r="AP848" s="174"/>
      <c r="AQ848" s="174"/>
      <c r="AR848" s="174"/>
      <c r="AS848" s="174"/>
      <c r="AT848" s="174"/>
      <c r="AU848" s="174"/>
      <c r="AV848" s="174"/>
      <c r="AW848" s="174"/>
      <c r="AX848" s="174"/>
      <c r="AY848" s="174"/>
    </row>
    <row r="849" spans="14:51">
      <c r="N849" s="174"/>
      <c r="O849" s="174"/>
      <c r="P849" s="174"/>
      <c r="Q849" s="174"/>
      <c r="R849" s="174"/>
      <c r="S849" s="174"/>
      <c r="T849" s="174"/>
      <c r="U849" s="174"/>
      <c r="V849" s="174"/>
      <c r="W849" s="174"/>
      <c r="X849" s="174"/>
      <c r="Y849" s="174"/>
      <c r="Z849" s="174"/>
      <c r="AA849" s="174"/>
      <c r="AB849" s="174"/>
      <c r="AC849" s="174"/>
      <c r="AD849" s="174"/>
      <c r="AE849" s="174"/>
      <c r="AF849" s="174"/>
      <c r="AG849" s="174"/>
      <c r="AH849" s="174"/>
      <c r="AI849" s="174"/>
      <c r="AJ849" s="174"/>
      <c r="AK849" s="174"/>
      <c r="AL849" s="174"/>
      <c r="AM849" s="174"/>
      <c r="AN849" s="174"/>
      <c r="AO849" s="174"/>
      <c r="AP849" s="174"/>
      <c r="AQ849" s="174"/>
      <c r="AR849" s="174"/>
      <c r="AS849" s="174"/>
      <c r="AT849" s="174"/>
      <c r="AU849" s="174"/>
      <c r="AV849" s="174"/>
      <c r="AW849" s="174"/>
      <c r="AX849" s="174"/>
      <c r="AY849" s="174"/>
    </row>
    <row r="850" spans="14:51">
      <c r="N850" s="174"/>
      <c r="O850" s="174"/>
      <c r="P850" s="174"/>
      <c r="Q850" s="174"/>
      <c r="R850" s="174"/>
      <c r="S850" s="174"/>
      <c r="T850" s="174"/>
      <c r="U850" s="174"/>
      <c r="V850" s="174"/>
      <c r="W850" s="174"/>
      <c r="X850" s="174"/>
      <c r="Y850" s="174"/>
      <c r="Z850" s="174"/>
      <c r="AA850" s="174"/>
      <c r="AB850" s="174"/>
      <c r="AC850" s="174"/>
      <c r="AD850" s="174"/>
      <c r="AE850" s="174"/>
      <c r="AF850" s="174"/>
      <c r="AG850" s="174"/>
      <c r="AH850" s="174"/>
      <c r="AI850" s="174"/>
      <c r="AJ850" s="174"/>
      <c r="AK850" s="174"/>
      <c r="AL850" s="174"/>
      <c r="AM850" s="174"/>
      <c r="AN850" s="174"/>
      <c r="AO850" s="174"/>
      <c r="AP850" s="174"/>
      <c r="AQ850" s="174"/>
      <c r="AR850" s="174"/>
      <c r="AS850" s="174"/>
      <c r="AT850" s="174"/>
      <c r="AU850" s="174"/>
      <c r="AV850" s="174"/>
      <c r="AW850" s="174"/>
      <c r="AX850" s="174"/>
      <c r="AY850" s="174"/>
    </row>
    <row r="851" spans="14:51">
      <c r="N851" s="174"/>
      <c r="O851" s="174"/>
      <c r="P851" s="174"/>
      <c r="Q851" s="174"/>
      <c r="R851" s="174"/>
      <c r="S851" s="174"/>
      <c r="T851" s="174"/>
      <c r="U851" s="174"/>
      <c r="V851" s="174"/>
      <c r="W851" s="174"/>
      <c r="X851" s="174"/>
      <c r="Y851" s="174"/>
      <c r="Z851" s="174"/>
      <c r="AA851" s="174"/>
      <c r="AB851" s="174"/>
      <c r="AC851" s="174"/>
      <c r="AD851" s="174"/>
      <c r="AE851" s="174"/>
      <c r="AF851" s="174"/>
      <c r="AG851" s="174"/>
      <c r="AH851" s="174"/>
      <c r="AI851" s="174"/>
      <c r="AJ851" s="174"/>
      <c r="AK851" s="174"/>
      <c r="AL851" s="174"/>
      <c r="AM851" s="174"/>
      <c r="AN851" s="174"/>
      <c r="AO851" s="174"/>
      <c r="AP851" s="174"/>
      <c r="AQ851" s="174"/>
      <c r="AR851" s="174"/>
      <c r="AS851" s="174"/>
      <c r="AT851" s="174"/>
      <c r="AU851" s="174"/>
      <c r="AV851" s="174"/>
      <c r="AW851" s="174"/>
      <c r="AX851" s="174"/>
      <c r="AY851" s="174"/>
    </row>
    <row r="852" spans="14:51">
      <c r="N852" s="174"/>
      <c r="O852" s="174"/>
      <c r="P852" s="174"/>
      <c r="Q852" s="174"/>
      <c r="R852" s="174"/>
      <c r="S852" s="174"/>
      <c r="T852" s="174"/>
      <c r="U852" s="174"/>
      <c r="V852" s="174"/>
      <c r="W852" s="174"/>
      <c r="X852" s="174"/>
      <c r="Y852" s="174"/>
      <c r="Z852" s="174"/>
      <c r="AA852" s="174"/>
      <c r="AB852" s="174"/>
      <c r="AC852" s="174"/>
      <c r="AD852" s="174"/>
      <c r="AE852" s="174"/>
      <c r="AF852" s="174"/>
      <c r="AG852" s="174"/>
      <c r="AH852" s="174"/>
      <c r="AI852" s="174"/>
      <c r="AJ852" s="174"/>
      <c r="AK852" s="174"/>
      <c r="AL852" s="174"/>
      <c r="AM852" s="174"/>
      <c r="AN852" s="174"/>
      <c r="AO852" s="174"/>
      <c r="AP852" s="174"/>
      <c r="AQ852" s="174"/>
      <c r="AR852" s="174"/>
      <c r="AS852" s="174"/>
      <c r="AT852" s="174"/>
      <c r="AU852" s="174"/>
      <c r="AV852" s="174"/>
      <c r="AW852" s="174"/>
      <c r="AX852" s="174"/>
      <c r="AY852" s="174"/>
    </row>
    <row r="853" spans="14:51">
      <c r="N853" s="174"/>
      <c r="O853" s="174"/>
      <c r="P853" s="174"/>
      <c r="Q853" s="174"/>
      <c r="R853" s="174"/>
      <c r="S853" s="174"/>
      <c r="T853" s="174"/>
      <c r="U853" s="174"/>
      <c r="V853" s="174"/>
      <c r="W853" s="174"/>
      <c r="X853" s="174"/>
      <c r="Y853" s="174"/>
      <c r="Z853" s="174"/>
      <c r="AA853" s="174"/>
      <c r="AB853" s="174"/>
      <c r="AC853" s="174"/>
      <c r="AD853" s="174"/>
      <c r="AE853" s="174"/>
      <c r="AF853" s="174"/>
      <c r="AG853" s="174"/>
      <c r="AH853" s="174"/>
      <c r="AI853" s="174"/>
      <c r="AJ853" s="174"/>
      <c r="AK853" s="174"/>
      <c r="AL853" s="174"/>
      <c r="AM853" s="174"/>
      <c r="AN853" s="174"/>
      <c r="AO853" s="174"/>
      <c r="AP853" s="174"/>
      <c r="AQ853" s="174"/>
      <c r="AR853" s="174"/>
      <c r="AS853" s="174"/>
      <c r="AT853" s="174"/>
      <c r="AU853" s="174"/>
      <c r="AV853" s="174"/>
      <c r="AW853" s="174"/>
      <c r="AX853" s="174"/>
      <c r="AY853" s="174"/>
    </row>
    <row r="854" spans="14:51">
      <c r="N854" s="174"/>
      <c r="O854" s="174"/>
      <c r="P854" s="174"/>
      <c r="Q854" s="174"/>
      <c r="R854" s="174"/>
      <c r="S854" s="174"/>
      <c r="T854" s="174"/>
      <c r="U854" s="174"/>
      <c r="V854" s="174"/>
      <c r="W854" s="174"/>
      <c r="X854" s="174"/>
      <c r="Y854" s="174"/>
      <c r="Z854" s="174"/>
      <c r="AA854" s="174"/>
      <c r="AB854" s="174"/>
      <c r="AC854" s="174"/>
      <c r="AD854" s="174"/>
      <c r="AE854" s="174"/>
      <c r="AF854" s="174"/>
      <c r="AG854" s="174"/>
      <c r="AH854" s="174"/>
      <c r="AI854" s="174"/>
      <c r="AJ854" s="174"/>
      <c r="AK854" s="174"/>
      <c r="AL854" s="174"/>
      <c r="AM854" s="174"/>
      <c r="AN854" s="174"/>
      <c r="AO854" s="174"/>
      <c r="AP854" s="174"/>
      <c r="AQ854" s="174"/>
      <c r="AR854" s="174"/>
      <c r="AS854" s="174"/>
      <c r="AT854" s="174"/>
      <c r="AU854" s="174"/>
      <c r="AV854" s="174"/>
      <c r="AW854" s="174"/>
      <c r="AX854" s="174"/>
      <c r="AY854" s="174"/>
    </row>
    <row r="855" spans="14:51">
      <c r="N855" s="174"/>
      <c r="O855" s="174"/>
      <c r="P855" s="174"/>
      <c r="Q855" s="174"/>
      <c r="R855" s="174"/>
      <c r="S855" s="174"/>
      <c r="T855" s="174"/>
      <c r="U855" s="174"/>
      <c r="V855" s="174"/>
      <c r="W855" s="174"/>
      <c r="X855" s="174"/>
      <c r="Y855" s="174"/>
      <c r="Z855" s="174"/>
      <c r="AA855" s="174"/>
      <c r="AB855" s="174"/>
      <c r="AC855" s="174"/>
      <c r="AD855" s="174"/>
      <c r="AE855" s="174"/>
      <c r="AF855" s="174"/>
      <c r="AG855" s="174"/>
      <c r="AH855" s="174"/>
      <c r="AI855" s="174"/>
      <c r="AJ855" s="174"/>
      <c r="AK855" s="174"/>
      <c r="AL855" s="174"/>
      <c r="AM855" s="174"/>
      <c r="AN855" s="174"/>
      <c r="AO855" s="174"/>
      <c r="AP855" s="174"/>
      <c r="AQ855" s="174"/>
      <c r="AR855" s="174"/>
      <c r="AS855" s="174"/>
      <c r="AT855" s="174"/>
      <c r="AU855" s="174"/>
      <c r="AV855" s="174"/>
      <c r="AW855" s="174"/>
      <c r="AX855" s="174"/>
      <c r="AY855" s="174"/>
    </row>
    <row r="856" spans="14:51">
      <c r="N856" s="174"/>
      <c r="O856" s="174"/>
      <c r="P856" s="174"/>
      <c r="Q856" s="174"/>
      <c r="R856" s="174"/>
      <c r="S856" s="174"/>
      <c r="T856" s="174"/>
      <c r="U856" s="174"/>
      <c r="V856" s="174"/>
      <c r="W856" s="174"/>
      <c r="X856" s="174"/>
      <c r="Y856" s="174"/>
      <c r="Z856" s="174"/>
      <c r="AA856" s="174"/>
      <c r="AB856" s="174"/>
      <c r="AC856" s="174"/>
      <c r="AD856" s="174"/>
      <c r="AE856" s="174"/>
      <c r="AF856" s="174"/>
      <c r="AG856" s="174"/>
      <c r="AH856" s="174"/>
      <c r="AI856" s="174"/>
      <c r="AJ856" s="174"/>
      <c r="AK856" s="174"/>
      <c r="AL856" s="174"/>
      <c r="AM856" s="174"/>
      <c r="AN856" s="174"/>
      <c r="AO856" s="174"/>
      <c r="AP856" s="174"/>
      <c r="AQ856" s="174"/>
      <c r="AR856" s="174"/>
      <c r="AS856" s="174"/>
      <c r="AT856" s="174"/>
      <c r="AU856" s="174"/>
      <c r="AV856" s="174"/>
      <c r="AW856" s="174"/>
      <c r="AX856" s="174"/>
      <c r="AY856" s="174"/>
    </row>
    <row r="857" spans="14:51">
      <c r="N857" s="174"/>
      <c r="O857" s="174"/>
      <c r="P857" s="174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  <c r="AA857" s="174"/>
      <c r="AB857" s="174"/>
      <c r="AC857" s="174"/>
      <c r="AD857" s="174"/>
      <c r="AE857" s="174"/>
      <c r="AF857" s="174"/>
      <c r="AG857" s="174"/>
      <c r="AH857" s="174"/>
      <c r="AI857" s="174"/>
      <c r="AJ857" s="174"/>
      <c r="AK857" s="174"/>
      <c r="AL857" s="174"/>
      <c r="AM857" s="174"/>
      <c r="AN857" s="174"/>
      <c r="AO857" s="174"/>
      <c r="AP857" s="174"/>
      <c r="AQ857" s="174"/>
      <c r="AR857" s="174"/>
      <c r="AS857" s="174"/>
      <c r="AT857" s="174"/>
      <c r="AU857" s="174"/>
      <c r="AV857" s="174"/>
      <c r="AW857" s="174"/>
      <c r="AX857" s="174"/>
      <c r="AY857" s="174"/>
    </row>
    <row r="858" spans="14:51">
      <c r="N858" s="174"/>
      <c r="O858" s="174"/>
      <c r="P858" s="174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  <c r="AA858" s="174"/>
      <c r="AB858" s="174"/>
      <c r="AC858" s="174"/>
      <c r="AD858" s="174"/>
      <c r="AE858" s="174"/>
      <c r="AF858" s="174"/>
      <c r="AG858" s="174"/>
      <c r="AH858" s="174"/>
      <c r="AI858" s="174"/>
      <c r="AJ858" s="174"/>
      <c r="AK858" s="174"/>
      <c r="AL858" s="174"/>
      <c r="AM858" s="174"/>
      <c r="AN858" s="174"/>
      <c r="AO858" s="174"/>
      <c r="AP858" s="174"/>
      <c r="AQ858" s="174"/>
      <c r="AR858" s="174"/>
      <c r="AS858" s="174"/>
      <c r="AT858" s="174"/>
      <c r="AU858" s="174"/>
      <c r="AV858" s="174"/>
      <c r="AW858" s="174"/>
      <c r="AX858" s="174"/>
      <c r="AY858" s="174"/>
    </row>
    <row r="859" spans="14:51">
      <c r="N859" s="174"/>
      <c r="O859" s="174"/>
      <c r="P859" s="174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  <c r="AA859" s="174"/>
      <c r="AB859" s="174"/>
      <c r="AC859" s="174"/>
      <c r="AD859" s="174"/>
      <c r="AE859" s="174"/>
      <c r="AF859" s="174"/>
      <c r="AG859" s="174"/>
      <c r="AH859" s="174"/>
      <c r="AI859" s="174"/>
      <c r="AJ859" s="174"/>
      <c r="AK859" s="174"/>
      <c r="AL859" s="174"/>
      <c r="AM859" s="174"/>
      <c r="AN859" s="174"/>
      <c r="AO859" s="174"/>
      <c r="AP859" s="174"/>
      <c r="AQ859" s="174"/>
      <c r="AR859" s="174"/>
      <c r="AS859" s="174"/>
      <c r="AT859" s="174"/>
      <c r="AU859" s="174"/>
      <c r="AV859" s="174"/>
      <c r="AW859" s="174"/>
      <c r="AX859" s="174"/>
      <c r="AY859" s="174"/>
    </row>
    <row r="860" spans="14:51">
      <c r="N860" s="174"/>
      <c r="O860" s="174"/>
      <c r="P860" s="174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  <c r="AA860" s="174"/>
      <c r="AB860" s="174"/>
      <c r="AC860" s="174"/>
      <c r="AD860" s="174"/>
      <c r="AE860" s="174"/>
      <c r="AF860" s="174"/>
      <c r="AG860" s="174"/>
      <c r="AH860" s="174"/>
      <c r="AI860" s="174"/>
      <c r="AJ860" s="174"/>
      <c r="AK860" s="174"/>
      <c r="AL860" s="174"/>
      <c r="AM860" s="174"/>
      <c r="AN860" s="174"/>
      <c r="AO860" s="174"/>
      <c r="AP860" s="174"/>
      <c r="AQ860" s="174"/>
      <c r="AR860" s="174"/>
      <c r="AS860" s="174"/>
      <c r="AT860" s="174"/>
      <c r="AU860" s="174"/>
      <c r="AV860" s="174"/>
      <c r="AW860" s="174"/>
      <c r="AX860" s="174"/>
      <c r="AY860" s="174"/>
    </row>
    <row r="861" spans="14:51">
      <c r="N861" s="174"/>
      <c r="O861" s="174"/>
      <c r="P861" s="174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  <c r="AA861" s="174"/>
      <c r="AB861" s="174"/>
      <c r="AC861" s="174"/>
      <c r="AD861" s="174"/>
      <c r="AE861" s="174"/>
      <c r="AF861" s="174"/>
      <c r="AG861" s="174"/>
      <c r="AH861" s="174"/>
      <c r="AI861" s="174"/>
      <c r="AJ861" s="174"/>
      <c r="AK861" s="174"/>
      <c r="AL861" s="174"/>
      <c r="AM861" s="174"/>
      <c r="AN861" s="174"/>
      <c r="AO861" s="174"/>
      <c r="AP861" s="174"/>
      <c r="AQ861" s="174"/>
      <c r="AR861" s="174"/>
      <c r="AS861" s="174"/>
      <c r="AT861" s="174"/>
      <c r="AU861" s="174"/>
      <c r="AV861" s="174"/>
      <c r="AW861" s="174"/>
      <c r="AX861" s="174"/>
      <c r="AY861" s="174"/>
    </row>
    <row r="862" spans="14:51">
      <c r="N862" s="174"/>
      <c r="O862" s="174"/>
      <c r="P862" s="174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  <c r="AA862" s="174"/>
      <c r="AB862" s="174"/>
      <c r="AC862" s="174"/>
      <c r="AD862" s="174"/>
      <c r="AE862" s="174"/>
      <c r="AF862" s="174"/>
      <c r="AG862" s="174"/>
      <c r="AH862" s="174"/>
      <c r="AI862" s="174"/>
      <c r="AJ862" s="174"/>
      <c r="AK862" s="174"/>
      <c r="AL862" s="174"/>
      <c r="AM862" s="174"/>
      <c r="AN862" s="174"/>
      <c r="AO862" s="174"/>
      <c r="AP862" s="174"/>
      <c r="AQ862" s="174"/>
      <c r="AR862" s="174"/>
      <c r="AS862" s="174"/>
      <c r="AT862" s="174"/>
      <c r="AU862" s="174"/>
      <c r="AV862" s="174"/>
      <c r="AW862" s="174"/>
      <c r="AX862" s="174"/>
      <c r="AY862" s="174"/>
    </row>
    <row r="863" spans="14:51">
      <c r="N863" s="174"/>
      <c r="O863" s="174"/>
      <c r="P863" s="174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  <c r="AA863" s="174"/>
      <c r="AB863" s="174"/>
      <c r="AC863" s="174"/>
      <c r="AD863" s="174"/>
      <c r="AE863" s="174"/>
      <c r="AF863" s="174"/>
      <c r="AG863" s="174"/>
      <c r="AH863" s="174"/>
      <c r="AI863" s="174"/>
      <c r="AJ863" s="174"/>
      <c r="AK863" s="174"/>
      <c r="AL863" s="174"/>
      <c r="AM863" s="174"/>
      <c r="AN863" s="174"/>
      <c r="AO863" s="174"/>
      <c r="AP863" s="174"/>
      <c r="AQ863" s="174"/>
      <c r="AR863" s="174"/>
      <c r="AS863" s="174"/>
      <c r="AT863" s="174"/>
      <c r="AU863" s="174"/>
      <c r="AV863" s="174"/>
      <c r="AW863" s="174"/>
      <c r="AX863" s="174"/>
      <c r="AY863" s="174"/>
    </row>
    <row r="864" spans="14:51">
      <c r="N864" s="174"/>
      <c r="O864" s="174"/>
      <c r="P864" s="174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  <c r="AA864" s="174"/>
      <c r="AB864" s="174"/>
      <c r="AC864" s="174"/>
      <c r="AD864" s="174"/>
      <c r="AE864" s="174"/>
      <c r="AF864" s="174"/>
      <c r="AG864" s="174"/>
      <c r="AH864" s="174"/>
      <c r="AI864" s="174"/>
      <c r="AJ864" s="174"/>
      <c r="AK864" s="174"/>
      <c r="AL864" s="174"/>
      <c r="AM864" s="174"/>
      <c r="AN864" s="174"/>
      <c r="AO864" s="174"/>
      <c r="AP864" s="174"/>
      <c r="AQ864" s="174"/>
      <c r="AR864" s="174"/>
      <c r="AS864" s="174"/>
      <c r="AT864" s="174"/>
      <c r="AU864" s="174"/>
      <c r="AV864" s="174"/>
      <c r="AW864" s="174"/>
      <c r="AX864" s="174"/>
      <c r="AY864" s="174"/>
    </row>
    <row r="865" spans="14:51">
      <c r="N865" s="174"/>
      <c r="O865" s="174"/>
      <c r="P865" s="174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  <c r="AA865" s="174"/>
      <c r="AB865" s="174"/>
      <c r="AC865" s="174"/>
      <c r="AD865" s="174"/>
      <c r="AE865" s="174"/>
      <c r="AF865" s="174"/>
      <c r="AG865" s="174"/>
      <c r="AH865" s="174"/>
      <c r="AI865" s="174"/>
      <c r="AJ865" s="174"/>
      <c r="AK865" s="174"/>
      <c r="AL865" s="174"/>
      <c r="AM865" s="174"/>
      <c r="AN865" s="174"/>
      <c r="AO865" s="174"/>
      <c r="AP865" s="174"/>
      <c r="AQ865" s="174"/>
      <c r="AR865" s="174"/>
      <c r="AS865" s="174"/>
      <c r="AT865" s="174"/>
      <c r="AU865" s="174"/>
      <c r="AV865" s="174"/>
      <c r="AW865" s="174"/>
      <c r="AX865" s="174"/>
      <c r="AY865" s="174"/>
    </row>
    <row r="866" spans="14:51">
      <c r="N866" s="174"/>
      <c r="O866" s="174"/>
      <c r="P866" s="174"/>
      <c r="Q866" s="174"/>
      <c r="R866" s="174"/>
      <c r="S866" s="174"/>
      <c r="T866" s="174"/>
      <c r="U866" s="174"/>
      <c r="V866" s="174"/>
      <c r="W866" s="174"/>
      <c r="X866" s="174"/>
      <c r="Y866" s="174"/>
      <c r="Z866" s="174"/>
      <c r="AA866" s="174"/>
      <c r="AB866" s="174"/>
      <c r="AC866" s="174"/>
      <c r="AD866" s="174"/>
      <c r="AE866" s="174"/>
      <c r="AF866" s="174"/>
      <c r="AG866" s="174"/>
      <c r="AH866" s="174"/>
      <c r="AI866" s="174"/>
      <c r="AJ866" s="174"/>
      <c r="AK866" s="174"/>
      <c r="AL866" s="174"/>
      <c r="AM866" s="174"/>
      <c r="AN866" s="174"/>
      <c r="AO866" s="174"/>
      <c r="AP866" s="174"/>
      <c r="AQ866" s="174"/>
      <c r="AR866" s="174"/>
      <c r="AS866" s="174"/>
      <c r="AT866" s="174"/>
      <c r="AU866" s="174"/>
      <c r="AV866" s="174"/>
      <c r="AW866" s="174"/>
      <c r="AX866" s="174"/>
      <c r="AY866" s="174"/>
    </row>
    <row r="867" spans="14:51">
      <c r="N867" s="174"/>
      <c r="O867" s="174"/>
      <c r="P867" s="174"/>
      <c r="Q867" s="174"/>
      <c r="R867" s="174"/>
      <c r="S867" s="174"/>
      <c r="T867" s="174"/>
      <c r="U867" s="174"/>
      <c r="V867" s="174"/>
      <c r="W867" s="174"/>
      <c r="X867" s="174"/>
      <c r="Y867" s="174"/>
      <c r="Z867" s="174"/>
      <c r="AA867" s="174"/>
      <c r="AB867" s="174"/>
      <c r="AC867" s="174"/>
      <c r="AD867" s="174"/>
      <c r="AE867" s="174"/>
      <c r="AF867" s="174"/>
      <c r="AG867" s="174"/>
      <c r="AH867" s="174"/>
      <c r="AI867" s="174"/>
      <c r="AJ867" s="174"/>
      <c r="AK867" s="174"/>
      <c r="AL867" s="174"/>
      <c r="AM867" s="174"/>
      <c r="AN867" s="174"/>
      <c r="AO867" s="174"/>
      <c r="AP867" s="174"/>
      <c r="AQ867" s="174"/>
      <c r="AR867" s="174"/>
      <c r="AS867" s="174"/>
      <c r="AT867" s="174"/>
      <c r="AU867" s="174"/>
      <c r="AV867" s="174"/>
      <c r="AW867" s="174"/>
      <c r="AX867" s="174"/>
      <c r="AY867" s="174"/>
    </row>
    <row r="868" spans="14:51">
      <c r="N868" s="174"/>
      <c r="O868" s="174"/>
      <c r="P868" s="174"/>
      <c r="Q868" s="174"/>
      <c r="R868" s="174"/>
      <c r="S868" s="174"/>
      <c r="T868" s="174"/>
      <c r="U868" s="174"/>
      <c r="V868" s="174"/>
      <c r="W868" s="174"/>
      <c r="X868" s="174"/>
      <c r="Y868" s="174"/>
      <c r="Z868" s="174"/>
      <c r="AA868" s="174"/>
      <c r="AB868" s="174"/>
      <c r="AC868" s="174"/>
      <c r="AD868" s="174"/>
      <c r="AE868" s="174"/>
      <c r="AF868" s="174"/>
      <c r="AG868" s="174"/>
      <c r="AH868" s="174"/>
      <c r="AI868" s="174"/>
      <c r="AJ868" s="174"/>
      <c r="AK868" s="174"/>
      <c r="AL868" s="174"/>
      <c r="AM868" s="174"/>
      <c r="AN868" s="174"/>
      <c r="AO868" s="174"/>
      <c r="AP868" s="174"/>
      <c r="AQ868" s="174"/>
      <c r="AR868" s="174"/>
      <c r="AS868" s="174"/>
      <c r="AT868" s="174"/>
      <c r="AU868" s="174"/>
      <c r="AV868" s="174"/>
      <c r="AW868" s="174"/>
      <c r="AX868" s="174"/>
      <c r="AY868" s="174"/>
    </row>
    <row r="869" spans="14:51">
      <c r="N869" s="174"/>
      <c r="O869" s="174"/>
      <c r="P869" s="174"/>
      <c r="Q869" s="174"/>
      <c r="R869" s="174"/>
      <c r="S869" s="174"/>
      <c r="T869" s="174"/>
      <c r="U869" s="174"/>
      <c r="V869" s="174"/>
      <c r="W869" s="174"/>
      <c r="X869" s="174"/>
      <c r="Y869" s="174"/>
      <c r="Z869" s="174"/>
      <c r="AA869" s="174"/>
      <c r="AB869" s="174"/>
      <c r="AC869" s="174"/>
      <c r="AD869" s="174"/>
      <c r="AE869" s="174"/>
      <c r="AF869" s="174"/>
      <c r="AG869" s="174"/>
      <c r="AH869" s="174"/>
      <c r="AI869" s="174"/>
      <c r="AJ869" s="174"/>
      <c r="AK869" s="174"/>
      <c r="AL869" s="174"/>
      <c r="AM869" s="174"/>
      <c r="AN869" s="174"/>
      <c r="AO869" s="174"/>
      <c r="AP869" s="174"/>
      <c r="AQ869" s="174"/>
      <c r="AR869" s="174"/>
      <c r="AS869" s="174"/>
      <c r="AT869" s="174"/>
      <c r="AU869" s="174"/>
      <c r="AV869" s="174"/>
      <c r="AW869" s="174"/>
      <c r="AX869" s="174"/>
      <c r="AY869" s="174"/>
    </row>
    <row r="870" spans="14:51">
      <c r="N870" s="174"/>
      <c r="O870" s="174"/>
      <c r="P870" s="174"/>
      <c r="Q870" s="174"/>
      <c r="R870" s="174"/>
      <c r="S870" s="174"/>
      <c r="T870" s="174"/>
      <c r="U870" s="174"/>
      <c r="V870" s="174"/>
      <c r="W870" s="174"/>
      <c r="X870" s="174"/>
      <c r="Y870" s="174"/>
      <c r="Z870" s="174"/>
      <c r="AA870" s="174"/>
      <c r="AB870" s="174"/>
      <c r="AC870" s="174"/>
      <c r="AD870" s="174"/>
      <c r="AE870" s="174"/>
      <c r="AF870" s="174"/>
      <c r="AG870" s="174"/>
      <c r="AH870" s="174"/>
      <c r="AI870" s="174"/>
      <c r="AJ870" s="174"/>
      <c r="AK870" s="174"/>
      <c r="AL870" s="174"/>
      <c r="AM870" s="174"/>
      <c r="AN870" s="174"/>
      <c r="AO870" s="174"/>
      <c r="AP870" s="174"/>
      <c r="AQ870" s="174"/>
      <c r="AR870" s="174"/>
      <c r="AS870" s="174"/>
      <c r="AT870" s="174"/>
      <c r="AU870" s="174"/>
      <c r="AV870" s="174"/>
      <c r="AW870" s="174"/>
      <c r="AX870" s="174"/>
      <c r="AY870" s="174"/>
    </row>
    <row r="871" spans="14:51">
      <c r="N871" s="174"/>
      <c r="O871" s="174"/>
      <c r="P871" s="174"/>
      <c r="Q871" s="174"/>
      <c r="R871" s="174"/>
      <c r="S871" s="174"/>
      <c r="T871" s="174"/>
      <c r="U871" s="174"/>
      <c r="V871" s="174"/>
      <c r="W871" s="174"/>
      <c r="X871" s="174"/>
      <c r="Y871" s="174"/>
      <c r="Z871" s="174"/>
      <c r="AA871" s="174"/>
      <c r="AB871" s="174"/>
      <c r="AC871" s="174"/>
      <c r="AD871" s="174"/>
      <c r="AE871" s="174"/>
      <c r="AF871" s="174"/>
      <c r="AG871" s="174"/>
      <c r="AH871" s="174"/>
      <c r="AI871" s="174"/>
      <c r="AJ871" s="174"/>
      <c r="AK871" s="174"/>
      <c r="AL871" s="174"/>
      <c r="AM871" s="174"/>
      <c r="AN871" s="174"/>
      <c r="AO871" s="174"/>
      <c r="AP871" s="174"/>
      <c r="AQ871" s="174"/>
      <c r="AR871" s="174"/>
      <c r="AS871" s="174"/>
      <c r="AT871" s="174"/>
      <c r="AU871" s="174"/>
      <c r="AV871" s="174"/>
      <c r="AW871" s="174"/>
      <c r="AX871" s="174"/>
      <c r="AY871" s="174"/>
    </row>
    <row r="872" spans="14:51">
      <c r="N872" s="174"/>
      <c r="O872" s="174"/>
      <c r="P872" s="174"/>
      <c r="Q872" s="174"/>
      <c r="R872" s="174"/>
      <c r="S872" s="174"/>
      <c r="T872" s="174"/>
      <c r="U872" s="174"/>
      <c r="V872" s="174"/>
      <c r="W872" s="174"/>
      <c r="X872" s="174"/>
      <c r="Y872" s="174"/>
      <c r="Z872" s="174"/>
      <c r="AA872" s="174"/>
      <c r="AB872" s="174"/>
      <c r="AC872" s="174"/>
      <c r="AD872" s="174"/>
      <c r="AE872" s="174"/>
      <c r="AF872" s="174"/>
      <c r="AG872" s="174"/>
      <c r="AH872" s="174"/>
      <c r="AI872" s="174"/>
      <c r="AJ872" s="174"/>
      <c r="AK872" s="174"/>
      <c r="AL872" s="174"/>
      <c r="AM872" s="174"/>
      <c r="AN872" s="174"/>
      <c r="AO872" s="174"/>
      <c r="AP872" s="174"/>
      <c r="AQ872" s="174"/>
      <c r="AR872" s="174"/>
      <c r="AS872" s="174"/>
      <c r="AT872" s="174"/>
      <c r="AU872" s="174"/>
      <c r="AV872" s="174"/>
      <c r="AW872" s="174"/>
      <c r="AX872" s="174"/>
      <c r="AY872" s="174"/>
    </row>
    <row r="873" spans="14:51">
      <c r="N873" s="174"/>
      <c r="O873" s="174"/>
      <c r="P873" s="174"/>
      <c r="Q873" s="174"/>
      <c r="R873" s="174"/>
      <c r="S873" s="174"/>
      <c r="T873" s="174"/>
      <c r="U873" s="174"/>
      <c r="V873" s="174"/>
      <c r="W873" s="174"/>
      <c r="X873" s="174"/>
      <c r="Y873" s="174"/>
      <c r="Z873" s="174"/>
      <c r="AA873" s="174"/>
      <c r="AB873" s="174"/>
      <c r="AC873" s="174"/>
      <c r="AD873" s="174"/>
      <c r="AE873" s="174"/>
      <c r="AF873" s="174"/>
      <c r="AG873" s="174"/>
      <c r="AH873" s="174"/>
      <c r="AI873" s="174"/>
      <c r="AJ873" s="174"/>
      <c r="AK873" s="174"/>
      <c r="AL873" s="174"/>
      <c r="AM873" s="174"/>
      <c r="AN873" s="174"/>
      <c r="AO873" s="174"/>
      <c r="AP873" s="174"/>
      <c r="AQ873" s="174"/>
      <c r="AR873" s="174"/>
      <c r="AS873" s="174"/>
      <c r="AT873" s="174"/>
      <c r="AU873" s="174"/>
      <c r="AV873" s="174"/>
      <c r="AW873" s="174"/>
      <c r="AX873" s="174"/>
      <c r="AY873" s="174"/>
    </row>
    <row r="874" spans="14:51">
      <c r="N874" s="174"/>
      <c r="O874" s="174"/>
      <c r="P874" s="174"/>
      <c r="Q874" s="174"/>
      <c r="R874" s="174"/>
      <c r="S874" s="174"/>
      <c r="T874" s="174"/>
      <c r="U874" s="174"/>
      <c r="V874" s="174"/>
      <c r="W874" s="174"/>
      <c r="X874" s="174"/>
      <c r="Y874" s="174"/>
      <c r="Z874" s="174"/>
      <c r="AA874" s="174"/>
      <c r="AB874" s="174"/>
      <c r="AC874" s="174"/>
      <c r="AD874" s="174"/>
      <c r="AE874" s="174"/>
      <c r="AF874" s="174"/>
      <c r="AG874" s="174"/>
      <c r="AH874" s="174"/>
      <c r="AI874" s="174"/>
      <c r="AJ874" s="174"/>
      <c r="AK874" s="174"/>
      <c r="AL874" s="174"/>
      <c r="AM874" s="174"/>
      <c r="AN874" s="174"/>
      <c r="AO874" s="174"/>
      <c r="AP874" s="174"/>
      <c r="AQ874" s="174"/>
      <c r="AR874" s="174"/>
      <c r="AS874" s="174"/>
      <c r="AT874" s="174"/>
      <c r="AU874" s="174"/>
      <c r="AV874" s="174"/>
      <c r="AW874" s="174"/>
      <c r="AX874" s="174"/>
      <c r="AY874" s="174"/>
    </row>
    <row r="875" spans="14:51">
      <c r="N875" s="174"/>
      <c r="O875" s="174"/>
      <c r="P875" s="174"/>
      <c r="Q875" s="174"/>
      <c r="R875" s="174"/>
      <c r="S875" s="174"/>
      <c r="T875" s="174"/>
      <c r="U875" s="174"/>
      <c r="V875" s="174"/>
      <c r="W875" s="174"/>
      <c r="X875" s="174"/>
      <c r="Y875" s="174"/>
      <c r="Z875" s="174"/>
      <c r="AA875" s="174"/>
      <c r="AB875" s="174"/>
      <c r="AC875" s="174"/>
      <c r="AD875" s="174"/>
      <c r="AE875" s="174"/>
      <c r="AF875" s="174"/>
      <c r="AG875" s="174"/>
      <c r="AH875" s="174"/>
      <c r="AI875" s="174"/>
      <c r="AJ875" s="174"/>
      <c r="AK875" s="174"/>
      <c r="AL875" s="174"/>
      <c r="AM875" s="174"/>
      <c r="AN875" s="174"/>
      <c r="AO875" s="174"/>
      <c r="AP875" s="174"/>
      <c r="AQ875" s="174"/>
      <c r="AR875" s="174"/>
      <c r="AS875" s="174"/>
      <c r="AT875" s="174"/>
      <c r="AU875" s="174"/>
      <c r="AV875" s="174"/>
      <c r="AW875" s="174"/>
      <c r="AX875" s="174"/>
      <c r="AY875" s="174"/>
    </row>
    <row r="876" spans="14:51">
      <c r="N876" s="174"/>
      <c r="O876" s="174"/>
      <c r="P876" s="174"/>
      <c r="Q876" s="174"/>
      <c r="R876" s="174"/>
      <c r="S876" s="174"/>
      <c r="T876" s="174"/>
      <c r="U876" s="174"/>
      <c r="V876" s="174"/>
      <c r="W876" s="174"/>
      <c r="X876" s="174"/>
      <c r="Y876" s="174"/>
      <c r="Z876" s="174"/>
      <c r="AA876" s="174"/>
      <c r="AB876" s="174"/>
      <c r="AC876" s="174"/>
      <c r="AD876" s="174"/>
      <c r="AE876" s="174"/>
      <c r="AF876" s="174"/>
      <c r="AG876" s="174"/>
      <c r="AH876" s="174"/>
      <c r="AI876" s="174"/>
      <c r="AJ876" s="174"/>
      <c r="AK876" s="174"/>
      <c r="AL876" s="174"/>
      <c r="AM876" s="174"/>
      <c r="AN876" s="174"/>
      <c r="AO876" s="174"/>
      <c r="AP876" s="174"/>
      <c r="AQ876" s="174"/>
      <c r="AR876" s="174"/>
      <c r="AS876" s="174"/>
      <c r="AT876" s="174"/>
      <c r="AU876" s="174"/>
      <c r="AV876" s="174"/>
      <c r="AW876" s="174"/>
      <c r="AX876" s="174"/>
      <c r="AY876" s="174"/>
    </row>
    <row r="877" spans="14:51">
      <c r="N877" s="174"/>
      <c r="O877" s="174"/>
      <c r="P877" s="174"/>
      <c r="Q877" s="174"/>
      <c r="R877" s="174"/>
      <c r="S877" s="174"/>
      <c r="T877" s="174"/>
      <c r="U877" s="174"/>
      <c r="V877" s="174"/>
      <c r="W877" s="174"/>
      <c r="X877" s="174"/>
      <c r="Y877" s="174"/>
      <c r="Z877" s="174"/>
      <c r="AA877" s="174"/>
      <c r="AB877" s="174"/>
      <c r="AC877" s="174"/>
      <c r="AD877" s="174"/>
      <c r="AE877" s="174"/>
      <c r="AF877" s="174"/>
      <c r="AG877" s="174"/>
      <c r="AH877" s="174"/>
      <c r="AI877" s="174"/>
      <c r="AJ877" s="174"/>
      <c r="AK877" s="174"/>
      <c r="AL877" s="174"/>
      <c r="AM877" s="174"/>
      <c r="AN877" s="174"/>
      <c r="AO877" s="174"/>
      <c r="AP877" s="174"/>
      <c r="AQ877" s="174"/>
      <c r="AR877" s="174"/>
      <c r="AS877" s="174"/>
      <c r="AT877" s="174"/>
      <c r="AU877" s="174"/>
      <c r="AV877" s="174"/>
      <c r="AW877" s="174"/>
      <c r="AX877" s="174"/>
      <c r="AY877" s="174"/>
    </row>
    <row r="878" spans="14:51">
      <c r="N878" s="174"/>
      <c r="O878" s="174"/>
      <c r="P878" s="174"/>
      <c r="Q878" s="174"/>
      <c r="R878" s="174"/>
      <c r="S878" s="174"/>
      <c r="T878" s="174"/>
      <c r="U878" s="174"/>
      <c r="V878" s="174"/>
      <c r="W878" s="174"/>
      <c r="X878" s="174"/>
      <c r="Y878" s="174"/>
      <c r="Z878" s="174"/>
      <c r="AA878" s="174"/>
      <c r="AB878" s="174"/>
      <c r="AC878" s="174"/>
      <c r="AD878" s="174"/>
      <c r="AE878" s="174"/>
      <c r="AF878" s="174"/>
      <c r="AG878" s="174"/>
      <c r="AH878" s="174"/>
      <c r="AI878" s="174"/>
      <c r="AJ878" s="174"/>
      <c r="AK878" s="174"/>
      <c r="AL878" s="174"/>
      <c r="AM878" s="174"/>
      <c r="AN878" s="174"/>
      <c r="AO878" s="174"/>
      <c r="AP878" s="174"/>
      <c r="AQ878" s="174"/>
      <c r="AR878" s="174"/>
      <c r="AS878" s="174"/>
      <c r="AT878" s="174"/>
      <c r="AU878" s="174"/>
      <c r="AV878" s="174"/>
      <c r="AW878" s="174"/>
      <c r="AX878" s="174"/>
      <c r="AY878" s="174"/>
    </row>
    <row r="879" spans="14:51">
      <c r="N879" s="174"/>
      <c r="O879" s="174"/>
      <c r="P879" s="174"/>
      <c r="Q879" s="174"/>
      <c r="R879" s="174"/>
      <c r="S879" s="174"/>
      <c r="T879" s="174"/>
      <c r="U879" s="174"/>
      <c r="V879" s="174"/>
      <c r="W879" s="174"/>
      <c r="X879" s="174"/>
      <c r="Y879" s="174"/>
      <c r="Z879" s="174"/>
      <c r="AA879" s="174"/>
      <c r="AB879" s="174"/>
      <c r="AC879" s="174"/>
      <c r="AD879" s="174"/>
      <c r="AE879" s="174"/>
      <c r="AF879" s="174"/>
      <c r="AG879" s="174"/>
      <c r="AH879" s="174"/>
      <c r="AI879" s="174"/>
      <c r="AJ879" s="174"/>
      <c r="AK879" s="174"/>
      <c r="AL879" s="174"/>
      <c r="AM879" s="174"/>
      <c r="AN879" s="174"/>
      <c r="AO879" s="174"/>
      <c r="AP879" s="174"/>
      <c r="AQ879" s="174"/>
      <c r="AR879" s="174"/>
      <c r="AS879" s="174"/>
      <c r="AT879" s="174"/>
      <c r="AU879" s="174"/>
      <c r="AV879" s="174"/>
      <c r="AW879" s="174"/>
      <c r="AX879" s="174"/>
      <c r="AY879" s="174"/>
    </row>
    <row r="880" spans="14:51">
      <c r="N880" s="174"/>
      <c r="O880" s="174"/>
      <c r="P880" s="174"/>
      <c r="Q880" s="174"/>
      <c r="R880" s="174"/>
      <c r="S880" s="174"/>
      <c r="T880" s="174"/>
      <c r="U880" s="174"/>
      <c r="V880" s="174"/>
      <c r="W880" s="174"/>
      <c r="X880" s="174"/>
      <c r="Y880" s="174"/>
      <c r="Z880" s="174"/>
      <c r="AA880" s="174"/>
      <c r="AB880" s="174"/>
      <c r="AC880" s="174"/>
      <c r="AD880" s="174"/>
      <c r="AE880" s="174"/>
      <c r="AF880" s="174"/>
      <c r="AG880" s="174"/>
      <c r="AH880" s="174"/>
      <c r="AI880" s="174"/>
      <c r="AJ880" s="174"/>
      <c r="AK880" s="174"/>
      <c r="AL880" s="174"/>
      <c r="AM880" s="174"/>
      <c r="AN880" s="174"/>
      <c r="AO880" s="174"/>
      <c r="AP880" s="174"/>
      <c r="AQ880" s="174"/>
      <c r="AR880" s="174"/>
      <c r="AS880" s="174"/>
      <c r="AT880" s="174"/>
      <c r="AU880" s="174"/>
      <c r="AV880" s="174"/>
      <c r="AW880" s="174"/>
      <c r="AX880" s="174"/>
      <c r="AY880" s="174"/>
    </row>
    <row r="881" spans="14:51">
      <c r="N881" s="174"/>
      <c r="O881" s="174"/>
      <c r="P881" s="174"/>
      <c r="Q881" s="174"/>
      <c r="R881" s="174"/>
      <c r="S881" s="174"/>
      <c r="T881" s="174"/>
      <c r="U881" s="174"/>
      <c r="V881" s="174"/>
      <c r="W881" s="174"/>
      <c r="X881" s="174"/>
      <c r="Y881" s="174"/>
      <c r="Z881" s="174"/>
      <c r="AA881" s="174"/>
      <c r="AB881" s="174"/>
      <c r="AC881" s="174"/>
      <c r="AD881" s="174"/>
      <c r="AE881" s="174"/>
      <c r="AF881" s="174"/>
      <c r="AG881" s="174"/>
      <c r="AH881" s="174"/>
      <c r="AI881" s="174"/>
      <c r="AJ881" s="174"/>
      <c r="AK881" s="174"/>
      <c r="AL881" s="174"/>
      <c r="AM881" s="174"/>
      <c r="AN881" s="174"/>
      <c r="AO881" s="174"/>
      <c r="AP881" s="174"/>
      <c r="AQ881" s="174"/>
      <c r="AR881" s="174"/>
      <c r="AS881" s="174"/>
      <c r="AT881" s="174"/>
      <c r="AU881" s="174"/>
      <c r="AV881" s="174"/>
      <c r="AW881" s="174"/>
      <c r="AX881" s="174"/>
      <c r="AY881" s="174"/>
    </row>
    <row r="882" spans="14:51">
      <c r="N882" s="174"/>
      <c r="O882" s="174"/>
      <c r="P882" s="174"/>
      <c r="Q882" s="174"/>
      <c r="R882" s="174"/>
      <c r="S882" s="174"/>
      <c r="T882" s="174"/>
      <c r="U882" s="174"/>
      <c r="V882" s="174"/>
      <c r="W882" s="174"/>
      <c r="X882" s="174"/>
      <c r="Y882" s="174"/>
      <c r="Z882" s="174"/>
      <c r="AA882" s="174"/>
      <c r="AB882" s="174"/>
      <c r="AC882" s="174"/>
      <c r="AD882" s="174"/>
      <c r="AE882" s="174"/>
      <c r="AF882" s="174"/>
      <c r="AG882" s="174"/>
      <c r="AH882" s="174"/>
      <c r="AI882" s="174"/>
      <c r="AJ882" s="174"/>
      <c r="AK882" s="174"/>
      <c r="AL882" s="174"/>
      <c r="AM882" s="174"/>
      <c r="AN882" s="174"/>
      <c r="AO882" s="174"/>
      <c r="AP882" s="174"/>
      <c r="AQ882" s="174"/>
      <c r="AR882" s="174"/>
      <c r="AS882" s="174"/>
      <c r="AT882" s="174"/>
      <c r="AU882" s="174"/>
      <c r="AV882" s="174"/>
      <c r="AW882" s="174"/>
      <c r="AX882" s="174"/>
      <c r="AY882" s="174"/>
    </row>
    <row r="883" spans="14:51">
      <c r="N883" s="174"/>
      <c r="O883" s="174"/>
      <c r="P883" s="174"/>
      <c r="Q883" s="174"/>
      <c r="R883" s="174"/>
      <c r="S883" s="174"/>
      <c r="T883" s="174"/>
      <c r="U883" s="174"/>
      <c r="V883" s="174"/>
      <c r="W883" s="174"/>
      <c r="X883" s="174"/>
      <c r="Y883" s="174"/>
      <c r="Z883" s="174"/>
      <c r="AA883" s="174"/>
      <c r="AB883" s="174"/>
      <c r="AC883" s="174"/>
      <c r="AD883" s="174"/>
      <c r="AE883" s="174"/>
      <c r="AF883" s="174"/>
      <c r="AG883" s="174"/>
      <c r="AH883" s="174"/>
      <c r="AI883" s="174"/>
      <c r="AJ883" s="174"/>
      <c r="AK883" s="174"/>
      <c r="AL883" s="174"/>
      <c r="AM883" s="174"/>
      <c r="AN883" s="174"/>
      <c r="AO883" s="174"/>
      <c r="AP883" s="174"/>
      <c r="AQ883" s="174"/>
      <c r="AR883" s="174"/>
      <c r="AS883" s="174"/>
      <c r="AT883" s="174"/>
      <c r="AU883" s="174"/>
      <c r="AV883" s="174"/>
      <c r="AW883" s="174"/>
      <c r="AX883" s="174"/>
      <c r="AY883" s="174"/>
    </row>
    <row r="884" spans="14:51">
      <c r="N884" s="174"/>
      <c r="O884" s="174"/>
      <c r="P884" s="174"/>
      <c r="Q884" s="174"/>
      <c r="R884" s="174"/>
      <c r="S884" s="174"/>
      <c r="T884" s="174"/>
      <c r="U884" s="174"/>
      <c r="V884" s="174"/>
      <c r="W884" s="174"/>
      <c r="X884" s="174"/>
      <c r="Y884" s="174"/>
      <c r="Z884" s="174"/>
      <c r="AA884" s="174"/>
      <c r="AB884" s="174"/>
      <c r="AC884" s="174"/>
      <c r="AD884" s="174"/>
      <c r="AE884" s="174"/>
      <c r="AF884" s="174"/>
      <c r="AG884" s="174"/>
      <c r="AH884" s="174"/>
      <c r="AI884" s="174"/>
      <c r="AJ884" s="174"/>
      <c r="AK884" s="174"/>
      <c r="AL884" s="174"/>
      <c r="AM884" s="174"/>
      <c r="AN884" s="174"/>
      <c r="AO884" s="174"/>
      <c r="AP884" s="174"/>
      <c r="AQ884" s="174"/>
      <c r="AR884" s="174"/>
      <c r="AS884" s="174"/>
      <c r="AT884" s="174"/>
      <c r="AU884" s="174"/>
      <c r="AV884" s="174"/>
      <c r="AW884" s="174"/>
      <c r="AX884" s="174"/>
      <c r="AY884" s="174"/>
    </row>
    <row r="885" spans="14:51">
      <c r="N885" s="174"/>
      <c r="O885" s="174"/>
      <c r="P885" s="174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  <c r="AA885" s="174"/>
      <c r="AB885" s="174"/>
      <c r="AC885" s="174"/>
      <c r="AD885" s="174"/>
      <c r="AE885" s="174"/>
      <c r="AF885" s="174"/>
      <c r="AG885" s="174"/>
      <c r="AH885" s="174"/>
      <c r="AI885" s="174"/>
      <c r="AJ885" s="174"/>
      <c r="AK885" s="174"/>
      <c r="AL885" s="174"/>
      <c r="AM885" s="174"/>
      <c r="AN885" s="174"/>
      <c r="AO885" s="174"/>
      <c r="AP885" s="174"/>
      <c r="AQ885" s="174"/>
      <c r="AR885" s="174"/>
      <c r="AS885" s="174"/>
      <c r="AT885" s="174"/>
      <c r="AU885" s="174"/>
      <c r="AV885" s="174"/>
      <c r="AW885" s="174"/>
      <c r="AX885" s="174"/>
      <c r="AY885" s="174"/>
    </row>
    <row r="886" spans="14:51">
      <c r="N886" s="174"/>
      <c r="O886" s="174"/>
      <c r="P886" s="174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  <c r="AA886" s="174"/>
      <c r="AB886" s="174"/>
      <c r="AC886" s="174"/>
      <c r="AD886" s="174"/>
      <c r="AE886" s="174"/>
      <c r="AF886" s="174"/>
      <c r="AG886" s="174"/>
      <c r="AH886" s="174"/>
      <c r="AI886" s="174"/>
      <c r="AJ886" s="174"/>
      <c r="AK886" s="174"/>
      <c r="AL886" s="174"/>
      <c r="AM886" s="174"/>
      <c r="AN886" s="174"/>
      <c r="AO886" s="174"/>
      <c r="AP886" s="174"/>
      <c r="AQ886" s="174"/>
      <c r="AR886" s="174"/>
      <c r="AS886" s="174"/>
      <c r="AT886" s="174"/>
      <c r="AU886" s="174"/>
      <c r="AV886" s="174"/>
      <c r="AW886" s="174"/>
      <c r="AX886" s="174"/>
      <c r="AY886" s="174"/>
    </row>
    <row r="887" spans="14:51">
      <c r="N887" s="174"/>
      <c r="O887" s="174"/>
      <c r="P887" s="174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  <c r="AA887" s="174"/>
      <c r="AB887" s="174"/>
      <c r="AC887" s="174"/>
      <c r="AD887" s="174"/>
      <c r="AE887" s="174"/>
      <c r="AF887" s="174"/>
      <c r="AG887" s="174"/>
      <c r="AH887" s="174"/>
      <c r="AI887" s="174"/>
      <c r="AJ887" s="174"/>
      <c r="AK887" s="174"/>
      <c r="AL887" s="174"/>
      <c r="AM887" s="174"/>
      <c r="AN887" s="174"/>
      <c r="AO887" s="174"/>
      <c r="AP887" s="174"/>
      <c r="AQ887" s="174"/>
      <c r="AR887" s="174"/>
      <c r="AS887" s="174"/>
      <c r="AT887" s="174"/>
      <c r="AU887" s="174"/>
      <c r="AV887" s="174"/>
      <c r="AW887" s="174"/>
      <c r="AX887" s="174"/>
      <c r="AY887" s="174"/>
    </row>
    <row r="888" spans="14:51">
      <c r="N888" s="174"/>
      <c r="O888" s="174"/>
      <c r="P888" s="174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  <c r="AA888" s="174"/>
      <c r="AB888" s="174"/>
      <c r="AC888" s="174"/>
      <c r="AD888" s="174"/>
      <c r="AE888" s="174"/>
      <c r="AF888" s="174"/>
      <c r="AG888" s="174"/>
      <c r="AH888" s="174"/>
      <c r="AI888" s="174"/>
      <c r="AJ888" s="174"/>
      <c r="AK888" s="174"/>
      <c r="AL888" s="174"/>
      <c r="AM888" s="174"/>
      <c r="AN888" s="174"/>
      <c r="AO888" s="174"/>
      <c r="AP888" s="174"/>
      <c r="AQ888" s="174"/>
      <c r="AR888" s="174"/>
      <c r="AS888" s="174"/>
      <c r="AT888" s="174"/>
      <c r="AU888" s="174"/>
      <c r="AV888" s="174"/>
      <c r="AW888" s="174"/>
      <c r="AX888" s="174"/>
      <c r="AY888" s="174"/>
    </row>
    <row r="889" spans="14:51">
      <c r="N889" s="174"/>
      <c r="O889" s="174"/>
      <c r="P889" s="174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  <c r="AA889" s="174"/>
      <c r="AB889" s="174"/>
      <c r="AC889" s="174"/>
      <c r="AD889" s="174"/>
      <c r="AE889" s="174"/>
      <c r="AF889" s="174"/>
      <c r="AG889" s="174"/>
      <c r="AH889" s="174"/>
      <c r="AI889" s="174"/>
      <c r="AJ889" s="174"/>
      <c r="AK889" s="174"/>
      <c r="AL889" s="174"/>
      <c r="AM889" s="174"/>
      <c r="AN889" s="174"/>
      <c r="AO889" s="174"/>
      <c r="AP889" s="174"/>
      <c r="AQ889" s="174"/>
      <c r="AR889" s="174"/>
      <c r="AS889" s="174"/>
      <c r="AT889" s="174"/>
      <c r="AU889" s="174"/>
      <c r="AV889" s="174"/>
      <c r="AW889" s="174"/>
      <c r="AX889" s="174"/>
      <c r="AY889" s="174"/>
    </row>
    <row r="890" spans="14:51">
      <c r="N890" s="174"/>
      <c r="O890" s="174"/>
      <c r="P890" s="174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  <c r="AA890" s="174"/>
      <c r="AB890" s="174"/>
      <c r="AC890" s="174"/>
      <c r="AD890" s="174"/>
      <c r="AE890" s="174"/>
      <c r="AF890" s="174"/>
      <c r="AG890" s="174"/>
      <c r="AH890" s="174"/>
      <c r="AI890" s="174"/>
      <c r="AJ890" s="174"/>
      <c r="AK890" s="174"/>
      <c r="AL890" s="174"/>
      <c r="AM890" s="174"/>
      <c r="AN890" s="174"/>
      <c r="AO890" s="174"/>
      <c r="AP890" s="174"/>
      <c r="AQ890" s="174"/>
      <c r="AR890" s="174"/>
      <c r="AS890" s="174"/>
      <c r="AT890" s="174"/>
      <c r="AU890" s="174"/>
      <c r="AV890" s="174"/>
      <c r="AW890" s="174"/>
      <c r="AX890" s="174"/>
      <c r="AY890" s="174"/>
    </row>
    <row r="891" spans="14:51">
      <c r="N891" s="174"/>
      <c r="O891" s="174"/>
      <c r="P891" s="174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  <c r="AA891" s="174"/>
      <c r="AB891" s="174"/>
      <c r="AC891" s="174"/>
      <c r="AD891" s="174"/>
      <c r="AE891" s="174"/>
      <c r="AF891" s="174"/>
      <c r="AG891" s="174"/>
      <c r="AH891" s="174"/>
      <c r="AI891" s="174"/>
      <c r="AJ891" s="174"/>
      <c r="AK891" s="174"/>
      <c r="AL891" s="174"/>
      <c r="AM891" s="174"/>
      <c r="AN891" s="174"/>
      <c r="AO891" s="174"/>
      <c r="AP891" s="174"/>
      <c r="AQ891" s="174"/>
      <c r="AR891" s="174"/>
      <c r="AS891" s="174"/>
      <c r="AT891" s="174"/>
      <c r="AU891" s="174"/>
      <c r="AV891" s="174"/>
      <c r="AW891" s="174"/>
      <c r="AX891" s="174"/>
      <c r="AY891" s="174"/>
    </row>
    <row r="892" spans="14:51">
      <c r="N892" s="174"/>
      <c r="O892" s="174"/>
      <c r="P892" s="174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  <c r="AA892" s="174"/>
      <c r="AB892" s="174"/>
      <c r="AC892" s="174"/>
      <c r="AD892" s="174"/>
      <c r="AE892" s="174"/>
      <c r="AF892" s="174"/>
      <c r="AG892" s="174"/>
      <c r="AH892" s="174"/>
      <c r="AI892" s="174"/>
      <c r="AJ892" s="174"/>
      <c r="AK892" s="174"/>
      <c r="AL892" s="174"/>
      <c r="AM892" s="174"/>
      <c r="AN892" s="174"/>
      <c r="AO892" s="174"/>
      <c r="AP892" s="174"/>
      <c r="AQ892" s="174"/>
      <c r="AR892" s="174"/>
      <c r="AS892" s="174"/>
      <c r="AT892" s="174"/>
      <c r="AU892" s="174"/>
      <c r="AV892" s="174"/>
      <c r="AW892" s="174"/>
      <c r="AX892" s="174"/>
      <c r="AY892" s="174"/>
    </row>
    <row r="893" spans="14:51">
      <c r="N893" s="174"/>
      <c r="O893" s="174"/>
      <c r="P893" s="174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  <c r="AA893" s="174"/>
      <c r="AB893" s="174"/>
      <c r="AC893" s="174"/>
      <c r="AD893" s="174"/>
      <c r="AE893" s="174"/>
      <c r="AF893" s="174"/>
      <c r="AG893" s="174"/>
      <c r="AH893" s="174"/>
      <c r="AI893" s="174"/>
      <c r="AJ893" s="174"/>
      <c r="AK893" s="174"/>
      <c r="AL893" s="174"/>
      <c r="AM893" s="174"/>
      <c r="AN893" s="174"/>
      <c r="AO893" s="174"/>
      <c r="AP893" s="174"/>
      <c r="AQ893" s="174"/>
      <c r="AR893" s="174"/>
      <c r="AS893" s="174"/>
      <c r="AT893" s="174"/>
      <c r="AU893" s="174"/>
      <c r="AV893" s="174"/>
      <c r="AW893" s="174"/>
      <c r="AX893" s="174"/>
      <c r="AY893" s="174"/>
    </row>
    <row r="894" spans="14:51">
      <c r="N894" s="174"/>
      <c r="O894" s="174"/>
      <c r="P894" s="174"/>
      <c r="Q894" s="174"/>
      <c r="R894" s="174"/>
      <c r="S894" s="174"/>
      <c r="T894" s="174"/>
      <c r="U894" s="174"/>
      <c r="V894" s="174"/>
      <c r="W894" s="174"/>
      <c r="X894" s="174"/>
      <c r="Y894" s="174"/>
      <c r="Z894" s="174"/>
      <c r="AA894" s="174"/>
      <c r="AB894" s="174"/>
      <c r="AC894" s="174"/>
      <c r="AD894" s="174"/>
      <c r="AE894" s="174"/>
      <c r="AF894" s="174"/>
      <c r="AG894" s="174"/>
      <c r="AH894" s="174"/>
      <c r="AI894" s="174"/>
      <c r="AJ894" s="174"/>
      <c r="AK894" s="174"/>
      <c r="AL894" s="174"/>
      <c r="AM894" s="174"/>
      <c r="AN894" s="174"/>
      <c r="AO894" s="174"/>
      <c r="AP894" s="174"/>
      <c r="AQ894" s="174"/>
      <c r="AR894" s="174"/>
      <c r="AS894" s="174"/>
      <c r="AT894" s="174"/>
      <c r="AU894" s="174"/>
      <c r="AV894" s="174"/>
      <c r="AW894" s="174"/>
      <c r="AX894" s="174"/>
      <c r="AY894" s="174"/>
    </row>
    <row r="895" spans="14:51">
      <c r="N895" s="174"/>
      <c r="O895" s="174"/>
      <c r="P895" s="174"/>
      <c r="Q895" s="174"/>
      <c r="R895" s="174"/>
      <c r="S895" s="174"/>
      <c r="T895" s="174"/>
      <c r="U895" s="174"/>
      <c r="V895" s="174"/>
      <c r="W895" s="174"/>
      <c r="X895" s="174"/>
      <c r="Y895" s="174"/>
      <c r="Z895" s="174"/>
      <c r="AA895" s="174"/>
      <c r="AB895" s="174"/>
      <c r="AC895" s="174"/>
      <c r="AD895" s="174"/>
      <c r="AE895" s="174"/>
      <c r="AF895" s="174"/>
      <c r="AG895" s="174"/>
      <c r="AH895" s="174"/>
      <c r="AI895" s="174"/>
      <c r="AJ895" s="174"/>
      <c r="AK895" s="174"/>
      <c r="AL895" s="174"/>
      <c r="AM895" s="174"/>
      <c r="AN895" s="174"/>
      <c r="AO895" s="174"/>
      <c r="AP895" s="174"/>
      <c r="AQ895" s="174"/>
      <c r="AR895" s="174"/>
      <c r="AS895" s="174"/>
      <c r="AT895" s="174"/>
      <c r="AU895" s="174"/>
      <c r="AV895" s="174"/>
      <c r="AW895" s="174"/>
      <c r="AX895" s="174"/>
      <c r="AY895" s="174"/>
    </row>
    <row r="896" spans="14:51">
      <c r="N896" s="174"/>
      <c r="O896" s="174"/>
      <c r="P896" s="174"/>
      <c r="Q896" s="174"/>
      <c r="R896" s="174"/>
      <c r="S896" s="174"/>
      <c r="T896" s="174"/>
      <c r="U896" s="174"/>
      <c r="V896" s="174"/>
      <c r="W896" s="174"/>
      <c r="X896" s="174"/>
      <c r="Y896" s="174"/>
      <c r="Z896" s="174"/>
      <c r="AA896" s="174"/>
      <c r="AB896" s="174"/>
      <c r="AC896" s="174"/>
      <c r="AD896" s="174"/>
      <c r="AE896" s="174"/>
      <c r="AF896" s="174"/>
      <c r="AG896" s="174"/>
      <c r="AH896" s="174"/>
      <c r="AI896" s="174"/>
      <c r="AJ896" s="174"/>
      <c r="AK896" s="174"/>
      <c r="AL896" s="174"/>
      <c r="AM896" s="174"/>
      <c r="AN896" s="174"/>
      <c r="AO896" s="174"/>
      <c r="AP896" s="174"/>
      <c r="AQ896" s="174"/>
      <c r="AR896" s="174"/>
      <c r="AS896" s="174"/>
      <c r="AT896" s="174"/>
      <c r="AU896" s="174"/>
      <c r="AV896" s="174"/>
      <c r="AW896" s="174"/>
      <c r="AX896" s="174"/>
      <c r="AY896" s="174"/>
    </row>
    <row r="897" spans="14:51">
      <c r="N897" s="174"/>
      <c r="O897" s="174"/>
      <c r="P897" s="174"/>
      <c r="Q897" s="174"/>
      <c r="R897" s="174"/>
      <c r="S897" s="174"/>
      <c r="T897" s="174"/>
      <c r="U897" s="174"/>
      <c r="V897" s="174"/>
      <c r="W897" s="174"/>
      <c r="X897" s="174"/>
      <c r="Y897" s="174"/>
      <c r="Z897" s="174"/>
      <c r="AA897" s="174"/>
      <c r="AB897" s="174"/>
      <c r="AC897" s="174"/>
      <c r="AD897" s="174"/>
      <c r="AE897" s="174"/>
      <c r="AF897" s="174"/>
      <c r="AG897" s="174"/>
      <c r="AH897" s="174"/>
      <c r="AI897" s="174"/>
      <c r="AJ897" s="174"/>
      <c r="AK897" s="174"/>
      <c r="AL897" s="174"/>
      <c r="AM897" s="174"/>
      <c r="AN897" s="174"/>
      <c r="AO897" s="174"/>
      <c r="AP897" s="174"/>
      <c r="AQ897" s="174"/>
      <c r="AR897" s="174"/>
      <c r="AS897" s="174"/>
      <c r="AT897" s="174"/>
      <c r="AU897" s="174"/>
      <c r="AV897" s="174"/>
      <c r="AW897" s="174"/>
      <c r="AX897" s="174"/>
      <c r="AY897" s="174"/>
    </row>
    <row r="898" spans="14:51">
      <c r="N898" s="174"/>
      <c r="O898" s="174"/>
      <c r="P898" s="174"/>
      <c r="Q898" s="174"/>
      <c r="R898" s="174"/>
      <c r="S898" s="174"/>
      <c r="T898" s="174"/>
      <c r="U898" s="174"/>
      <c r="V898" s="174"/>
      <c r="W898" s="174"/>
      <c r="X898" s="174"/>
      <c r="Y898" s="174"/>
      <c r="Z898" s="174"/>
      <c r="AA898" s="174"/>
      <c r="AB898" s="174"/>
      <c r="AC898" s="174"/>
      <c r="AD898" s="174"/>
      <c r="AE898" s="174"/>
      <c r="AF898" s="174"/>
      <c r="AG898" s="174"/>
      <c r="AH898" s="174"/>
      <c r="AI898" s="174"/>
      <c r="AJ898" s="174"/>
      <c r="AK898" s="174"/>
      <c r="AL898" s="174"/>
      <c r="AM898" s="174"/>
      <c r="AN898" s="174"/>
      <c r="AO898" s="174"/>
      <c r="AP898" s="174"/>
      <c r="AQ898" s="174"/>
      <c r="AR898" s="174"/>
      <c r="AS898" s="174"/>
      <c r="AT898" s="174"/>
      <c r="AU898" s="174"/>
      <c r="AV898" s="174"/>
      <c r="AW898" s="174"/>
      <c r="AX898" s="174"/>
      <c r="AY898" s="174"/>
    </row>
    <row r="899" spans="14:51">
      <c r="N899" s="174"/>
      <c r="O899" s="174"/>
      <c r="P899" s="174"/>
      <c r="Q899" s="174"/>
      <c r="R899" s="174"/>
      <c r="S899" s="174"/>
      <c r="T899" s="174"/>
      <c r="U899" s="174"/>
      <c r="V899" s="174"/>
      <c r="W899" s="174"/>
      <c r="X899" s="174"/>
      <c r="Y899" s="174"/>
      <c r="Z899" s="174"/>
      <c r="AA899" s="174"/>
      <c r="AB899" s="174"/>
      <c r="AC899" s="174"/>
      <c r="AD899" s="174"/>
      <c r="AE899" s="174"/>
      <c r="AF899" s="174"/>
      <c r="AG899" s="174"/>
      <c r="AH899" s="174"/>
      <c r="AI899" s="174"/>
      <c r="AJ899" s="174"/>
      <c r="AK899" s="174"/>
      <c r="AL899" s="174"/>
      <c r="AM899" s="174"/>
      <c r="AN899" s="174"/>
      <c r="AO899" s="174"/>
      <c r="AP899" s="174"/>
      <c r="AQ899" s="174"/>
      <c r="AR899" s="174"/>
      <c r="AS899" s="174"/>
      <c r="AT899" s="174"/>
      <c r="AU899" s="174"/>
      <c r="AV899" s="174"/>
      <c r="AW899" s="174"/>
      <c r="AX899" s="174"/>
      <c r="AY899" s="174"/>
    </row>
    <row r="900" spans="14:51">
      <c r="N900" s="174"/>
      <c r="O900" s="174"/>
      <c r="P900" s="174"/>
      <c r="Q900" s="174"/>
      <c r="R900" s="174"/>
      <c r="S900" s="174"/>
      <c r="T900" s="174"/>
      <c r="U900" s="174"/>
      <c r="V900" s="174"/>
      <c r="W900" s="174"/>
      <c r="X900" s="174"/>
      <c r="Y900" s="174"/>
      <c r="Z900" s="174"/>
      <c r="AA900" s="174"/>
      <c r="AB900" s="174"/>
      <c r="AC900" s="174"/>
      <c r="AD900" s="174"/>
      <c r="AE900" s="174"/>
      <c r="AF900" s="174"/>
      <c r="AG900" s="174"/>
      <c r="AH900" s="174"/>
      <c r="AI900" s="174"/>
      <c r="AJ900" s="174"/>
      <c r="AK900" s="174"/>
      <c r="AL900" s="174"/>
      <c r="AM900" s="174"/>
      <c r="AN900" s="174"/>
      <c r="AO900" s="174"/>
      <c r="AP900" s="174"/>
      <c r="AQ900" s="174"/>
      <c r="AR900" s="174"/>
      <c r="AS900" s="174"/>
      <c r="AT900" s="174"/>
      <c r="AU900" s="174"/>
      <c r="AV900" s="174"/>
      <c r="AW900" s="174"/>
      <c r="AX900" s="174"/>
      <c r="AY900" s="174"/>
    </row>
    <row r="901" spans="14:51">
      <c r="N901" s="174"/>
      <c r="O901" s="174"/>
      <c r="P901" s="174"/>
      <c r="Q901" s="174"/>
      <c r="R901" s="174"/>
      <c r="S901" s="174"/>
      <c r="T901" s="174"/>
      <c r="U901" s="174"/>
      <c r="V901" s="174"/>
      <c r="W901" s="174"/>
      <c r="X901" s="174"/>
      <c r="Y901" s="174"/>
      <c r="Z901" s="174"/>
      <c r="AA901" s="174"/>
      <c r="AB901" s="174"/>
      <c r="AC901" s="174"/>
      <c r="AD901" s="174"/>
      <c r="AE901" s="174"/>
      <c r="AF901" s="174"/>
      <c r="AG901" s="174"/>
      <c r="AH901" s="174"/>
      <c r="AI901" s="174"/>
      <c r="AJ901" s="174"/>
      <c r="AK901" s="174"/>
      <c r="AL901" s="174"/>
      <c r="AM901" s="174"/>
      <c r="AN901" s="174"/>
      <c r="AO901" s="174"/>
      <c r="AP901" s="174"/>
      <c r="AQ901" s="174"/>
      <c r="AR901" s="174"/>
      <c r="AS901" s="174"/>
      <c r="AT901" s="174"/>
      <c r="AU901" s="174"/>
      <c r="AV901" s="174"/>
      <c r="AW901" s="174"/>
      <c r="AX901" s="174"/>
      <c r="AY901" s="174"/>
    </row>
    <row r="902" spans="14:51">
      <c r="N902" s="174"/>
      <c r="O902" s="174"/>
      <c r="P902" s="174"/>
      <c r="Q902" s="174"/>
      <c r="R902" s="174"/>
      <c r="S902" s="174"/>
      <c r="T902" s="174"/>
      <c r="U902" s="174"/>
      <c r="V902" s="174"/>
      <c r="W902" s="174"/>
      <c r="X902" s="174"/>
      <c r="Y902" s="174"/>
      <c r="Z902" s="174"/>
      <c r="AA902" s="174"/>
      <c r="AB902" s="174"/>
      <c r="AC902" s="174"/>
      <c r="AD902" s="174"/>
      <c r="AE902" s="174"/>
      <c r="AF902" s="174"/>
      <c r="AG902" s="174"/>
      <c r="AH902" s="174"/>
      <c r="AI902" s="174"/>
      <c r="AJ902" s="174"/>
      <c r="AK902" s="174"/>
      <c r="AL902" s="174"/>
      <c r="AM902" s="174"/>
      <c r="AN902" s="174"/>
      <c r="AO902" s="174"/>
      <c r="AP902" s="174"/>
      <c r="AQ902" s="174"/>
      <c r="AR902" s="174"/>
      <c r="AS902" s="174"/>
      <c r="AT902" s="174"/>
      <c r="AU902" s="174"/>
      <c r="AV902" s="174"/>
      <c r="AW902" s="174"/>
      <c r="AX902" s="174"/>
      <c r="AY902" s="174"/>
    </row>
    <row r="903" spans="14:51">
      <c r="N903" s="174"/>
      <c r="O903" s="174"/>
      <c r="P903" s="174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  <c r="AA903" s="174"/>
      <c r="AB903" s="174"/>
      <c r="AC903" s="174"/>
      <c r="AD903" s="174"/>
      <c r="AE903" s="174"/>
      <c r="AF903" s="174"/>
      <c r="AG903" s="174"/>
      <c r="AH903" s="174"/>
      <c r="AI903" s="174"/>
      <c r="AJ903" s="174"/>
      <c r="AK903" s="174"/>
      <c r="AL903" s="174"/>
      <c r="AM903" s="174"/>
      <c r="AN903" s="174"/>
      <c r="AO903" s="174"/>
      <c r="AP903" s="174"/>
      <c r="AQ903" s="174"/>
      <c r="AR903" s="174"/>
      <c r="AS903" s="174"/>
      <c r="AT903" s="174"/>
      <c r="AU903" s="174"/>
      <c r="AV903" s="174"/>
      <c r="AW903" s="174"/>
      <c r="AX903" s="174"/>
      <c r="AY903" s="174"/>
    </row>
    <row r="904" spans="14:51">
      <c r="N904" s="174"/>
      <c r="O904" s="174"/>
      <c r="P904" s="174"/>
      <c r="Q904" s="174"/>
      <c r="R904" s="174"/>
      <c r="S904" s="174"/>
      <c r="T904" s="174"/>
      <c r="U904" s="174"/>
      <c r="V904" s="174"/>
      <c r="W904" s="174"/>
      <c r="X904" s="174"/>
      <c r="Y904" s="174"/>
      <c r="Z904" s="174"/>
      <c r="AA904" s="174"/>
      <c r="AB904" s="174"/>
      <c r="AC904" s="174"/>
      <c r="AD904" s="174"/>
      <c r="AE904" s="174"/>
      <c r="AF904" s="174"/>
      <c r="AG904" s="174"/>
      <c r="AH904" s="174"/>
      <c r="AI904" s="174"/>
      <c r="AJ904" s="174"/>
      <c r="AK904" s="174"/>
      <c r="AL904" s="174"/>
      <c r="AM904" s="174"/>
      <c r="AN904" s="174"/>
      <c r="AO904" s="174"/>
      <c r="AP904" s="174"/>
      <c r="AQ904" s="174"/>
      <c r="AR904" s="174"/>
      <c r="AS904" s="174"/>
      <c r="AT904" s="174"/>
      <c r="AU904" s="174"/>
      <c r="AV904" s="174"/>
      <c r="AW904" s="174"/>
      <c r="AX904" s="174"/>
      <c r="AY904" s="174"/>
    </row>
    <row r="905" spans="14:51">
      <c r="N905" s="174"/>
      <c r="O905" s="174"/>
      <c r="P905" s="174"/>
      <c r="Q905" s="174"/>
      <c r="R905" s="174"/>
      <c r="S905" s="174"/>
      <c r="T905" s="174"/>
      <c r="U905" s="174"/>
      <c r="V905" s="174"/>
      <c r="W905" s="174"/>
      <c r="X905" s="174"/>
      <c r="Y905" s="174"/>
      <c r="Z905" s="174"/>
      <c r="AA905" s="174"/>
      <c r="AB905" s="174"/>
      <c r="AC905" s="174"/>
      <c r="AD905" s="174"/>
      <c r="AE905" s="174"/>
      <c r="AF905" s="174"/>
      <c r="AG905" s="174"/>
      <c r="AH905" s="174"/>
      <c r="AI905" s="174"/>
      <c r="AJ905" s="174"/>
      <c r="AK905" s="174"/>
      <c r="AL905" s="174"/>
      <c r="AM905" s="174"/>
      <c r="AN905" s="174"/>
      <c r="AO905" s="174"/>
      <c r="AP905" s="174"/>
      <c r="AQ905" s="174"/>
      <c r="AR905" s="174"/>
      <c r="AS905" s="174"/>
      <c r="AT905" s="174"/>
      <c r="AU905" s="174"/>
      <c r="AV905" s="174"/>
      <c r="AW905" s="174"/>
      <c r="AX905" s="174"/>
      <c r="AY905" s="174"/>
    </row>
    <row r="906" spans="14:51">
      <c r="N906" s="174"/>
      <c r="O906" s="174"/>
      <c r="P906" s="174"/>
      <c r="Q906" s="174"/>
      <c r="R906" s="174"/>
      <c r="S906" s="174"/>
      <c r="T906" s="174"/>
      <c r="U906" s="174"/>
      <c r="V906" s="174"/>
      <c r="W906" s="174"/>
      <c r="X906" s="174"/>
      <c r="Y906" s="174"/>
      <c r="Z906" s="174"/>
      <c r="AA906" s="174"/>
      <c r="AB906" s="174"/>
      <c r="AC906" s="174"/>
      <c r="AD906" s="174"/>
      <c r="AE906" s="174"/>
      <c r="AF906" s="174"/>
      <c r="AG906" s="174"/>
      <c r="AH906" s="174"/>
      <c r="AI906" s="174"/>
      <c r="AJ906" s="174"/>
      <c r="AK906" s="174"/>
      <c r="AL906" s="174"/>
      <c r="AM906" s="174"/>
      <c r="AN906" s="174"/>
      <c r="AO906" s="174"/>
      <c r="AP906" s="174"/>
      <c r="AQ906" s="174"/>
      <c r="AR906" s="174"/>
      <c r="AS906" s="174"/>
      <c r="AT906" s="174"/>
      <c r="AU906" s="174"/>
      <c r="AV906" s="174"/>
      <c r="AW906" s="174"/>
      <c r="AX906" s="174"/>
      <c r="AY906" s="174"/>
    </row>
    <row r="907" spans="14:51">
      <c r="N907" s="174"/>
      <c r="O907" s="174"/>
      <c r="P907" s="174"/>
      <c r="Q907" s="174"/>
      <c r="R907" s="174"/>
      <c r="S907" s="174"/>
      <c r="T907" s="174"/>
      <c r="U907" s="174"/>
      <c r="V907" s="174"/>
      <c r="W907" s="174"/>
      <c r="X907" s="174"/>
      <c r="Y907" s="174"/>
      <c r="Z907" s="174"/>
      <c r="AA907" s="174"/>
      <c r="AB907" s="174"/>
      <c r="AC907" s="174"/>
      <c r="AD907" s="174"/>
      <c r="AE907" s="174"/>
      <c r="AF907" s="174"/>
      <c r="AG907" s="174"/>
      <c r="AH907" s="174"/>
      <c r="AI907" s="174"/>
      <c r="AJ907" s="174"/>
      <c r="AK907" s="174"/>
      <c r="AL907" s="174"/>
      <c r="AM907" s="174"/>
      <c r="AN907" s="174"/>
      <c r="AO907" s="174"/>
      <c r="AP907" s="174"/>
      <c r="AQ907" s="174"/>
      <c r="AR907" s="174"/>
      <c r="AS907" s="174"/>
      <c r="AT907" s="174"/>
      <c r="AU907" s="174"/>
      <c r="AV907" s="174"/>
      <c r="AW907" s="174"/>
      <c r="AX907" s="174"/>
      <c r="AY907" s="174"/>
    </row>
    <row r="908" spans="14:51">
      <c r="N908" s="174"/>
      <c r="O908" s="174"/>
      <c r="P908" s="174"/>
      <c r="Q908" s="174"/>
      <c r="R908" s="174"/>
      <c r="S908" s="174"/>
      <c r="T908" s="174"/>
      <c r="U908" s="174"/>
      <c r="V908" s="174"/>
      <c r="W908" s="174"/>
      <c r="X908" s="174"/>
      <c r="Y908" s="174"/>
      <c r="Z908" s="174"/>
      <c r="AA908" s="174"/>
      <c r="AB908" s="174"/>
      <c r="AC908" s="174"/>
      <c r="AD908" s="174"/>
      <c r="AE908" s="174"/>
      <c r="AF908" s="174"/>
      <c r="AG908" s="174"/>
      <c r="AH908" s="174"/>
      <c r="AI908" s="174"/>
      <c r="AJ908" s="174"/>
      <c r="AK908" s="174"/>
      <c r="AL908" s="174"/>
      <c r="AM908" s="174"/>
      <c r="AN908" s="174"/>
      <c r="AO908" s="174"/>
      <c r="AP908" s="174"/>
      <c r="AQ908" s="174"/>
      <c r="AR908" s="174"/>
      <c r="AS908" s="174"/>
      <c r="AT908" s="174"/>
      <c r="AU908" s="174"/>
      <c r="AV908" s="174"/>
      <c r="AW908" s="174"/>
      <c r="AX908" s="174"/>
      <c r="AY908" s="174"/>
    </row>
    <row r="909" spans="14:51">
      <c r="N909" s="174"/>
      <c r="O909" s="174"/>
      <c r="P909" s="174"/>
      <c r="Q909" s="174"/>
      <c r="R909" s="174"/>
      <c r="S909" s="174"/>
      <c r="T909" s="174"/>
      <c r="U909" s="174"/>
      <c r="V909" s="174"/>
      <c r="W909" s="174"/>
      <c r="X909" s="174"/>
      <c r="Y909" s="174"/>
      <c r="Z909" s="174"/>
      <c r="AA909" s="174"/>
      <c r="AB909" s="174"/>
      <c r="AC909" s="174"/>
      <c r="AD909" s="174"/>
      <c r="AE909" s="174"/>
      <c r="AF909" s="174"/>
      <c r="AG909" s="174"/>
      <c r="AH909" s="174"/>
      <c r="AI909" s="174"/>
      <c r="AJ909" s="174"/>
      <c r="AK909" s="174"/>
      <c r="AL909" s="174"/>
      <c r="AM909" s="174"/>
      <c r="AN909" s="174"/>
      <c r="AO909" s="174"/>
      <c r="AP909" s="174"/>
      <c r="AQ909" s="174"/>
      <c r="AR909" s="174"/>
      <c r="AS909" s="174"/>
      <c r="AT909" s="174"/>
      <c r="AU909" s="174"/>
      <c r="AV909" s="174"/>
      <c r="AW909" s="174"/>
      <c r="AX909" s="174"/>
      <c r="AY909" s="174"/>
    </row>
    <row r="910" spans="14:51">
      <c r="N910" s="174"/>
      <c r="O910" s="174"/>
      <c r="P910" s="174"/>
      <c r="Q910" s="174"/>
      <c r="R910" s="174"/>
      <c r="S910" s="174"/>
      <c r="T910" s="174"/>
      <c r="U910" s="174"/>
      <c r="V910" s="174"/>
      <c r="W910" s="174"/>
      <c r="X910" s="174"/>
      <c r="Y910" s="174"/>
      <c r="Z910" s="174"/>
      <c r="AA910" s="174"/>
      <c r="AB910" s="174"/>
      <c r="AC910" s="174"/>
      <c r="AD910" s="174"/>
      <c r="AE910" s="174"/>
      <c r="AF910" s="174"/>
      <c r="AG910" s="174"/>
      <c r="AH910" s="174"/>
      <c r="AI910" s="174"/>
      <c r="AJ910" s="174"/>
      <c r="AK910" s="174"/>
      <c r="AL910" s="174"/>
      <c r="AM910" s="174"/>
      <c r="AN910" s="174"/>
      <c r="AO910" s="174"/>
      <c r="AP910" s="174"/>
      <c r="AQ910" s="174"/>
      <c r="AR910" s="174"/>
      <c r="AS910" s="174"/>
      <c r="AT910" s="174"/>
      <c r="AU910" s="174"/>
      <c r="AV910" s="174"/>
      <c r="AW910" s="174"/>
      <c r="AX910" s="174"/>
      <c r="AY910" s="174"/>
    </row>
    <row r="911" spans="14:51">
      <c r="N911" s="174"/>
      <c r="O911" s="174"/>
      <c r="P911" s="174"/>
      <c r="Q911" s="174"/>
      <c r="R911" s="174"/>
      <c r="S911" s="174"/>
      <c r="T911" s="174"/>
      <c r="U911" s="174"/>
      <c r="V911" s="174"/>
      <c r="W911" s="174"/>
      <c r="X911" s="174"/>
      <c r="Y911" s="174"/>
      <c r="Z911" s="174"/>
      <c r="AA911" s="174"/>
      <c r="AB911" s="174"/>
      <c r="AC911" s="174"/>
      <c r="AD911" s="174"/>
      <c r="AE911" s="174"/>
      <c r="AF911" s="174"/>
      <c r="AG911" s="174"/>
      <c r="AH911" s="174"/>
      <c r="AI911" s="174"/>
      <c r="AJ911" s="174"/>
      <c r="AK911" s="174"/>
      <c r="AL911" s="174"/>
      <c r="AM911" s="174"/>
      <c r="AN911" s="174"/>
      <c r="AO911" s="174"/>
      <c r="AP911" s="174"/>
      <c r="AQ911" s="174"/>
      <c r="AR911" s="174"/>
      <c r="AS911" s="174"/>
      <c r="AT911" s="174"/>
      <c r="AU911" s="174"/>
      <c r="AV911" s="174"/>
      <c r="AW911" s="174"/>
      <c r="AX911" s="174"/>
      <c r="AY911" s="174"/>
    </row>
    <row r="912" spans="14:51">
      <c r="N912" s="174"/>
      <c r="O912" s="174"/>
      <c r="P912" s="174"/>
      <c r="Q912" s="174"/>
      <c r="R912" s="174"/>
      <c r="S912" s="174"/>
      <c r="T912" s="174"/>
      <c r="U912" s="174"/>
      <c r="V912" s="174"/>
      <c r="W912" s="174"/>
      <c r="X912" s="174"/>
      <c r="Y912" s="174"/>
      <c r="Z912" s="174"/>
      <c r="AA912" s="174"/>
      <c r="AB912" s="174"/>
      <c r="AC912" s="174"/>
      <c r="AD912" s="174"/>
      <c r="AE912" s="174"/>
      <c r="AF912" s="174"/>
      <c r="AG912" s="174"/>
      <c r="AH912" s="174"/>
      <c r="AI912" s="174"/>
      <c r="AJ912" s="174"/>
      <c r="AK912" s="174"/>
      <c r="AL912" s="174"/>
      <c r="AM912" s="174"/>
      <c r="AN912" s="174"/>
      <c r="AO912" s="174"/>
      <c r="AP912" s="174"/>
      <c r="AQ912" s="174"/>
      <c r="AR912" s="174"/>
      <c r="AS912" s="174"/>
      <c r="AT912" s="174"/>
      <c r="AU912" s="174"/>
      <c r="AV912" s="174"/>
      <c r="AW912" s="174"/>
      <c r="AX912" s="174"/>
      <c r="AY912" s="174"/>
    </row>
    <row r="913" spans="14:51">
      <c r="N913" s="174"/>
      <c r="O913" s="174"/>
      <c r="P913" s="174"/>
      <c r="Q913" s="174"/>
      <c r="R913" s="174"/>
      <c r="S913" s="174"/>
      <c r="T913" s="174"/>
      <c r="U913" s="174"/>
      <c r="V913" s="174"/>
      <c r="W913" s="174"/>
      <c r="X913" s="174"/>
      <c r="Y913" s="174"/>
      <c r="Z913" s="174"/>
      <c r="AA913" s="174"/>
      <c r="AB913" s="174"/>
      <c r="AC913" s="174"/>
      <c r="AD913" s="174"/>
      <c r="AE913" s="174"/>
      <c r="AF913" s="174"/>
      <c r="AG913" s="174"/>
      <c r="AH913" s="174"/>
      <c r="AI913" s="174"/>
      <c r="AJ913" s="174"/>
      <c r="AK913" s="174"/>
      <c r="AL913" s="174"/>
      <c r="AM913" s="174"/>
      <c r="AN913" s="174"/>
      <c r="AO913" s="174"/>
      <c r="AP913" s="174"/>
      <c r="AQ913" s="174"/>
      <c r="AR913" s="174"/>
      <c r="AS913" s="174"/>
      <c r="AT913" s="174"/>
      <c r="AU913" s="174"/>
      <c r="AV913" s="174"/>
      <c r="AW913" s="174"/>
      <c r="AX913" s="174"/>
      <c r="AY913" s="174"/>
    </row>
    <row r="914" spans="14:51">
      <c r="N914" s="174"/>
      <c r="O914" s="174"/>
      <c r="P914" s="174"/>
      <c r="Q914" s="174"/>
      <c r="R914" s="174"/>
      <c r="S914" s="174"/>
      <c r="T914" s="174"/>
      <c r="U914" s="174"/>
      <c r="V914" s="174"/>
      <c r="W914" s="174"/>
      <c r="X914" s="174"/>
      <c r="Y914" s="174"/>
      <c r="Z914" s="174"/>
      <c r="AA914" s="174"/>
      <c r="AB914" s="174"/>
      <c r="AC914" s="174"/>
      <c r="AD914" s="174"/>
      <c r="AE914" s="174"/>
      <c r="AF914" s="174"/>
      <c r="AG914" s="174"/>
      <c r="AH914" s="174"/>
      <c r="AI914" s="174"/>
      <c r="AJ914" s="174"/>
      <c r="AK914" s="174"/>
      <c r="AL914" s="174"/>
      <c r="AM914" s="174"/>
      <c r="AN914" s="174"/>
      <c r="AO914" s="174"/>
      <c r="AP914" s="174"/>
      <c r="AQ914" s="174"/>
      <c r="AR914" s="174"/>
      <c r="AS914" s="174"/>
      <c r="AT914" s="174"/>
      <c r="AU914" s="174"/>
      <c r="AV914" s="174"/>
      <c r="AW914" s="174"/>
      <c r="AX914" s="174"/>
      <c r="AY914" s="174"/>
    </row>
    <row r="915" spans="14:51">
      <c r="N915" s="174"/>
      <c r="O915" s="174"/>
      <c r="P915" s="174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  <c r="AA915" s="174"/>
      <c r="AB915" s="174"/>
      <c r="AC915" s="174"/>
      <c r="AD915" s="174"/>
      <c r="AE915" s="174"/>
      <c r="AF915" s="174"/>
      <c r="AG915" s="174"/>
      <c r="AH915" s="174"/>
      <c r="AI915" s="174"/>
      <c r="AJ915" s="174"/>
      <c r="AK915" s="174"/>
      <c r="AL915" s="174"/>
      <c r="AM915" s="174"/>
      <c r="AN915" s="174"/>
      <c r="AO915" s="174"/>
      <c r="AP915" s="174"/>
      <c r="AQ915" s="174"/>
      <c r="AR915" s="174"/>
      <c r="AS915" s="174"/>
      <c r="AT915" s="174"/>
      <c r="AU915" s="174"/>
      <c r="AV915" s="174"/>
      <c r="AW915" s="174"/>
      <c r="AX915" s="174"/>
      <c r="AY915" s="174"/>
    </row>
    <row r="916" spans="14:51">
      <c r="N916" s="174"/>
      <c r="O916" s="174"/>
      <c r="P916" s="174"/>
      <c r="Q916" s="174"/>
      <c r="R916" s="174"/>
      <c r="S916" s="174"/>
      <c r="T916" s="174"/>
      <c r="U916" s="174"/>
      <c r="V916" s="174"/>
      <c r="W916" s="174"/>
      <c r="X916" s="174"/>
      <c r="Y916" s="174"/>
      <c r="Z916" s="174"/>
      <c r="AA916" s="174"/>
      <c r="AB916" s="174"/>
      <c r="AC916" s="174"/>
      <c r="AD916" s="174"/>
      <c r="AE916" s="174"/>
      <c r="AF916" s="174"/>
      <c r="AG916" s="174"/>
      <c r="AH916" s="174"/>
      <c r="AI916" s="174"/>
      <c r="AJ916" s="174"/>
      <c r="AK916" s="174"/>
      <c r="AL916" s="174"/>
      <c r="AM916" s="174"/>
      <c r="AN916" s="174"/>
      <c r="AO916" s="174"/>
      <c r="AP916" s="174"/>
      <c r="AQ916" s="174"/>
      <c r="AR916" s="174"/>
      <c r="AS916" s="174"/>
      <c r="AT916" s="174"/>
      <c r="AU916" s="174"/>
      <c r="AV916" s="174"/>
      <c r="AW916" s="174"/>
      <c r="AX916" s="174"/>
      <c r="AY916" s="174"/>
    </row>
    <row r="917" spans="14:51">
      <c r="N917" s="174"/>
      <c r="O917" s="174"/>
      <c r="P917" s="174"/>
      <c r="Q917" s="174"/>
      <c r="R917" s="174"/>
      <c r="S917" s="174"/>
      <c r="T917" s="174"/>
      <c r="U917" s="174"/>
      <c r="V917" s="174"/>
      <c r="W917" s="174"/>
      <c r="X917" s="174"/>
      <c r="Y917" s="174"/>
      <c r="Z917" s="174"/>
      <c r="AA917" s="174"/>
      <c r="AB917" s="174"/>
      <c r="AC917" s="174"/>
      <c r="AD917" s="174"/>
      <c r="AE917" s="174"/>
      <c r="AF917" s="174"/>
      <c r="AG917" s="174"/>
      <c r="AH917" s="174"/>
      <c r="AI917" s="174"/>
      <c r="AJ917" s="174"/>
      <c r="AK917" s="174"/>
      <c r="AL917" s="174"/>
      <c r="AM917" s="174"/>
      <c r="AN917" s="174"/>
      <c r="AO917" s="174"/>
      <c r="AP917" s="174"/>
      <c r="AQ917" s="174"/>
      <c r="AR917" s="174"/>
      <c r="AS917" s="174"/>
      <c r="AT917" s="174"/>
      <c r="AU917" s="174"/>
      <c r="AV917" s="174"/>
      <c r="AW917" s="174"/>
      <c r="AX917" s="174"/>
      <c r="AY917" s="174"/>
    </row>
    <row r="918" spans="14:51">
      <c r="N918" s="174"/>
      <c r="O918" s="174"/>
      <c r="P918" s="174"/>
      <c r="Q918" s="174"/>
      <c r="R918" s="174"/>
      <c r="S918" s="174"/>
      <c r="T918" s="174"/>
      <c r="U918" s="174"/>
      <c r="V918" s="174"/>
      <c r="W918" s="174"/>
      <c r="X918" s="174"/>
      <c r="Y918" s="174"/>
      <c r="Z918" s="174"/>
      <c r="AA918" s="174"/>
      <c r="AB918" s="174"/>
      <c r="AC918" s="174"/>
      <c r="AD918" s="174"/>
      <c r="AE918" s="174"/>
      <c r="AF918" s="174"/>
      <c r="AG918" s="174"/>
      <c r="AH918" s="174"/>
      <c r="AI918" s="174"/>
      <c r="AJ918" s="174"/>
      <c r="AK918" s="174"/>
      <c r="AL918" s="174"/>
      <c r="AM918" s="174"/>
      <c r="AN918" s="174"/>
      <c r="AO918" s="174"/>
      <c r="AP918" s="174"/>
      <c r="AQ918" s="174"/>
      <c r="AR918" s="174"/>
      <c r="AS918" s="174"/>
      <c r="AT918" s="174"/>
      <c r="AU918" s="174"/>
      <c r="AV918" s="174"/>
      <c r="AW918" s="174"/>
      <c r="AX918" s="174"/>
      <c r="AY918" s="174"/>
    </row>
    <row r="919" spans="14:51">
      <c r="N919" s="174"/>
      <c r="O919" s="174"/>
      <c r="P919" s="174"/>
      <c r="Q919" s="174"/>
      <c r="R919" s="174"/>
      <c r="S919" s="174"/>
      <c r="T919" s="174"/>
      <c r="U919" s="174"/>
      <c r="V919" s="174"/>
      <c r="W919" s="174"/>
      <c r="X919" s="174"/>
      <c r="Y919" s="174"/>
      <c r="Z919" s="174"/>
      <c r="AA919" s="174"/>
      <c r="AB919" s="174"/>
      <c r="AC919" s="174"/>
      <c r="AD919" s="174"/>
      <c r="AE919" s="174"/>
      <c r="AF919" s="174"/>
      <c r="AG919" s="174"/>
      <c r="AH919" s="174"/>
      <c r="AI919" s="174"/>
      <c r="AJ919" s="174"/>
      <c r="AK919" s="174"/>
      <c r="AL919" s="174"/>
      <c r="AM919" s="174"/>
      <c r="AN919" s="174"/>
      <c r="AO919" s="174"/>
      <c r="AP919" s="174"/>
      <c r="AQ919" s="174"/>
      <c r="AR919" s="174"/>
      <c r="AS919" s="174"/>
      <c r="AT919" s="174"/>
      <c r="AU919" s="174"/>
      <c r="AV919" s="174"/>
      <c r="AW919" s="174"/>
      <c r="AX919" s="174"/>
      <c r="AY919" s="174"/>
    </row>
    <row r="920" spans="14:51">
      <c r="N920" s="174"/>
      <c r="O920" s="174"/>
      <c r="P920" s="174"/>
      <c r="Q920" s="174"/>
      <c r="R920" s="174"/>
      <c r="S920" s="174"/>
      <c r="T920" s="174"/>
      <c r="U920" s="174"/>
      <c r="V920" s="174"/>
      <c r="W920" s="174"/>
      <c r="X920" s="174"/>
      <c r="Y920" s="174"/>
      <c r="Z920" s="174"/>
      <c r="AA920" s="174"/>
      <c r="AB920" s="174"/>
      <c r="AC920" s="174"/>
      <c r="AD920" s="174"/>
      <c r="AE920" s="174"/>
      <c r="AF920" s="174"/>
      <c r="AG920" s="174"/>
      <c r="AH920" s="174"/>
      <c r="AI920" s="174"/>
      <c r="AJ920" s="174"/>
      <c r="AK920" s="174"/>
      <c r="AL920" s="174"/>
      <c r="AM920" s="174"/>
      <c r="AN920" s="174"/>
      <c r="AO920" s="174"/>
      <c r="AP920" s="174"/>
      <c r="AQ920" s="174"/>
      <c r="AR920" s="174"/>
      <c r="AS920" s="174"/>
      <c r="AT920" s="174"/>
      <c r="AU920" s="174"/>
      <c r="AV920" s="174"/>
      <c r="AW920" s="174"/>
      <c r="AX920" s="174"/>
      <c r="AY920" s="174"/>
    </row>
    <row r="921" spans="14:51">
      <c r="N921" s="174"/>
      <c r="O921" s="174"/>
      <c r="P921" s="174"/>
      <c r="Q921" s="174"/>
      <c r="R921" s="174"/>
      <c r="S921" s="174"/>
      <c r="T921" s="174"/>
      <c r="U921" s="174"/>
      <c r="V921" s="174"/>
      <c r="W921" s="174"/>
      <c r="X921" s="174"/>
      <c r="Y921" s="174"/>
      <c r="Z921" s="174"/>
      <c r="AA921" s="174"/>
      <c r="AB921" s="174"/>
      <c r="AC921" s="174"/>
      <c r="AD921" s="174"/>
      <c r="AE921" s="174"/>
      <c r="AF921" s="174"/>
      <c r="AG921" s="174"/>
      <c r="AH921" s="174"/>
      <c r="AI921" s="174"/>
      <c r="AJ921" s="174"/>
      <c r="AK921" s="174"/>
      <c r="AL921" s="174"/>
      <c r="AM921" s="174"/>
      <c r="AN921" s="174"/>
      <c r="AO921" s="174"/>
      <c r="AP921" s="174"/>
      <c r="AQ921" s="174"/>
      <c r="AR921" s="174"/>
      <c r="AS921" s="174"/>
      <c r="AT921" s="174"/>
      <c r="AU921" s="174"/>
      <c r="AV921" s="174"/>
      <c r="AW921" s="174"/>
      <c r="AX921" s="174"/>
      <c r="AY921" s="174"/>
    </row>
    <row r="922" spans="14:51">
      <c r="N922" s="174"/>
      <c r="O922" s="174"/>
      <c r="P922" s="174"/>
      <c r="Q922" s="174"/>
      <c r="R922" s="174"/>
      <c r="S922" s="174"/>
      <c r="T922" s="174"/>
      <c r="U922" s="174"/>
      <c r="V922" s="174"/>
      <c r="W922" s="174"/>
      <c r="X922" s="174"/>
      <c r="Y922" s="174"/>
      <c r="Z922" s="174"/>
      <c r="AA922" s="174"/>
      <c r="AB922" s="174"/>
      <c r="AC922" s="174"/>
      <c r="AD922" s="174"/>
      <c r="AE922" s="174"/>
      <c r="AF922" s="174"/>
      <c r="AG922" s="174"/>
      <c r="AH922" s="174"/>
      <c r="AI922" s="174"/>
      <c r="AJ922" s="174"/>
      <c r="AK922" s="174"/>
      <c r="AL922" s="174"/>
      <c r="AM922" s="174"/>
      <c r="AN922" s="174"/>
      <c r="AO922" s="174"/>
      <c r="AP922" s="174"/>
      <c r="AQ922" s="174"/>
      <c r="AR922" s="174"/>
      <c r="AS922" s="174"/>
      <c r="AT922" s="174"/>
      <c r="AU922" s="174"/>
      <c r="AV922" s="174"/>
      <c r="AW922" s="174"/>
      <c r="AX922" s="174"/>
      <c r="AY922" s="174"/>
    </row>
    <row r="923" spans="14:51">
      <c r="N923" s="174"/>
      <c r="O923" s="174"/>
      <c r="P923" s="174"/>
      <c r="Q923" s="174"/>
      <c r="R923" s="174"/>
      <c r="S923" s="174"/>
      <c r="T923" s="174"/>
      <c r="U923" s="174"/>
      <c r="V923" s="174"/>
      <c r="W923" s="174"/>
      <c r="X923" s="174"/>
      <c r="Y923" s="174"/>
      <c r="Z923" s="174"/>
      <c r="AA923" s="174"/>
      <c r="AB923" s="174"/>
      <c r="AC923" s="174"/>
      <c r="AD923" s="174"/>
      <c r="AE923" s="174"/>
      <c r="AF923" s="174"/>
      <c r="AG923" s="174"/>
      <c r="AH923" s="174"/>
      <c r="AI923" s="174"/>
      <c r="AJ923" s="174"/>
      <c r="AK923" s="174"/>
      <c r="AL923" s="174"/>
      <c r="AM923" s="174"/>
      <c r="AN923" s="174"/>
      <c r="AO923" s="174"/>
      <c r="AP923" s="174"/>
      <c r="AQ923" s="174"/>
      <c r="AR923" s="174"/>
      <c r="AS923" s="174"/>
      <c r="AT923" s="174"/>
      <c r="AU923" s="174"/>
      <c r="AV923" s="174"/>
      <c r="AW923" s="174"/>
      <c r="AX923" s="174"/>
      <c r="AY923" s="174"/>
    </row>
    <row r="924" spans="14:51">
      <c r="N924" s="174"/>
      <c r="O924" s="174"/>
      <c r="P924" s="174"/>
      <c r="Q924" s="174"/>
      <c r="R924" s="174"/>
      <c r="S924" s="174"/>
      <c r="T924" s="174"/>
      <c r="U924" s="174"/>
      <c r="V924" s="174"/>
      <c r="W924" s="174"/>
      <c r="X924" s="174"/>
      <c r="Y924" s="174"/>
      <c r="Z924" s="174"/>
      <c r="AA924" s="174"/>
      <c r="AB924" s="174"/>
      <c r="AC924" s="174"/>
      <c r="AD924" s="174"/>
      <c r="AE924" s="174"/>
      <c r="AF924" s="174"/>
      <c r="AG924" s="174"/>
      <c r="AH924" s="174"/>
      <c r="AI924" s="174"/>
      <c r="AJ924" s="174"/>
      <c r="AK924" s="174"/>
      <c r="AL924" s="174"/>
      <c r="AM924" s="174"/>
      <c r="AN924" s="174"/>
      <c r="AO924" s="174"/>
      <c r="AP924" s="174"/>
      <c r="AQ924" s="174"/>
      <c r="AR924" s="174"/>
      <c r="AS924" s="174"/>
      <c r="AT924" s="174"/>
      <c r="AU924" s="174"/>
      <c r="AV924" s="174"/>
      <c r="AW924" s="174"/>
      <c r="AX924" s="174"/>
      <c r="AY924" s="174"/>
    </row>
    <row r="925" spans="14:51">
      <c r="N925" s="174"/>
      <c r="O925" s="174"/>
      <c r="P925" s="174"/>
      <c r="Q925" s="174"/>
      <c r="R925" s="174"/>
      <c r="S925" s="174"/>
      <c r="T925" s="174"/>
      <c r="U925" s="174"/>
      <c r="V925" s="174"/>
      <c r="W925" s="174"/>
      <c r="X925" s="174"/>
      <c r="Y925" s="174"/>
      <c r="Z925" s="174"/>
      <c r="AA925" s="174"/>
      <c r="AB925" s="174"/>
      <c r="AC925" s="174"/>
      <c r="AD925" s="174"/>
      <c r="AE925" s="174"/>
      <c r="AF925" s="174"/>
      <c r="AG925" s="174"/>
      <c r="AH925" s="174"/>
      <c r="AI925" s="174"/>
      <c r="AJ925" s="174"/>
      <c r="AK925" s="174"/>
      <c r="AL925" s="174"/>
      <c r="AM925" s="174"/>
      <c r="AN925" s="174"/>
      <c r="AO925" s="174"/>
      <c r="AP925" s="174"/>
      <c r="AQ925" s="174"/>
      <c r="AR925" s="174"/>
      <c r="AS925" s="174"/>
      <c r="AT925" s="174"/>
      <c r="AU925" s="174"/>
      <c r="AV925" s="174"/>
      <c r="AW925" s="174"/>
      <c r="AX925" s="174"/>
      <c r="AY925" s="174"/>
    </row>
    <row r="926" spans="14:51">
      <c r="N926" s="174"/>
      <c r="O926" s="174"/>
      <c r="P926" s="174"/>
      <c r="Q926" s="174"/>
      <c r="R926" s="174"/>
      <c r="S926" s="174"/>
      <c r="T926" s="174"/>
      <c r="U926" s="174"/>
      <c r="V926" s="174"/>
      <c r="W926" s="174"/>
      <c r="X926" s="174"/>
      <c r="Y926" s="174"/>
      <c r="Z926" s="174"/>
      <c r="AA926" s="174"/>
      <c r="AB926" s="174"/>
      <c r="AC926" s="174"/>
      <c r="AD926" s="174"/>
      <c r="AE926" s="174"/>
      <c r="AF926" s="174"/>
      <c r="AG926" s="174"/>
      <c r="AH926" s="174"/>
      <c r="AI926" s="174"/>
      <c r="AJ926" s="174"/>
      <c r="AK926" s="174"/>
      <c r="AL926" s="174"/>
      <c r="AM926" s="174"/>
      <c r="AN926" s="174"/>
      <c r="AO926" s="174"/>
      <c r="AP926" s="174"/>
      <c r="AQ926" s="174"/>
      <c r="AR926" s="174"/>
      <c r="AS926" s="174"/>
      <c r="AT926" s="174"/>
      <c r="AU926" s="174"/>
      <c r="AV926" s="174"/>
      <c r="AW926" s="174"/>
      <c r="AX926" s="174"/>
      <c r="AY926" s="174"/>
    </row>
    <row r="927" spans="14:51">
      <c r="N927" s="174"/>
      <c r="O927" s="174"/>
      <c r="P927" s="174"/>
      <c r="Q927" s="174"/>
      <c r="R927" s="174"/>
      <c r="S927" s="174"/>
      <c r="T927" s="174"/>
      <c r="U927" s="174"/>
      <c r="V927" s="174"/>
      <c r="W927" s="174"/>
      <c r="X927" s="174"/>
      <c r="Y927" s="174"/>
      <c r="Z927" s="174"/>
      <c r="AA927" s="174"/>
      <c r="AB927" s="174"/>
      <c r="AC927" s="174"/>
      <c r="AD927" s="174"/>
      <c r="AE927" s="174"/>
      <c r="AF927" s="174"/>
      <c r="AG927" s="174"/>
      <c r="AH927" s="174"/>
      <c r="AI927" s="174"/>
      <c r="AJ927" s="174"/>
      <c r="AK927" s="174"/>
      <c r="AL927" s="174"/>
      <c r="AM927" s="174"/>
      <c r="AN927" s="174"/>
      <c r="AO927" s="174"/>
      <c r="AP927" s="174"/>
      <c r="AQ927" s="174"/>
      <c r="AR927" s="174"/>
      <c r="AS927" s="174"/>
      <c r="AT927" s="174"/>
      <c r="AU927" s="174"/>
      <c r="AV927" s="174"/>
      <c r="AW927" s="174"/>
      <c r="AX927" s="174"/>
      <c r="AY927" s="174"/>
    </row>
    <row r="928" spans="14:51">
      <c r="N928" s="174"/>
      <c r="O928" s="174"/>
      <c r="P928" s="174"/>
      <c r="Q928" s="174"/>
      <c r="R928" s="174"/>
      <c r="S928" s="174"/>
      <c r="T928" s="174"/>
      <c r="U928" s="174"/>
      <c r="V928" s="174"/>
      <c r="W928" s="174"/>
      <c r="X928" s="174"/>
      <c r="Y928" s="174"/>
      <c r="Z928" s="174"/>
      <c r="AA928" s="174"/>
      <c r="AB928" s="174"/>
      <c r="AC928" s="174"/>
      <c r="AD928" s="174"/>
      <c r="AE928" s="174"/>
      <c r="AF928" s="174"/>
      <c r="AG928" s="174"/>
      <c r="AH928" s="174"/>
      <c r="AI928" s="174"/>
      <c r="AJ928" s="174"/>
      <c r="AK928" s="174"/>
      <c r="AL928" s="174"/>
      <c r="AM928" s="174"/>
      <c r="AN928" s="174"/>
      <c r="AO928" s="174"/>
      <c r="AP928" s="174"/>
      <c r="AQ928" s="174"/>
      <c r="AR928" s="174"/>
      <c r="AS928" s="174"/>
      <c r="AT928" s="174"/>
      <c r="AU928" s="174"/>
      <c r="AV928" s="174"/>
      <c r="AW928" s="174"/>
      <c r="AX928" s="174"/>
      <c r="AY928" s="174"/>
    </row>
    <row r="929" spans="14:51">
      <c r="N929" s="174"/>
      <c r="O929" s="174"/>
      <c r="P929" s="174"/>
      <c r="Q929" s="174"/>
      <c r="R929" s="174"/>
      <c r="S929" s="174"/>
      <c r="T929" s="174"/>
      <c r="U929" s="174"/>
      <c r="V929" s="174"/>
      <c r="W929" s="174"/>
      <c r="X929" s="174"/>
      <c r="Y929" s="174"/>
      <c r="Z929" s="174"/>
      <c r="AA929" s="174"/>
      <c r="AB929" s="174"/>
      <c r="AC929" s="174"/>
      <c r="AD929" s="174"/>
      <c r="AE929" s="174"/>
      <c r="AF929" s="174"/>
      <c r="AG929" s="174"/>
      <c r="AH929" s="174"/>
      <c r="AI929" s="174"/>
      <c r="AJ929" s="174"/>
      <c r="AK929" s="174"/>
      <c r="AL929" s="174"/>
      <c r="AM929" s="174"/>
      <c r="AN929" s="174"/>
      <c r="AO929" s="174"/>
      <c r="AP929" s="174"/>
      <c r="AQ929" s="174"/>
      <c r="AR929" s="174"/>
      <c r="AS929" s="174"/>
      <c r="AT929" s="174"/>
      <c r="AU929" s="174"/>
      <c r="AV929" s="174"/>
      <c r="AW929" s="174"/>
      <c r="AX929" s="174"/>
      <c r="AY929" s="174"/>
    </row>
    <row r="930" spans="14:51">
      <c r="N930" s="174"/>
      <c r="O930" s="174"/>
      <c r="P930" s="174"/>
      <c r="Q930" s="174"/>
      <c r="R930" s="174"/>
      <c r="S930" s="174"/>
      <c r="T930" s="174"/>
      <c r="U930" s="174"/>
      <c r="V930" s="174"/>
      <c r="W930" s="174"/>
      <c r="X930" s="174"/>
      <c r="Y930" s="174"/>
      <c r="Z930" s="174"/>
      <c r="AA930" s="174"/>
      <c r="AB930" s="174"/>
      <c r="AC930" s="174"/>
      <c r="AD930" s="174"/>
      <c r="AE930" s="174"/>
      <c r="AF930" s="174"/>
      <c r="AG930" s="174"/>
      <c r="AH930" s="174"/>
      <c r="AI930" s="174"/>
      <c r="AJ930" s="174"/>
      <c r="AK930" s="174"/>
      <c r="AL930" s="174"/>
      <c r="AM930" s="174"/>
      <c r="AN930" s="174"/>
      <c r="AO930" s="174"/>
      <c r="AP930" s="174"/>
      <c r="AQ930" s="174"/>
      <c r="AR930" s="174"/>
      <c r="AS930" s="174"/>
      <c r="AT930" s="174"/>
      <c r="AU930" s="174"/>
      <c r="AV930" s="174"/>
      <c r="AW930" s="174"/>
      <c r="AX930" s="174"/>
      <c r="AY930" s="174"/>
    </row>
    <row r="931" spans="14:51">
      <c r="N931" s="174"/>
      <c r="O931" s="174"/>
      <c r="P931" s="174"/>
      <c r="Q931" s="174"/>
      <c r="R931" s="174"/>
      <c r="S931" s="174"/>
      <c r="T931" s="174"/>
      <c r="U931" s="174"/>
      <c r="V931" s="174"/>
      <c r="W931" s="174"/>
      <c r="X931" s="174"/>
      <c r="Y931" s="174"/>
      <c r="Z931" s="174"/>
      <c r="AA931" s="174"/>
      <c r="AB931" s="174"/>
      <c r="AC931" s="174"/>
      <c r="AD931" s="174"/>
      <c r="AE931" s="174"/>
      <c r="AF931" s="174"/>
      <c r="AG931" s="174"/>
      <c r="AH931" s="174"/>
      <c r="AI931" s="174"/>
      <c r="AJ931" s="174"/>
      <c r="AK931" s="174"/>
      <c r="AL931" s="174"/>
      <c r="AM931" s="174"/>
      <c r="AN931" s="174"/>
      <c r="AO931" s="174"/>
      <c r="AP931" s="174"/>
      <c r="AQ931" s="174"/>
      <c r="AR931" s="174"/>
      <c r="AS931" s="174"/>
      <c r="AT931" s="174"/>
      <c r="AU931" s="174"/>
      <c r="AV931" s="174"/>
      <c r="AW931" s="174"/>
      <c r="AX931" s="174"/>
      <c r="AY931" s="174"/>
    </row>
    <row r="932" spans="14:51">
      <c r="N932" s="174"/>
      <c r="O932" s="174"/>
      <c r="P932" s="174"/>
      <c r="Q932" s="174"/>
      <c r="R932" s="174"/>
      <c r="S932" s="174"/>
      <c r="T932" s="174"/>
      <c r="U932" s="174"/>
      <c r="V932" s="174"/>
      <c r="W932" s="174"/>
      <c r="X932" s="174"/>
      <c r="Y932" s="174"/>
      <c r="Z932" s="174"/>
      <c r="AA932" s="174"/>
      <c r="AB932" s="174"/>
      <c r="AC932" s="174"/>
      <c r="AD932" s="174"/>
      <c r="AE932" s="174"/>
      <c r="AF932" s="174"/>
      <c r="AG932" s="174"/>
      <c r="AH932" s="174"/>
      <c r="AI932" s="174"/>
      <c r="AJ932" s="174"/>
      <c r="AK932" s="174"/>
      <c r="AL932" s="174"/>
      <c r="AM932" s="174"/>
      <c r="AN932" s="174"/>
      <c r="AO932" s="174"/>
      <c r="AP932" s="174"/>
      <c r="AQ932" s="174"/>
      <c r="AR932" s="174"/>
      <c r="AS932" s="174"/>
      <c r="AT932" s="174"/>
      <c r="AU932" s="174"/>
      <c r="AV932" s="174"/>
      <c r="AW932" s="174"/>
      <c r="AX932" s="174"/>
      <c r="AY932" s="174"/>
    </row>
    <row r="933" spans="14:51">
      <c r="N933" s="174"/>
      <c r="O933" s="174"/>
      <c r="P933" s="174"/>
      <c r="Q933" s="174"/>
      <c r="R933" s="174"/>
      <c r="S933" s="174"/>
      <c r="T933" s="174"/>
      <c r="U933" s="174"/>
      <c r="V933" s="174"/>
      <c r="W933" s="174"/>
      <c r="X933" s="174"/>
      <c r="Y933" s="174"/>
      <c r="Z933" s="174"/>
      <c r="AA933" s="174"/>
      <c r="AB933" s="174"/>
      <c r="AC933" s="174"/>
      <c r="AD933" s="174"/>
      <c r="AE933" s="174"/>
      <c r="AF933" s="174"/>
      <c r="AG933" s="174"/>
      <c r="AH933" s="174"/>
      <c r="AI933" s="174"/>
      <c r="AJ933" s="174"/>
      <c r="AK933" s="174"/>
      <c r="AL933" s="174"/>
      <c r="AM933" s="174"/>
      <c r="AN933" s="174"/>
      <c r="AO933" s="174"/>
      <c r="AP933" s="174"/>
      <c r="AQ933" s="174"/>
      <c r="AR933" s="174"/>
      <c r="AS933" s="174"/>
      <c r="AT933" s="174"/>
      <c r="AU933" s="174"/>
      <c r="AV933" s="174"/>
      <c r="AW933" s="174"/>
      <c r="AX933" s="174"/>
      <c r="AY933" s="174"/>
    </row>
    <row r="934" spans="14:51">
      <c r="N934" s="174"/>
      <c r="O934" s="174"/>
      <c r="P934" s="174"/>
      <c r="Q934" s="174"/>
      <c r="R934" s="174"/>
      <c r="S934" s="174"/>
      <c r="T934" s="174"/>
      <c r="U934" s="174"/>
      <c r="V934" s="174"/>
      <c r="W934" s="174"/>
      <c r="X934" s="174"/>
      <c r="Y934" s="174"/>
      <c r="Z934" s="174"/>
      <c r="AA934" s="174"/>
      <c r="AB934" s="174"/>
      <c r="AC934" s="174"/>
      <c r="AD934" s="174"/>
      <c r="AE934" s="174"/>
      <c r="AF934" s="174"/>
      <c r="AG934" s="174"/>
      <c r="AH934" s="174"/>
      <c r="AI934" s="174"/>
      <c r="AJ934" s="174"/>
      <c r="AK934" s="174"/>
      <c r="AL934" s="174"/>
      <c r="AM934" s="174"/>
      <c r="AN934" s="174"/>
      <c r="AO934" s="174"/>
      <c r="AP934" s="174"/>
      <c r="AQ934" s="174"/>
      <c r="AR934" s="174"/>
      <c r="AS934" s="174"/>
      <c r="AT934" s="174"/>
      <c r="AU934" s="174"/>
      <c r="AV934" s="174"/>
      <c r="AW934" s="174"/>
      <c r="AX934" s="174"/>
      <c r="AY934" s="174"/>
    </row>
    <row r="935" spans="14:51">
      <c r="N935" s="174"/>
      <c r="O935" s="174"/>
      <c r="P935" s="174"/>
      <c r="Q935" s="174"/>
      <c r="R935" s="174"/>
      <c r="S935" s="174"/>
      <c r="T935" s="174"/>
      <c r="U935" s="174"/>
      <c r="V935" s="174"/>
      <c r="W935" s="174"/>
      <c r="X935" s="174"/>
      <c r="Y935" s="174"/>
      <c r="Z935" s="174"/>
      <c r="AA935" s="174"/>
      <c r="AB935" s="174"/>
      <c r="AC935" s="174"/>
      <c r="AD935" s="174"/>
      <c r="AE935" s="174"/>
      <c r="AF935" s="174"/>
      <c r="AG935" s="174"/>
      <c r="AH935" s="174"/>
      <c r="AI935" s="174"/>
      <c r="AJ935" s="174"/>
      <c r="AK935" s="174"/>
      <c r="AL935" s="174"/>
      <c r="AM935" s="174"/>
      <c r="AN935" s="174"/>
      <c r="AO935" s="174"/>
      <c r="AP935" s="174"/>
      <c r="AQ935" s="174"/>
      <c r="AR935" s="174"/>
      <c r="AS935" s="174"/>
      <c r="AT935" s="174"/>
      <c r="AU935" s="174"/>
      <c r="AV935" s="174"/>
      <c r="AW935" s="174"/>
      <c r="AX935" s="174"/>
      <c r="AY935" s="174"/>
    </row>
    <row r="936" spans="14:51">
      <c r="N936" s="174"/>
      <c r="O936" s="174"/>
      <c r="P936" s="174"/>
      <c r="Q936" s="174"/>
      <c r="R936" s="174"/>
      <c r="S936" s="174"/>
      <c r="T936" s="174"/>
      <c r="U936" s="174"/>
      <c r="V936" s="174"/>
      <c r="W936" s="174"/>
      <c r="X936" s="174"/>
      <c r="Y936" s="174"/>
      <c r="Z936" s="174"/>
      <c r="AA936" s="174"/>
      <c r="AB936" s="174"/>
      <c r="AC936" s="174"/>
      <c r="AD936" s="174"/>
      <c r="AE936" s="174"/>
      <c r="AF936" s="174"/>
      <c r="AG936" s="174"/>
      <c r="AH936" s="174"/>
      <c r="AI936" s="174"/>
      <c r="AJ936" s="174"/>
      <c r="AK936" s="174"/>
      <c r="AL936" s="174"/>
      <c r="AM936" s="174"/>
      <c r="AN936" s="174"/>
      <c r="AO936" s="174"/>
      <c r="AP936" s="174"/>
      <c r="AQ936" s="174"/>
      <c r="AR936" s="174"/>
      <c r="AS936" s="174"/>
      <c r="AT936" s="174"/>
      <c r="AU936" s="174"/>
      <c r="AV936" s="174"/>
      <c r="AW936" s="174"/>
      <c r="AX936" s="174"/>
      <c r="AY936" s="174"/>
    </row>
    <row r="937" spans="14:51">
      <c r="N937" s="174"/>
      <c r="O937" s="174"/>
      <c r="P937" s="174"/>
      <c r="Q937" s="174"/>
      <c r="R937" s="174"/>
      <c r="S937" s="174"/>
      <c r="T937" s="174"/>
      <c r="U937" s="174"/>
      <c r="V937" s="174"/>
      <c r="W937" s="174"/>
      <c r="X937" s="174"/>
      <c r="Y937" s="174"/>
      <c r="Z937" s="174"/>
      <c r="AA937" s="174"/>
      <c r="AB937" s="174"/>
      <c r="AC937" s="174"/>
      <c r="AD937" s="174"/>
      <c r="AE937" s="174"/>
      <c r="AF937" s="174"/>
      <c r="AG937" s="174"/>
      <c r="AH937" s="174"/>
      <c r="AI937" s="174"/>
      <c r="AJ937" s="174"/>
      <c r="AK937" s="174"/>
      <c r="AL937" s="174"/>
      <c r="AM937" s="174"/>
      <c r="AN937" s="174"/>
      <c r="AO937" s="174"/>
      <c r="AP937" s="174"/>
      <c r="AQ937" s="174"/>
      <c r="AR937" s="174"/>
      <c r="AS937" s="174"/>
      <c r="AT937" s="174"/>
      <c r="AU937" s="174"/>
      <c r="AV937" s="174"/>
      <c r="AW937" s="174"/>
      <c r="AX937" s="174"/>
      <c r="AY937" s="174"/>
    </row>
    <row r="938" spans="14:51">
      <c r="N938" s="174"/>
      <c r="O938" s="174"/>
      <c r="P938" s="174"/>
      <c r="Q938" s="174"/>
      <c r="R938" s="174"/>
      <c r="S938" s="174"/>
      <c r="T938" s="174"/>
      <c r="U938" s="174"/>
      <c r="V938" s="174"/>
      <c r="W938" s="174"/>
      <c r="X938" s="174"/>
      <c r="Y938" s="174"/>
      <c r="Z938" s="174"/>
      <c r="AA938" s="174"/>
      <c r="AB938" s="174"/>
      <c r="AC938" s="174"/>
      <c r="AD938" s="174"/>
      <c r="AE938" s="174"/>
      <c r="AF938" s="174"/>
      <c r="AG938" s="174"/>
      <c r="AH938" s="174"/>
      <c r="AI938" s="174"/>
      <c r="AJ938" s="174"/>
      <c r="AK938" s="174"/>
      <c r="AL938" s="174"/>
      <c r="AM938" s="174"/>
      <c r="AN938" s="174"/>
      <c r="AO938" s="174"/>
      <c r="AP938" s="174"/>
      <c r="AQ938" s="174"/>
      <c r="AR938" s="174"/>
      <c r="AS938" s="174"/>
      <c r="AT938" s="174"/>
      <c r="AU938" s="174"/>
      <c r="AV938" s="174"/>
      <c r="AW938" s="174"/>
      <c r="AX938" s="174"/>
      <c r="AY938" s="174"/>
    </row>
    <row r="939" spans="14:51">
      <c r="N939" s="174"/>
      <c r="O939" s="174"/>
      <c r="P939" s="174"/>
      <c r="Q939" s="174"/>
      <c r="R939" s="174"/>
      <c r="S939" s="174"/>
      <c r="T939" s="174"/>
      <c r="U939" s="174"/>
      <c r="V939" s="174"/>
      <c r="W939" s="174"/>
      <c r="X939" s="174"/>
      <c r="Y939" s="174"/>
      <c r="Z939" s="174"/>
      <c r="AA939" s="174"/>
      <c r="AB939" s="174"/>
      <c r="AC939" s="174"/>
      <c r="AD939" s="174"/>
      <c r="AE939" s="174"/>
      <c r="AF939" s="174"/>
      <c r="AG939" s="174"/>
      <c r="AH939" s="174"/>
      <c r="AI939" s="174"/>
      <c r="AJ939" s="174"/>
      <c r="AK939" s="174"/>
      <c r="AL939" s="174"/>
      <c r="AM939" s="174"/>
      <c r="AN939" s="174"/>
      <c r="AO939" s="174"/>
      <c r="AP939" s="174"/>
      <c r="AQ939" s="174"/>
      <c r="AR939" s="174"/>
      <c r="AS939" s="174"/>
      <c r="AT939" s="174"/>
      <c r="AU939" s="174"/>
      <c r="AV939" s="174"/>
      <c r="AW939" s="174"/>
      <c r="AX939" s="174"/>
      <c r="AY939" s="174"/>
    </row>
    <row r="940" spans="14:51">
      <c r="N940" s="174"/>
      <c r="O940" s="174"/>
      <c r="P940" s="174"/>
      <c r="Q940" s="174"/>
      <c r="R940" s="174"/>
      <c r="S940" s="174"/>
      <c r="T940" s="174"/>
      <c r="U940" s="174"/>
      <c r="V940" s="174"/>
      <c r="W940" s="174"/>
      <c r="X940" s="174"/>
      <c r="Y940" s="174"/>
      <c r="Z940" s="174"/>
      <c r="AA940" s="174"/>
      <c r="AB940" s="174"/>
      <c r="AC940" s="174"/>
      <c r="AD940" s="174"/>
      <c r="AE940" s="174"/>
      <c r="AF940" s="174"/>
      <c r="AG940" s="174"/>
      <c r="AH940" s="174"/>
      <c r="AI940" s="174"/>
      <c r="AJ940" s="174"/>
      <c r="AK940" s="174"/>
      <c r="AL940" s="174"/>
      <c r="AM940" s="174"/>
      <c r="AN940" s="174"/>
      <c r="AO940" s="174"/>
      <c r="AP940" s="174"/>
      <c r="AQ940" s="174"/>
      <c r="AR940" s="174"/>
      <c r="AS940" s="174"/>
      <c r="AT940" s="174"/>
      <c r="AU940" s="174"/>
      <c r="AV940" s="174"/>
      <c r="AW940" s="174"/>
      <c r="AX940" s="174"/>
      <c r="AY940" s="174"/>
    </row>
    <row r="941" spans="14:51">
      <c r="N941" s="174"/>
      <c r="O941" s="174"/>
      <c r="P941" s="174"/>
      <c r="Q941" s="174"/>
      <c r="R941" s="174"/>
      <c r="S941" s="174"/>
      <c r="T941" s="174"/>
      <c r="U941" s="174"/>
      <c r="V941" s="174"/>
      <c r="W941" s="174"/>
      <c r="X941" s="174"/>
      <c r="Y941" s="174"/>
      <c r="Z941" s="174"/>
      <c r="AA941" s="174"/>
      <c r="AB941" s="174"/>
      <c r="AC941" s="174"/>
      <c r="AD941" s="174"/>
      <c r="AE941" s="174"/>
      <c r="AF941" s="174"/>
      <c r="AG941" s="174"/>
      <c r="AH941" s="174"/>
      <c r="AI941" s="174"/>
      <c r="AJ941" s="174"/>
      <c r="AK941" s="174"/>
      <c r="AL941" s="174"/>
      <c r="AM941" s="174"/>
      <c r="AN941" s="174"/>
      <c r="AO941" s="174"/>
      <c r="AP941" s="174"/>
      <c r="AQ941" s="174"/>
      <c r="AR941" s="174"/>
      <c r="AS941" s="174"/>
      <c r="AT941" s="174"/>
      <c r="AU941" s="174"/>
      <c r="AV941" s="174"/>
      <c r="AW941" s="174"/>
      <c r="AX941" s="174"/>
      <c r="AY941" s="174"/>
    </row>
    <row r="942" spans="14:51">
      <c r="N942" s="174"/>
      <c r="O942" s="174"/>
      <c r="P942" s="174"/>
      <c r="Q942" s="174"/>
      <c r="R942" s="174"/>
      <c r="S942" s="174"/>
      <c r="T942" s="174"/>
      <c r="U942" s="174"/>
      <c r="V942" s="174"/>
      <c r="W942" s="174"/>
      <c r="X942" s="174"/>
      <c r="Y942" s="174"/>
      <c r="Z942" s="174"/>
      <c r="AA942" s="174"/>
      <c r="AB942" s="174"/>
      <c r="AC942" s="174"/>
      <c r="AD942" s="174"/>
      <c r="AE942" s="174"/>
      <c r="AF942" s="174"/>
      <c r="AG942" s="174"/>
      <c r="AH942" s="174"/>
      <c r="AI942" s="174"/>
      <c r="AJ942" s="174"/>
      <c r="AK942" s="174"/>
      <c r="AL942" s="174"/>
      <c r="AM942" s="174"/>
      <c r="AN942" s="174"/>
      <c r="AO942" s="174"/>
      <c r="AP942" s="174"/>
      <c r="AQ942" s="174"/>
      <c r="AR942" s="174"/>
      <c r="AS942" s="174"/>
      <c r="AT942" s="174"/>
      <c r="AU942" s="174"/>
      <c r="AV942" s="174"/>
      <c r="AW942" s="174"/>
      <c r="AX942" s="174"/>
      <c r="AY942" s="174"/>
    </row>
    <row r="943" spans="14:51">
      <c r="N943" s="174"/>
      <c r="O943" s="174"/>
      <c r="P943" s="174"/>
      <c r="Q943" s="174"/>
      <c r="R943" s="174"/>
      <c r="S943" s="174"/>
      <c r="T943" s="174"/>
      <c r="U943" s="174"/>
      <c r="V943" s="174"/>
      <c r="W943" s="174"/>
      <c r="X943" s="174"/>
      <c r="Y943" s="174"/>
      <c r="Z943" s="174"/>
      <c r="AA943" s="174"/>
      <c r="AB943" s="174"/>
      <c r="AC943" s="174"/>
      <c r="AD943" s="174"/>
      <c r="AE943" s="174"/>
      <c r="AF943" s="174"/>
      <c r="AG943" s="174"/>
      <c r="AH943" s="174"/>
      <c r="AI943" s="174"/>
      <c r="AJ943" s="174"/>
      <c r="AK943" s="174"/>
      <c r="AL943" s="174"/>
      <c r="AM943" s="174"/>
      <c r="AN943" s="174"/>
      <c r="AO943" s="174"/>
      <c r="AP943" s="174"/>
      <c r="AQ943" s="174"/>
      <c r="AR943" s="174"/>
      <c r="AS943" s="174"/>
      <c r="AT943" s="174"/>
      <c r="AU943" s="174"/>
      <c r="AV943" s="174"/>
      <c r="AW943" s="174"/>
      <c r="AX943" s="174"/>
      <c r="AY943" s="174"/>
    </row>
    <row r="944" spans="14:51">
      <c r="N944" s="174"/>
      <c r="O944" s="174"/>
      <c r="P944" s="174"/>
      <c r="Q944" s="174"/>
      <c r="R944" s="174"/>
      <c r="S944" s="174"/>
      <c r="T944" s="174"/>
      <c r="U944" s="174"/>
      <c r="V944" s="174"/>
      <c r="W944" s="174"/>
      <c r="X944" s="174"/>
      <c r="Y944" s="174"/>
      <c r="Z944" s="174"/>
      <c r="AA944" s="174"/>
      <c r="AB944" s="174"/>
      <c r="AC944" s="174"/>
      <c r="AD944" s="174"/>
      <c r="AE944" s="174"/>
      <c r="AF944" s="174"/>
      <c r="AG944" s="174"/>
      <c r="AH944" s="174"/>
      <c r="AI944" s="174"/>
      <c r="AJ944" s="174"/>
      <c r="AK944" s="174"/>
      <c r="AL944" s="174"/>
      <c r="AM944" s="174"/>
      <c r="AN944" s="174"/>
      <c r="AO944" s="174"/>
      <c r="AP944" s="174"/>
      <c r="AQ944" s="174"/>
      <c r="AR944" s="174"/>
      <c r="AS944" s="174"/>
      <c r="AT944" s="174"/>
      <c r="AU944" s="174"/>
      <c r="AV944" s="174"/>
      <c r="AW944" s="174"/>
      <c r="AX944" s="174"/>
      <c r="AY944" s="174"/>
    </row>
    <row r="945" spans="14:51">
      <c r="N945" s="174"/>
      <c r="O945" s="174"/>
      <c r="P945" s="174"/>
      <c r="Q945" s="174"/>
      <c r="R945" s="174"/>
      <c r="S945" s="174"/>
      <c r="T945" s="174"/>
      <c r="U945" s="174"/>
      <c r="V945" s="174"/>
      <c r="W945" s="174"/>
      <c r="X945" s="174"/>
      <c r="Y945" s="174"/>
      <c r="Z945" s="174"/>
      <c r="AA945" s="174"/>
      <c r="AB945" s="174"/>
      <c r="AC945" s="174"/>
      <c r="AD945" s="174"/>
      <c r="AE945" s="174"/>
      <c r="AF945" s="174"/>
      <c r="AG945" s="174"/>
      <c r="AH945" s="174"/>
      <c r="AI945" s="174"/>
      <c r="AJ945" s="174"/>
      <c r="AK945" s="174"/>
      <c r="AL945" s="174"/>
      <c r="AM945" s="174"/>
      <c r="AN945" s="174"/>
      <c r="AO945" s="174"/>
      <c r="AP945" s="174"/>
      <c r="AQ945" s="174"/>
      <c r="AR945" s="174"/>
      <c r="AS945" s="174"/>
      <c r="AT945" s="174"/>
      <c r="AU945" s="174"/>
      <c r="AV945" s="174"/>
      <c r="AW945" s="174"/>
      <c r="AX945" s="174"/>
      <c r="AY945" s="174"/>
    </row>
    <row r="946" spans="14:51">
      <c r="N946" s="174"/>
      <c r="O946" s="174"/>
      <c r="P946" s="174"/>
      <c r="Q946" s="174"/>
      <c r="R946" s="174"/>
      <c r="S946" s="174"/>
      <c r="T946" s="174"/>
      <c r="U946" s="174"/>
      <c r="V946" s="174"/>
      <c r="W946" s="174"/>
      <c r="X946" s="174"/>
      <c r="Y946" s="174"/>
      <c r="Z946" s="174"/>
      <c r="AA946" s="174"/>
      <c r="AB946" s="174"/>
      <c r="AC946" s="174"/>
      <c r="AD946" s="174"/>
      <c r="AE946" s="174"/>
      <c r="AF946" s="174"/>
      <c r="AG946" s="174"/>
      <c r="AH946" s="174"/>
      <c r="AI946" s="174"/>
      <c r="AJ946" s="174"/>
      <c r="AK946" s="174"/>
      <c r="AL946" s="174"/>
      <c r="AM946" s="174"/>
      <c r="AN946" s="174"/>
      <c r="AO946" s="174"/>
      <c r="AP946" s="174"/>
      <c r="AQ946" s="174"/>
      <c r="AR946" s="174"/>
      <c r="AS946" s="174"/>
      <c r="AT946" s="174"/>
      <c r="AU946" s="174"/>
      <c r="AV946" s="174"/>
      <c r="AW946" s="174"/>
      <c r="AX946" s="174"/>
      <c r="AY946" s="174"/>
    </row>
    <row r="947" spans="14:51">
      <c r="N947" s="174"/>
      <c r="O947" s="174"/>
      <c r="P947" s="174"/>
      <c r="Q947" s="174"/>
      <c r="R947" s="174"/>
      <c r="S947" s="174"/>
      <c r="T947" s="174"/>
      <c r="U947" s="174"/>
      <c r="V947" s="174"/>
      <c r="W947" s="174"/>
      <c r="X947" s="174"/>
      <c r="Y947" s="174"/>
      <c r="Z947" s="174"/>
      <c r="AA947" s="174"/>
      <c r="AB947" s="174"/>
      <c r="AC947" s="174"/>
      <c r="AD947" s="174"/>
      <c r="AE947" s="174"/>
      <c r="AF947" s="174"/>
      <c r="AG947" s="174"/>
      <c r="AH947" s="174"/>
      <c r="AI947" s="174"/>
      <c r="AJ947" s="174"/>
      <c r="AK947" s="174"/>
      <c r="AL947" s="174"/>
      <c r="AM947" s="174"/>
      <c r="AN947" s="174"/>
      <c r="AO947" s="174"/>
      <c r="AP947" s="174"/>
      <c r="AQ947" s="174"/>
      <c r="AR947" s="174"/>
      <c r="AS947" s="174"/>
      <c r="AT947" s="174"/>
      <c r="AU947" s="174"/>
      <c r="AV947" s="174"/>
      <c r="AW947" s="174"/>
      <c r="AX947" s="174"/>
      <c r="AY947" s="174"/>
    </row>
    <row r="948" spans="14:51">
      <c r="N948" s="174"/>
      <c r="O948" s="174"/>
      <c r="P948" s="174"/>
      <c r="Q948" s="174"/>
      <c r="R948" s="174"/>
      <c r="S948" s="174"/>
      <c r="T948" s="174"/>
      <c r="U948" s="174"/>
      <c r="V948" s="174"/>
      <c r="W948" s="174"/>
      <c r="X948" s="174"/>
      <c r="Y948" s="174"/>
      <c r="Z948" s="174"/>
      <c r="AA948" s="174"/>
      <c r="AB948" s="174"/>
      <c r="AC948" s="174"/>
      <c r="AD948" s="174"/>
      <c r="AE948" s="174"/>
      <c r="AF948" s="174"/>
      <c r="AG948" s="174"/>
      <c r="AH948" s="174"/>
      <c r="AI948" s="174"/>
      <c r="AJ948" s="174"/>
      <c r="AK948" s="174"/>
      <c r="AL948" s="174"/>
      <c r="AM948" s="174"/>
      <c r="AN948" s="174"/>
      <c r="AO948" s="174"/>
      <c r="AP948" s="174"/>
      <c r="AQ948" s="174"/>
      <c r="AR948" s="174"/>
      <c r="AS948" s="174"/>
      <c r="AT948" s="174"/>
      <c r="AU948" s="174"/>
      <c r="AV948" s="174"/>
      <c r="AW948" s="174"/>
      <c r="AX948" s="174"/>
      <c r="AY948" s="174"/>
    </row>
    <row r="949" spans="14:51">
      <c r="N949" s="174"/>
      <c r="O949" s="174"/>
      <c r="P949" s="174"/>
      <c r="Q949" s="174"/>
      <c r="R949" s="174"/>
      <c r="S949" s="174"/>
      <c r="T949" s="174"/>
      <c r="U949" s="174"/>
      <c r="V949" s="174"/>
      <c r="W949" s="174"/>
      <c r="X949" s="174"/>
      <c r="Y949" s="174"/>
      <c r="Z949" s="174"/>
      <c r="AA949" s="174"/>
      <c r="AB949" s="174"/>
      <c r="AC949" s="174"/>
      <c r="AD949" s="174"/>
      <c r="AE949" s="174"/>
      <c r="AF949" s="174"/>
      <c r="AG949" s="174"/>
      <c r="AH949" s="174"/>
      <c r="AI949" s="174"/>
      <c r="AJ949" s="174"/>
      <c r="AK949" s="174"/>
      <c r="AL949" s="174"/>
      <c r="AM949" s="174"/>
      <c r="AN949" s="174"/>
      <c r="AO949" s="174"/>
      <c r="AP949" s="174"/>
      <c r="AQ949" s="174"/>
      <c r="AR949" s="174"/>
      <c r="AS949" s="174"/>
      <c r="AT949" s="174"/>
      <c r="AU949" s="174"/>
      <c r="AV949" s="174"/>
      <c r="AW949" s="174"/>
      <c r="AX949" s="174"/>
      <c r="AY949" s="174"/>
    </row>
    <row r="950" spans="14:51">
      <c r="N950" s="174"/>
      <c r="O950" s="174"/>
      <c r="P950" s="174"/>
      <c r="Q950" s="174"/>
      <c r="R950" s="174"/>
      <c r="S950" s="174"/>
      <c r="T950" s="174"/>
      <c r="U950" s="174"/>
      <c r="V950" s="174"/>
      <c r="W950" s="174"/>
      <c r="X950" s="174"/>
      <c r="Y950" s="174"/>
      <c r="Z950" s="174"/>
      <c r="AA950" s="174"/>
      <c r="AB950" s="174"/>
      <c r="AC950" s="174"/>
      <c r="AD950" s="174"/>
      <c r="AE950" s="174"/>
      <c r="AF950" s="174"/>
      <c r="AG950" s="174"/>
      <c r="AH950" s="174"/>
      <c r="AI950" s="174"/>
      <c r="AJ950" s="174"/>
      <c r="AK950" s="174"/>
      <c r="AL950" s="174"/>
      <c r="AM950" s="174"/>
      <c r="AN950" s="174"/>
      <c r="AO950" s="174"/>
      <c r="AP950" s="174"/>
      <c r="AQ950" s="174"/>
      <c r="AR950" s="174"/>
      <c r="AS950" s="174"/>
      <c r="AT950" s="174"/>
      <c r="AU950" s="174"/>
      <c r="AV950" s="174"/>
      <c r="AW950" s="174"/>
      <c r="AX950" s="174"/>
      <c r="AY950" s="174"/>
    </row>
    <row r="951" spans="14:51">
      <c r="N951" s="174"/>
      <c r="O951" s="174"/>
      <c r="P951" s="174"/>
      <c r="Q951" s="174"/>
      <c r="R951" s="174"/>
      <c r="S951" s="174"/>
      <c r="T951" s="174"/>
      <c r="U951" s="174"/>
      <c r="V951" s="174"/>
      <c r="W951" s="174"/>
      <c r="X951" s="174"/>
      <c r="Y951" s="174"/>
      <c r="Z951" s="174"/>
      <c r="AA951" s="174"/>
      <c r="AB951" s="174"/>
      <c r="AC951" s="174"/>
      <c r="AD951" s="174"/>
      <c r="AE951" s="174"/>
      <c r="AF951" s="174"/>
      <c r="AG951" s="174"/>
      <c r="AH951" s="174"/>
      <c r="AI951" s="174"/>
      <c r="AJ951" s="174"/>
      <c r="AK951" s="174"/>
      <c r="AL951" s="174"/>
      <c r="AM951" s="174"/>
      <c r="AN951" s="174"/>
      <c r="AO951" s="174"/>
      <c r="AP951" s="174"/>
      <c r="AQ951" s="174"/>
      <c r="AR951" s="174"/>
      <c r="AS951" s="174"/>
      <c r="AT951" s="174"/>
      <c r="AU951" s="174"/>
      <c r="AV951" s="174"/>
      <c r="AW951" s="174"/>
      <c r="AX951" s="174"/>
      <c r="AY951" s="174"/>
    </row>
    <row r="952" spans="14:51">
      <c r="N952" s="174"/>
      <c r="O952" s="174"/>
      <c r="P952" s="174"/>
      <c r="Q952" s="174"/>
      <c r="R952" s="174"/>
      <c r="S952" s="174"/>
      <c r="T952" s="174"/>
      <c r="U952" s="174"/>
      <c r="V952" s="174"/>
      <c r="W952" s="174"/>
      <c r="X952" s="174"/>
      <c r="Y952" s="174"/>
      <c r="Z952" s="174"/>
      <c r="AA952" s="174"/>
      <c r="AB952" s="174"/>
      <c r="AC952" s="174"/>
      <c r="AD952" s="174"/>
      <c r="AE952" s="174"/>
      <c r="AF952" s="174"/>
      <c r="AG952" s="174"/>
      <c r="AH952" s="174"/>
      <c r="AI952" s="174"/>
      <c r="AJ952" s="174"/>
      <c r="AK952" s="174"/>
      <c r="AL952" s="174"/>
      <c r="AM952" s="174"/>
      <c r="AN952" s="174"/>
      <c r="AO952" s="174"/>
      <c r="AP952" s="174"/>
      <c r="AQ952" s="174"/>
      <c r="AR952" s="174"/>
      <c r="AS952" s="174"/>
      <c r="AT952" s="174"/>
      <c r="AU952" s="174"/>
      <c r="AV952" s="174"/>
      <c r="AW952" s="174"/>
      <c r="AX952" s="174"/>
      <c r="AY952" s="174"/>
    </row>
    <row r="953" spans="14:51">
      <c r="N953" s="174"/>
      <c r="O953" s="174"/>
      <c r="P953" s="174"/>
      <c r="Q953" s="174"/>
      <c r="R953" s="174"/>
      <c r="S953" s="174"/>
      <c r="T953" s="174"/>
      <c r="U953" s="174"/>
      <c r="V953" s="174"/>
      <c r="W953" s="174"/>
      <c r="X953" s="174"/>
      <c r="Y953" s="174"/>
      <c r="Z953" s="174"/>
      <c r="AA953" s="174"/>
      <c r="AB953" s="174"/>
      <c r="AC953" s="174"/>
      <c r="AD953" s="174"/>
      <c r="AE953" s="174"/>
      <c r="AF953" s="174"/>
      <c r="AG953" s="174"/>
      <c r="AH953" s="174"/>
      <c r="AI953" s="174"/>
      <c r="AJ953" s="174"/>
      <c r="AK953" s="174"/>
      <c r="AL953" s="174"/>
      <c r="AM953" s="174"/>
      <c r="AN953" s="174"/>
      <c r="AO953" s="174"/>
      <c r="AP953" s="174"/>
      <c r="AQ953" s="174"/>
      <c r="AR953" s="174"/>
      <c r="AS953" s="174"/>
      <c r="AT953" s="174"/>
      <c r="AU953" s="174"/>
      <c r="AV953" s="174"/>
      <c r="AW953" s="174"/>
      <c r="AX953" s="174"/>
      <c r="AY953" s="174"/>
    </row>
    <row r="954" spans="14:51">
      <c r="N954" s="174"/>
      <c r="O954" s="174"/>
      <c r="P954" s="174"/>
      <c r="Q954" s="174"/>
      <c r="R954" s="174"/>
      <c r="S954" s="174"/>
      <c r="T954" s="174"/>
      <c r="U954" s="174"/>
      <c r="V954" s="174"/>
      <c r="W954" s="174"/>
      <c r="X954" s="174"/>
      <c r="Y954" s="174"/>
      <c r="Z954" s="174"/>
      <c r="AA954" s="174"/>
      <c r="AB954" s="174"/>
      <c r="AC954" s="174"/>
      <c r="AD954" s="174"/>
      <c r="AE954" s="174"/>
      <c r="AF954" s="174"/>
      <c r="AG954" s="174"/>
      <c r="AH954" s="174"/>
      <c r="AI954" s="174"/>
      <c r="AJ954" s="174"/>
      <c r="AK954" s="174"/>
      <c r="AL954" s="174"/>
      <c r="AM954" s="174"/>
      <c r="AN954" s="174"/>
      <c r="AO954" s="174"/>
      <c r="AP954" s="174"/>
      <c r="AQ954" s="174"/>
      <c r="AR954" s="174"/>
      <c r="AS954" s="174"/>
      <c r="AT954" s="174"/>
      <c r="AU954" s="174"/>
      <c r="AV954" s="174"/>
      <c r="AW954" s="174"/>
      <c r="AX954" s="174"/>
      <c r="AY954" s="174"/>
    </row>
    <row r="955" spans="14:51">
      <c r="N955" s="174"/>
      <c r="O955" s="174"/>
      <c r="P955" s="174"/>
      <c r="Q955" s="174"/>
      <c r="R955" s="174"/>
      <c r="S955" s="174"/>
      <c r="T955" s="174"/>
      <c r="U955" s="174"/>
      <c r="V955" s="174"/>
      <c r="W955" s="174"/>
      <c r="X955" s="174"/>
      <c r="Y955" s="174"/>
      <c r="Z955" s="174"/>
      <c r="AA955" s="174"/>
      <c r="AB955" s="174"/>
      <c r="AC955" s="174"/>
      <c r="AD955" s="174"/>
      <c r="AE955" s="174"/>
      <c r="AF955" s="174"/>
      <c r="AG955" s="174"/>
      <c r="AH955" s="174"/>
      <c r="AI955" s="174"/>
      <c r="AJ955" s="174"/>
      <c r="AK955" s="174"/>
      <c r="AL955" s="174"/>
      <c r="AM955" s="174"/>
      <c r="AN955" s="174"/>
      <c r="AO955" s="174"/>
      <c r="AP955" s="174"/>
      <c r="AQ955" s="174"/>
      <c r="AR955" s="174"/>
      <c r="AS955" s="174"/>
      <c r="AT955" s="174"/>
      <c r="AU955" s="174"/>
      <c r="AV955" s="174"/>
      <c r="AW955" s="174"/>
      <c r="AX955" s="174"/>
      <c r="AY955" s="174"/>
    </row>
    <row r="956" spans="14:51">
      <c r="N956" s="174"/>
      <c r="O956" s="174"/>
      <c r="P956" s="174"/>
      <c r="Q956" s="174"/>
      <c r="R956" s="174"/>
      <c r="S956" s="174"/>
      <c r="T956" s="174"/>
      <c r="U956" s="174"/>
      <c r="V956" s="174"/>
      <c r="W956" s="174"/>
      <c r="X956" s="174"/>
      <c r="Y956" s="174"/>
      <c r="Z956" s="174"/>
      <c r="AA956" s="174"/>
      <c r="AB956" s="174"/>
      <c r="AC956" s="174"/>
      <c r="AD956" s="174"/>
      <c r="AE956" s="174"/>
      <c r="AF956" s="174"/>
      <c r="AG956" s="174"/>
      <c r="AH956" s="174"/>
      <c r="AI956" s="174"/>
      <c r="AJ956" s="174"/>
      <c r="AK956" s="174"/>
      <c r="AL956" s="174"/>
      <c r="AM956" s="174"/>
      <c r="AN956" s="174"/>
      <c r="AO956" s="174"/>
      <c r="AP956" s="174"/>
      <c r="AQ956" s="174"/>
      <c r="AR956" s="174"/>
      <c r="AS956" s="174"/>
      <c r="AT956" s="174"/>
      <c r="AU956" s="174"/>
      <c r="AV956" s="174"/>
      <c r="AW956" s="174"/>
      <c r="AX956" s="174"/>
      <c r="AY956" s="174"/>
    </row>
    <row r="957" spans="14:51">
      <c r="N957" s="174"/>
      <c r="O957" s="174"/>
      <c r="P957" s="174"/>
      <c r="Q957" s="174"/>
      <c r="R957" s="174"/>
      <c r="S957" s="174"/>
      <c r="T957" s="174"/>
      <c r="U957" s="174"/>
      <c r="V957" s="174"/>
      <c r="W957" s="174"/>
      <c r="X957" s="174"/>
      <c r="Y957" s="174"/>
      <c r="Z957" s="174"/>
      <c r="AA957" s="174"/>
      <c r="AB957" s="174"/>
      <c r="AC957" s="174"/>
      <c r="AD957" s="174"/>
      <c r="AE957" s="174"/>
      <c r="AF957" s="174"/>
      <c r="AG957" s="174"/>
      <c r="AH957" s="174"/>
      <c r="AI957" s="174"/>
      <c r="AJ957" s="174"/>
      <c r="AK957" s="174"/>
      <c r="AL957" s="174"/>
      <c r="AM957" s="174"/>
      <c r="AN957" s="174"/>
      <c r="AO957" s="174"/>
      <c r="AP957" s="174"/>
      <c r="AQ957" s="174"/>
      <c r="AR957" s="174"/>
      <c r="AS957" s="174"/>
      <c r="AT957" s="174"/>
      <c r="AU957" s="174"/>
      <c r="AV957" s="174"/>
      <c r="AW957" s="174"/>
      <c r="AX957" s="174"/>
      <c r="AY957" s="174"/>
    </row>
    <row r="958" spans="14:51">
      <c r="N958" s="174"/>
      <c r="O958" s="174"/>
      <c r="P958" s="174"/>
      <c r="Q958" s="174"/>
      <c r="R958" s="174"/>
      <c r="S958" s="174"/>
      <c r="T958" s="174"/>
      <c r="U958" s="174"/>
      <c r="V958" s="174"/>
      <c r="W958" s="174"/>
      <c r="X958" s="174"/>
      <c r="Y958" s="174"/>
      <c r="Z958" s="174"/>
      <c r="AA958" s="174"/>
      <c r="AB958" s="174"/>
      <c r="AC958" s="174"/>
      <c r="AD958" s="174"/>
      <c r="AE958" s="174"/>
      <c r="AF958" s="174"/>
      <c r="AG958" s="174"/>
      <c r="AH958" s="174"/>
      <c r="AI958" s="174"/>
      <c r="AJ958" s="174"/>
      <c r="AK958" s="174"/>
      <c r="AL958" s="174"/>
      <c r="AM958" s="174"/>
      <c r="AN958" s="174"/>
      <c r="AO958" s="174"/>
      <c r="AP958" s="174"/>
      <c r="AQ958" s="174"/>
      <c r="AR958" s="174"/>
      <c r="AS958" s="174"/>
      <c r="AT958" s="174"/>
      <c r="AU958" s="174"/>
      <c r="AV958" s="174"/>
      <c r="AW958" s="174"/>
      <c r="AX958" s="174"/>
      <c r="AY958" s="174"/>
    </row>
    <row r="959" spans="14:51">
      <c r="N959" s="174"/>
      <c r="O959" s="174"/>
      <c r="P959" s="174"/>
      <c r="Q959" s="174"/>
      <c r="R959" s="174"/>
      <c r="S959" s="174"/>
      <c r="T959" s="174"/>
      <c r="U959" s="174"/>
      <c r="V959" s="174"/>
      <c r="W959" s="174"/>
      <c r="X959" s="174"/>
      <c r="Y959" s="174"/>
      <c r="Z959" s="174"/>
      <c r="AA959" s="174"/>
      <c r="AB959" s="174"/>
      <c r="AC959" s="174"/>
      <c r="AD959" s="174"/>
      <c r="AE959" s="174"/>
      <c r="AF959" s="174"/>
      <c r="AG959" s="174"/>
      <c r="AH959" s="174"/>
      <c r="AI959" s="174"/>
      <c r="AJ959" s="174"/>
      <c r="AK959" s="174"/>
      <c r="AL959" s="174"/>
      <c r="AM959" s="174"/>
      <c r="AN959" s="174"/>
      <c r="AO959" s="174"/>
      <c r="AP959" s="174"/>
      <c r="AQ959" s="174"/>
      <c r="AR959" s="174"/>
      <c r="AS959" s="174"/>
      <c r="AT959" s="174"/>
      <c r="AU959" s="174"/>
      <c r="AV959" s="174"/>
      <c r="AW959" s="174"/>
      <c r="AX959" s="174"/>
      <c r="AY959" s="174"/>
    </row>
    <row r="960" spans="14:51">
      <c r="N960" s="174"/>
      <c r="O960" s="174"/>
      <c r="P960" s="174"/>
      <c r="Q960" s="174"/>
      <c r="R960" s="174"/>
      <c r="S960" s="174"/>
      <c r="T960" s="174"/>
      <c r="U960" s="174"/>
      <c r="V960" s="174"/>
      <c r="W960" s="174"/>
      <c r="X960" s="174"/>
      <c r="Y960" s="174"/>
      <c r="Z960" s="174"/>
      <c r="AA960" s="174"/>
      <c r="AB960" s="174"/>
      <c r="AC960" s="174"/>
      <c r="AD960" s="174"/>
      <c r="AE960" s="174"/>
      <c r="AF960" s="174"/>
      <c r="AG960" s="174"/>
      <c r="AH960" s="174"/>
      <c r="AI960" s="174"/>
      <c r="AJ960" s="174"/>
      <c r="AK960" s="174"/>
      <c r="AL960" s="174"/>
      <c r="AM960" s="174"/>
      <c r="AN960" s="174"/>
      <c r="AO960" s="174"/>
      <c r="AP960" s="174"/>
      <c r="AQ960" s="174"/>
      <c r="AR960" s="174"/>
      <c r="AS960" s="174"/>
      <c r="AT960" s="174"/>
      <c r="AU960" s="174"/>
      <c r="AV960" s="174"/>
      <c r="AW960" s="174"/>
      <c r="AX960" s="174"/>
      <c r="AY960" s="174"/>
    </row>
    <row r="961" spans="14:51">
      <c r="N961" s="174"/>
      <c r="O961" s="174"/>
      <c r="P961" s="174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  <c r="AA961" s="174"/>
      <c r="AB961" s="174"/>
      <c r="AC961" s="174"/>
      <c r="AD961" s="174"/>
      <c r="AE961" s="174"/>
      <c r="AF961" s="174"/>
      <c r="AG961" s="174"/>
      <c r="AH961" s="174"/>
      <c r="AI961" s="174"/>
      <c r="AJ961" s="174"/>
      <c r="AK961" s="174"/>
      <c r="AL961" s="174"/>
      <c r="AM961" s="174"/>
      <c r="AN961" s="174"/>
      <c r="AO961" s="174"/>
      <c r="AP961" s="174"/>
      <c r="AQ961" s="174"/>
      <c r="AR961" s="174"/>
      <c r="AS961" s="174"/>
      <c r="AT961" s="174"/>
      <c r="AU961" s="174"/>
      <c r="AV961" s="174"/>
      <c r="AW961" s="174"/>
      <c r="AX961" s="174"/>
      <c r="AY961" s="174"/>
    </row>
    <row r="962" spans="14:51">
      <c r="N962" s="174"/>
      <c r="O962" s="174"/>
      <c r="P962" s="174"/>
      <c r="Q962" s="174"/>
      <c r="R962" s="174"/>
      <c r="S962" s="174"/>
      <c r="T962" s="174"/>
      <c r="U962" s="174"/>
      <c r="V962" s="174"/>
      <c r="W962" s="174"/>
      <c r="X962" s="174"/>
      <c r="Y962" s="174"/>
      <c r="Z962" s="174"/>
      <c r="AA962" s="174"/>
      <c r="AB962" s="174"/>
      <c r="AC962" s="174"/>
      <c r="AD962" s="174"/>
      <c r="AE962" s="174"/>
      <c r="AF962" s="174"/>
      <c r="AG962" s="174"/>
      <c r="AH962" s="174"/>
      <c r="AI962" s="174"/>
      <c r="AJ962" s="174"/>
      <c r="AK962" s="174"/>
      <c r="AL962" s="174"/>
      <c r="AM962" s="174"/>
      <c r="AN962" s="174"/>
      <c r="AO962" s="174"/>
      <c r="AP962" s="174"/>
      <c r="AQ962" s="174"/>
      <c r="AR962" s="174"/>
      <c r="AS962" s="174"/>
      <c r="AT962" s="174"/>
      <c r="AU962" s="174"/>
      <c r="AV962" s="174"/>
      <c r="AW962" s="174"/>
      <c r="AX962" s="174"/>
      <c r="AY962" s="174"/>
    </row>
    <row r="963" spans="14:51">
      <c r="N963" s="174"/>
      <c r="O963" s="174"/>
      <c r="P963" s="174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  <c r="AA963" s="174"/>
      <c r="AB963" s="174"/>
      <c r="AC963" s="174"/>
      <c r="AD963" s="174"/>
      <c r="AE963" s="174"/>
      <c r="AF963" s="174"/>
      <c r="AG963" s="174"/>
      <c r="AH963" s="174"/>
      <c r="AI963" s="174"/>
      <c r="AJ963" s="174"/>
      <c r="AK963" s="174"/>
      <c r="AL963" s="174"/>
      <c r="AM963" s="174"/>
      <c r="AN963" s="174"/>
      <c r="AO963" s="174"/>
      <c r="AP963" s="174"/>
      <c r="AQ963" s="174"/>
      <c r="AR963" s="174"/>
      <c r="AS963" s="174"/>
      <c r="AT963" s="174"/>
      <c r="AU963" s="174"/>
      <c r="AV963" s="174"/>
      <c r="AW963" s="174"/>
      <c r="AX963" s="174"/>
      <c r="AY963" s="174"/>
    </row>
    <row r="964" spans="14:51">
      <c r="N964" s="174"/>
      <c r="O964" s="174"/>
      <c r="P964" s="174"/>
      <c r="Q964" s="174"/>
      <c r="R964" s="174"/>
      <c r="S964" s="174"/>
      <c r="T964" s="174"/>
      <c r="U964" s="174"/>
      <c r="V964" s="174"/>
      <c r="W964" s="174"/>
      <c r="X964" s="174"/>
      <c r="Y964" s="174"/>
      <c r="Z964" s="174"/>
      <c r="AA964" s="174"/>
      <c r="AB964" s="174"/>
      <c r="AC964" s="174"/>
      <c r="AD964" s="174"/>
      <c r="AE964" s="174"/>
      <c r="AF964" s="174"/>
      <c r="AG964" s="174"/>
      <c r="AH964" s="174"/>
      <c r="AI964" s="174"/>
      <c r="AJ964" s="174"/>
      <c r="AK964" s="174"/>
      <c r="AL964" s="174"/>
      <c r="AM964" s="174"/>
      <c r="AN964" s="174"/>
      <c r="AO964" s="174"/>
      <c r="AP964" s="174"/>
      <c r="AQ964" s="174"/>
      <c r="AR964" s="174"/>
      <c r="AS964" s="174"/>
      <c r="AT964" s="174"/>
      <c r="AU964" s="174"/>
      <c r="AV964" s="174"/>
      <c r="AW964" s="174"/>
      <c r="AX964" s="174"/>
      <c r="AY964" s="174"/>
    </row>
    <row r="965" spans="14:51">
      <c r="N965" s="174"/>
      <c r="O965" s="174"/>
      <c r="P965" s="174"/>
      <c r="Q965" s="174"/>
      <c r="R965" s="174"/>
      <c r="S965" s="174"/>
      <c r="T965" s="174"/>
      <c r="U965" s="174"/>
      <c r="V965" s="174"/>
      <c r="W965" s="174"/>
      <c r="X965" s="174"/>
      <c r="Y965" s="174"/>
      <c r="Z965" s="174"/>
      <c r="AA965" s="174"/>
      <c r="AB965" s="174"/>
      <c r="AC965" s="174"/>
      <c r="AD965" s="174"/>
      <c r="AE965" s="174"/>
      <c r="AF965" s="174"/>
      <c r="AG965" s="174"/>
      <c r="AH965" s="174"/>
      <c r="AI965" s="174"/>
      <c r="AJ965" s="174"/>
      <c r="AK965" s="174"/>
      <c r="AL965" s="174"/>
      <c r="AM965" s="174"/>
      <c r="AN965" s="174"/>
      <c r="AO965" s="174"/>
      <c r="AP965" s="174"/>
      <c r="AQ965" s="174"/>
      <c r="AR965" s="174"/>
      <c r="AS965" s="174"/>
      <c r="AT965" s="174"/>
      <c r="AU965" s="174"/>
      <c r="AV965" s="174"/>
      <c r="AW965" s="174"/>
      <c r="AX965" s="174"/>
      <c r="AY965" s="174"/>
    </row>
    <row r="966" spans="14:51">
      <c r="N966" s="174"/>
      <c r="O966" s="174"/>
      <c r="P966" s="174"/>
      <c r="Q966" s="174"/>
      <c r="R966" s="174"/>
      <c r="S966" s="174"/>
      <c r="T966" s="174"/>
      <c r="U966" s="174"/>
      <c r="V966" s="174"/>
      <c r="W966" s="174"/>
      <c r="X966" s="174"/>
      <c r="Y966" s="174"/>
      <c r="Z966" s="174"/>
      <c r="AA966" s="174"/>
      <c r="AB966" s="174"/>
      <c r="AC966" s="174"/>
      <c r="AD966" s="174"/>
      <c r="AE966" s="174"/>
      <c r="AF966" s="174"/>
      <c r="AG966" s="174"/>
      <c r="AH966" s="174"/>
      <c r="AI966" s="174"/>
      <c r="AJ966" s="174"/>
      <c r="AK966" s="174"/>
      <c r="AL966" s="174"/>
      <c r="AM966" s="174"/>
      <c r="AN966" s="174"/>
      <c r="AO966" s="174"/>
      <c r="AP966" s="174"/>
      <c r="AQ966" s="174"/>
      <c r="AR966" s="174"/>
      <c r="AS966" s="174"/>
      <c r="AT966" s="174"/>
      <c r="AU966" s="174"/>
      <c r="AV966" s="174"/>
      <c r="AW966" s="174"/>
      <c r="AX966" s="174"/>
      <c r="AY966" s="174"/>
    </row>
    <row r="967" spans="14:51">
      <c r="N967" s="174"/>
      <c r="O967" s="174"/>
      <c r="P967" s="174"/>
      <c r="Q967" s="174"/>
      <c r="R967" s="174"/>
      <c r="S967" s="174"/>
      <c r="T967" s="174"/>
      <c r="U967" s="174"/>
      <c r="V967" s="174"/>
      <c r="W967" s="174"/>
      <c r="X967" s="174"/>
      <c r="Y967" s="174"/>
      <c r="Z967" s="174"/>
      <c r="AA967" s="174"/>
      <c r="AB967" s="174"/>
      <c r="AC967" s="174"/>
      <c r="AD967" s="174"/>
      <c r="AE967" s="174"/>
      <c r="AF967" s="174"/>
      <c r="AG967" s="174"/>
      <c r="AH967" s="174"/>
      <c r="AI967" s="174"/>
      <c r="AJ967" s="174"/>
      <c r="AK967" s="174"/>
      <c r="AL967" s="174"/>
      <c r="AM967" s="174"/>
      <c r="AN967" s="174"/>
      <c r="AO967" s="174"/>
      <c r="AP967" s="174"/>
      <c r="AQ967" s="174"/>
      <c r="AR967" s="174"/>
      <c r="AS967" s="174"/>
      <c r="AT967" s="174"/>
      <c r="AU967" s="174"/>
      <c r="AV967" s="174"/>
      <c r="AW967" s="174"/>
      <c r="AX967" s="174"/>
      <c r="AY967" s="174"/>
    </row>
    <row r="968" spans="14:51">
      <c r="N968" s="174"/>
      <c r="O968" s="174"/>
      <c r="P968" s="174"/>
      <c r="Q968" s="174"/>
      <c r="R968" s="174"/>
      <c r="S968" s="174"/>
      <c r="T968" s="174"/>
      <c r="U968" s="174"/>
      <c r="V968" s="174"/>
      <c r="W968" s="174"/>
      <c r="X968" s="174"/>
      <c r="Y968" s="174"/>
      <c r="Z968" s="174"/>
      <c r="AA968" s="174"/>
      <c r="AB968" s="174"/>
      <c r="AC968" s="174"/>
      <c r="AD968" s="174"/>
      <c r="AE968" s="174"/>
      <c r="AF968" s="174"/>
      <c r="AG968" s="174"/>
      <c r="AH968" s="174"/>
      <c r="AI968" s="174"/>
      <c r="AJ968" s="174"/>
      <c r="AK968" s="174"/>
      <c r="AL968" s="174"/>
      <c r="AM968" s="174"/>
      <c r="AN968" s="174"/>
      <c r="AO968" s="174"/>
      <c r="AP968" s="174"/>
      <c r="AQ968" s="174"/>
      <c r="AR968" s="174"/>
      <c r="AS968" s="174"/>
      <c r="AT968" s="174"/>
      <c r="AU968" s="174"/>
      <c r="AV968" s="174"/>
      <c r="AW968" s="174"/>
      <c r="AX968" s="174"/>
      <c r="AY968" s="174"/>
    </row>
    <row r="969" spans="14:51">
      <c r="N969" s="174"/>
      <c r="O969" s="174"/>
      <c r="P969" s="174"/>
      <c r="Q969" s="174"/>
      <c r="R969" s="174"/>
      <c r="S969" s="174"/>
      <c r="T969" s="174"/>
      <c r="U969" s="174"/>
      <c r="V969" s="174"/>
      <c r="W969" s="174"/>
      <c r="X969" s="174"/>
      <c r="Y969" s="174"/>
      <c r="Z969" s="174"/>
      <c r="AA969" s="174"/>
      <c r="AB969" s="174"/>
      <c r="AC969" s="174"/>
      <c r="AD969" s="174"/>
      <c r="AE969" s="174"/>
      <c r="AF969" s="174"/>
      <c r="AG969" s="174"/>
      <c r="AH969" s="174"/>
      <c r="AI969" s="174"/>
      <c r="AJ969" s="174"/>
      <c r="AK969" s="174"/>
      <c r="AL969" s="174"/>
      <c r="AM969" s="174"/>
      <c r="AN969" s="174"/>
      <c r="AO969" s="174"/>
      <c r="AP969" s="174"/>
      <c r="AQ969" s="174"/>
      <c r="AR969" s="174"/>
      <c r="AS969" s="174"/>
      <c r="AT969" s="174"/>
      <c r="AU969" s="174"/>
      <c r="AV969" s="174"/>
      <c r="AW969" s="174"/>
      <c r="AX969" s="174"/>
      <c r="AY969" s="174"/>
    </row>
    <row r="970" spans="14:51">
      <c r="N970" s="174"/>
      <c r="O970" s="174"/>
      <c r="P970" s="174"/>
      <c r="Q970" s="174"/>
      <c r="R970" s="174"/>
      <c r="S970" s="174"/>
      <c r="T970" s="174"/>
      <c r="U970" s="174"/>
      <c r="V970" s="174"/>
      <c r="W970" s="174"/>
      <c r="X970" s="174"/>
      <c r="Y970" s="174"/>
      <c r="Z970" s="174"/>
      <c r="AA970" s="174"/>
      <c r="AB970" s="174"/>
      <c r="AC970" s="174"/>
      <c r="AD970" s="174"/>
      <c r="AE970" s="174"/>
      <c r="AF970" s="174"/>
      <c r="AG970" s="174"/>
      <c r="AH970" s="174"/>
      <c r="AI970" s="174"/>
      <c r="AJ970" s="174"/>
      <c r="AK970" s="174"/>
      <c r="AL970" s="174"/>
      <c r="AM970" s="174"/>
      <c r="AN970" s="174"/>
      <c r="AO970" s="174"/>
      <c r="AP970" s="174"/>
      <c r="AQ970" s="174"/>
      <c r="AR970" s="174"/>
      <c r="AS970" s="174"/>
      <c r="AT970" s="174"/>
      <c r="AU970" s="174"/>
      <c r="AV970" s="174"/>
      <c r="AW970" s="174"/>
      <c r="AX970" s="174"/>
      <c r="AY970" s="174"/>
    </row>
    <row r="971" spans="14:51">
      <c r="N971" s="174"/>
      <c r="O971" s="174"/>
      <c r="P971" s="174"/>
      <c r="Q971" s="174"/>
      <c r="R971" s="174"/>
      <c r="S971" s="174"/>
      <c r="T971" s="174"/>
      <c r="U971" s="174"/>
      <c r="V971" s="174"/>
      <c r="W971" s="174"/>
      <c r="X971" s="174"/>
      <c r="Y971" s="174"/>
      <c r="Z971" s="174"/>
      <c r="AA971" s="174"/>
      <c r="AB971" s="174"/>
      <c r="AC971" s="174"/>
      <c r="AD971" s="174"/>
      <c r="AE971" s="174"/>
      <c r="AF971" s="174"/>
      <c r="AG971" s="174"/>
      <c r="AH971" s="174"/>
      <c r="AI971" s="174"/>
      <c r="AJ971" s="174"/>
      <c r="AK971" s="174"/>
      <c r="AL971" s="174"/>
      <c r="AM971" s="174"/>
      <c r="AN971" s="174"/>
      <c r="AO971" s="174"/>
      <c r="AP971" s="174"/>
      <c r="AQ971" s="174"/>
      <c r="AR971" s="174"/>
      <c r="AS971" s="174"/>
      <c r="AT971" s="174"/>
      <c r="AU971" s="174"/>
      <c r="AV971" s="174"/>
      <c r="AW971" s="174"/>
      <c r="AX971" s="174"/>
      <c r="AY971" s="174"/>
    </row>
    <row r="972" spans="14:51">
      <c r="N972" s="174"/>
      <c r="O972" s="174"/>
      <c r="P972" s="174"/>
      <c r="Q972" s="174"/>
      <c r="R972" s="174"/>
      <c r="S972" s="174"/>
      <c r="T972" s="174"/>
      <c r="U972" s="174"/>
      <c r="V972" s="174"/>
      <c r="W972" s="174"/>
      <c r="X972" s="174"/>
      <c r="Y972" s="174"/>
      <c r="Z972" s="174"/>
      <c r="AA972" s="174"/>
      <c r="AB972" s="174"/>
      <c r="AC972" s="174"/>
      <c r="AD972" s="174"/>
      <c r="AE972" s="174"/>
      <c r="AF972" s="174"/>
      <c r="AG972" s="174"/>
      <c r="AH972" s="174"/>
      <c r="AI972" s="174"/>
      <c r="AJ972" s="174"/>
      <c r="AK972" s="174"/>
      <c r="AL972" s="174"/>
      <c r="AM972" s="174"/>
      <c r="AN972" s="174"/>
      <c r="AO972" s="174"/>
      <c r="AP972" s="174"/>
      <c r="AQ972" s="174"/>
      <c r="AR972" s="174"/>
      <c r="AS972" s="174"/>
      <c r="AT972" s="174"/>
      <c r="AU972" s="174"/>
      <c r="AV972" s="174"/>
      <c r="AW972" s="174"/>
      <c r="AX972" s="174"/>
      <c r="AY972" s="174"/>
    </row>
    <row r="973" spans="14:51">
      <c r="N973" s="174"/>
      <c r="O973" s="174"/>
      <c r="P973" s="174"/>
      <c r="Q973" s="174"/>
      <c r="R973" s="174"/>
      <c r="S973" s="174"/>
      <c r="T973" s="174"/>
      <c r="U973" s="174"/>
      <c r="V973" s="174"/>
      <c r="W973" s="174"/>
      <c r="X973" s="174"/>
      <c r="Y973" s="174"/>
      <c r="Z973" s="174"/>
      <c r="AA973" s="174"/>
      <c r="AB973" s="174"/>
      <c r="AC973" s="174"/>
      <c r="AD973" s="174"/>
      <c r="AE973" s="174"/>
      <c r="AF973" s="174"/>
      <c r="AG973" s="174"/>
      <c r="AH973" s="174"/>
      <c r="AI973" s="174"/>
      <c r="AJ973" s="174"/>
      <c r="AK973" s="174"/>
      <c r="AL973" s="174"/>
      <c r="AM973" s="174"/>
      <c r="AN973" s="174"/>
      <c r="AO973" s="174"/>
      <c r="AP973" s="174"/>
      <c r="AQ973" s="174"/>
      <c r="AR973" s="174"/>
      <c r="AS973" s="174"/>
      <c r="AT973" s="174"/>
      <c r="AU973" s="174"/>
      <c r="AV973" s="174"/>
      <c r="AW973" s="174"/>
      <c r="AX973" s="174"/>
      <c r="AY973" s="174"/>
    </row>
    <row r="974" spans="14:51">
      <c r="N974" s="174"/>
      <c r="O974" s="174"/>
      <c r="P974" s="174"/>
      <c r="Q974" s="174"/>
      <c r="R974" s="174"/>
      <c r="S974" s="174"/>
      <c r="T974" s="174"/>
      <c r="U974" s="174"/>
      <c r="V974" s="174"/>
      <c r="W974" s="174"/>
      <c r="X974" s="174"/>
      <c r="Y974" s="174"/>
      <c r="Z974" s="174"/>
      <c r="AA974" s="174"/>
      <c r="AB974" s="174"/>
      <c r="AC974" s="174"/>
      <c r="AD974" s="174"/>
      <c r="AE974" s="174"/>
      <c r="AF974" s="174"/>
      <c r="AG974" s="174"/>
      <c r="AH974" s="174"/>
      <c r="AI974" s="174"/>
      <c r="AJ974" s="174"/>
      <c r="AK974" s="174"/>
      <c r="AL974" s="174"/>
      <c r="AM974" s="174"/>
      <c r="AN974" s="174"/>
      <c r="AO974" s="174"/>
      <c r="AP974" s="174"/>
      <c r="AQ974" s="174"/>
      <c r="AR974" s="174"/>
      <c r="AS974" s="174"/>
      <c r="AT974" s="174"/>
      <c r="AU974" s="174"/>
      <c r="AV974" s="174"/>
      <c r="AW974" s="174"/>
      <c r="AX974" s="174"/>
      <c r="AY974" s="174"/>
    </row>
    <row r="975" spans="14:51">
      <c r="N975" s="174"/>
      <c r="O975" s="174"/>
      <c r="P975" s="174"/>
      <c r="Q975" s="174"/>
      <c r="R975" s="174"/>
      <c r="S975" s="174"/>
      <c r="T975" s="174"/>
      <c r="U975" s="174"/>
      <c r="V975" s="174"/>
      <c r="W975" s="174"/>
      <c r="X975" s="174"/>
      <c r="Y975" s="174"/>
      <c r="Z975" s="174"/>
      <c r="AA975" s="174"/>
      <c r="AB975" s="174"/>
      <c r="AC975" s="174"/>
      <c r="AD975" s="174"/>
      <c r="AE975" s="174"/>
      <c r="AF975" s="174"/>
      <c r="AG975" s="174"/>
      <c r="AH975" s="174"/>
      <c r="AI975" s="174"/>
      <c r="AJ975" s="174"/>
      <c r="AK975" s="174"/>
      <c r="AL975" s="174"/>
      <c r="AM975" s="174"/>
      <c r="AN975" s="174"/>
      <c r="AO975" s="174"/>
      <c r="AP975" s="174"/>
      <c r="AQ975" s="174"/>
      <c r="AR975" s="174"/>
      <c r="AS975" s="174"/>
      <c r="AT975" s="174"/>
      <c r="AU975" s="174"/>
      <c r="AV975" s="174"/>
      <c r="AW975" s="174"/>
      <c r="AX975" s="174"/>
      <c r="AY975" s="174"/>
    </row>
    <row r="976" spans="14:51">
      <c r="N976" s="174"/>
      <c r="O976" s="174"/>
      <c r="P976" s="174"/>
      <c r="Q976" s="174"/>
      <c r="R976" s="174"/>
      <c r="S976" s="174"/>
      <c r="T976" s="174"/>
      <c r="U976" s="174"/>
      <c r="V976" s="174"/>
      <c r="W976" s="174"/>
      <c r="X976" s="174"/>
      <c r="Y976" s="174"/>
      <c r="Z976" s="174"/>
      <c r="AA976" s="174"/>
      <c r="AB976" s="174"/>
      <c r="AC976" s="174"/>
      <c r="AD976" s="174"/>
      <c r="AE976" s="174"/>
      <c r="AF976" s="174"/>
      <c r="AG976" s="174"/>
      <c r="AH976" s="174"/>
      <c r="AI976" s="174"/>
      <c r="AJ976" s="174"/>
      <c r="AK976" s="174"/>
      <c r="AL976" s="174"/>
      <c r="AM976" s="174"/>
      <c r="AN976" s="174"/>
      <c r="AO976" s="174"/>
      <c r="AP976" s="174"/>
      <c r="AQ976" s="174"/>
      <c r="AR976" s="174"/>
      <c r="AS976" s="174"/>
      <c r="AT976" s="174"/>
      <c r="AU976" s="174"/>
      <c r="AV976" s="174"/>
      <c r="AW976" s="174"/>
      <c r="AX976" s="174"/>
      <c r="AY976" s="174"/>
    </row>
    <row r="977" spans="14:51">
      <c r="N977" s="174"/>
      <c r="O977" s="174"/>
      <c r="P977" s="174"/>
      <c r="Q977" s="174"/>
      <c r="R977" s="174"/>
      <c r="S977" s="174"/>
      <c r="T977" s="174"/>
      <c r="U977" s="174"/>
      <c r="V977" s="174"/>
      <c r="W977" s="174"/>
      <c r="X977" s="174"/>
      <c r="Y977" s="174"/>
      <c r="Z977" s="174"/>
      <c r="AA977" s="174"/>
      <c r="AB977" s="174"/>
      <c r="AC977" s="174"/>
      <c r="AD977" s="174"/>
      <c r="AE977" s="174"/>
      <c r="AF977" s="174"/>
      <c r="AG977" s="174"/>
      <c r="AH977" s="174"/>
      <c r="AI977" s="174"/>
      <c r="AJ977" s="174"/>
      <c r="AK977" s="174"/>
      <c r="AL977" s="174"/>
      <c r="AM977" s="174"/>
      <c r="AN977" s="174"/>
      <c r="AO977" s="174"/>
      <c r="AP977" s="174"/>
      <c r="AQ977" s="174"/>
      <c r="AR977" s="174"/>
      <c r="AS977" s="174"/>
      <c r="AT977" s="174"/>
      <c r="AU977" s="174"/>
      <c r="AV977" s="174"/>
      <c r="AW977" s="174"/>
      <c r="AX977" s="174"/>
      <c r="AY977" s="174"/>
    </row>
    <row r="978" spans="14:51">
      <c r="N978" s="174"/>
      <c r="O978" s="174"/>
      <c r="P978" s="174"/>
      <c r="Q978" s="174"/>
      <c r="R978" s="174"/>
      <c r="S978" s="174"/>
      <c r="T978" s="174"/>
      <c r="U978" s="174"/>
      <c r="V978" s="174"/>
      <c r="W978" s="174"/>
      <c r="X978" s="174"/>
      <c r="Y978" s="174"/>
      <c r="Z978" s="174"/>
      <c r="AA978" s="174"/>
      <c r="AB978" s="174"/>
      <c r="AC978" s="174"/>
      <c r="AD978" s="174"/>
      <c r="AE978" s="174"/>
      <c r="AF978" s="174"/>
      <c r="AG978" s="174"/>
      <c r="AH978" s="174"/>
      <c r="AI978" s="174"/>
      <c r="AJ978" s="174"/>
      <c r="AK978" s="174"/>
      <c r="AL978" s="174"/>
      <c r="AM978" s="174"/>
      <c r="AN978" s="174"/>
      <c r="AO978" s="174"/>
      <c r="AP978" s="174"/>
      <c r="AQ978" s="174"/>
      <c r="AR978" s="174"/>
      <c r="AS978" s="174"/>
      <c r="AT978" s="174"/>
      <c r="AU978" s="174"/>
      <c r="AV978" s="174"/>
      <c r="AW978" s="174"/>
      <c r="AX978" s="174"/>
      <c r="AY978" s="174"/>
    </row>
    <row r="979" spans="14:51">
      <c r="N979" s="174"/>
      <c r="O979" s="174"/>
      <c r="P979" s="174"/>
      <c r="Q979" s="174"/>
      <c r="R979" s="174"/>
      <c r="S979" s="174"/>
      <c r="T979" s="174"/>
      <c r="U979" s="174"/>
      <c r="V979" s="174"/>
      <c r="W979" s="174"/>
      <c r="X979" s="174"/>
      <c r="Y979" s="174"/>
      <c r="Z979" s="174"/>
      <c r="AA979" s="174"/>
      <c r="AB979" s="174"/>
      <c r="AC979" s="174"/>
      <c r="AD979" s="174"/>
      <c r="AE979" s="174"/>
      <c r="AF979" s="174"/>
      <c r="AG979" s="174"/>
      <c r="AH979" s="174"/>
      <c r="AI979" s="174"/>
      <c r="AJ979" s="174"/>
      <c r="AK979" s="174"/>
      <c r="AL979" s="174"/>
      <c r="AM979" s="174"/>
      <c r="AN979" s="174"/>
      <c r="AO979" s="174"/>
      <c r="AP979" s="174"/>
      <c r="AQ979" s="174"/>
      <c r="AR979" s="174"/>
      <c r="AS979" s="174"/>
      <c r="AT979" s="174"/>
      <c r="AU979" s="174"/>
      <c r="AV979" s="174"/>
      <c r="AW979" s="174"/>
      <c r="AX979" s="174"/>
      <c r="AY979" s="174"/>
    </row>
    <row r="980" spans="14:51">
      <c r="N980" s="174"/>
      <c r="O980" s="174"/>
      <c r="P980" s="174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  <c r="AA980" s="174"/>
      <c r="AB980" s="174"/>
      <c r="AC980" s="174"/>
      <c r="AD980" s="174"/>
      <c r="AE980" s="174"/>
      <c r="AF980" s="174"/>
      <c r="AG980" s="174"/>
      <c r="AH980" s="174"/>
      <c r="AI980" s="174"/>
      <c r="AJ980" s="174"/>
      <c r="AK980" s="174"/>
      <c r="AL980" s="174"/>
      <c r="AM980" s="174"/>
      <c r="AN980" s="174"/>
      <c r="AO980" s="174"/>
      <c r="AP980" s="174"/>
      <c r="AQ980" s="174"/>
      <c r="AR980" s="174"/>
      <c r="AS980" s="174"/>
      <c r="AT980" s="174"/>
      <c r="AU980" s="174"/>
      <c r="AV980" s="174"/>
      <c r="AW980" s="174"/>
      <c r="AX980" s="174"/>
      <c r="AY980" s="174"/>
    </row>
    <row r="981" spans="14:51">
      <c r="N981" s="174"/>
      <c r="O981" s="174"/>
      <c r="P981" s="174"/>
      <c r="Q981" s="174"/>
      <c r="R981" s="174"/>
      <c r="S981" s="174"/>
      <c r="T981" s="174"/>
      <c r="U981" s="174"/>
      <c r="V981" s="174"/>
      <c r="W981" s="174"/>
      <c r="X981" s="174"/>
      <c r="Y981" s="174"/>
      <c r="Z981" s="174"/>
      <c r="AA981" s="174"/>
      <c r="AB981" s="174"/>
      <c r="AC981" s="174"/>
      <c r="AD981" s="174"/>
      <c r="AE981" s="174"/>
      <c r="AF981" s="174"/>
      <c r="AG981" s="174"/>
      <c r="AH981" s="174"/>
      <c r="AI981" s="174"/>
      <c r="AJ981" s="174"/>
      <c r="AK981" s="174"/>
      <c r="AL981" s="174"/>
      <c r="AM981" s="174"/>
      <c r="AN981" s="174"/>
      <c r="AO981" s="174"/>
      <c r="AP981" s="174"/>
      <c r="AQ981" s="174"/>
      <c r="AR981" s="174"/>
      <c r="AS981" s="174"/>
      <c r="AT981" s="174"/>
      <c r="AU981" s="174"/>
      <c r="AV981" s="174"/>
      <c r="AW981" s="174"/>
      <c r="AX981" s="174"/>
      <c r="AY981" s="174"/>
    </row>
    <row r="982" spans="14:51">
      <c r="N982" s="174"/>
      <c r="O982" s="174"/>
      <c r="P982" s="174"/>
      <c r="Q982" s="174"/>
      <c r="R982" s="174"/>
      <c r="S982" s="174"/>
      <c r="T982" s="174"/>
      <c r="U982" s="174"/>
      <c r="V982" s="174"/>
      <c r="W982" s="174"/>
      <c r="X982" s="174"/>
      <c r="Y982" s="174"/>
      <c r="Z982" s="174"/>
      <c r="AA982" s="174"/>
      <c r="AB982" s="174"/>
      <c r="AC982" s="174"/>
      <c r="AD982" s="174"/>
      <c r="AE982" s="174"/>
      <c r="AF982" s="174"/>
      <c r="AG982" s="174"/>
      <c r="AH982" s="174"/>
      <c r="AI982" s="174"/>
      <c r="AJ982" s="174"/>
      <c r="AK982" s="174"/>
      <c r="AL982" s="174"/>
      <c r="AM982" s="174"/>
      <c r="AN982" s="174"/>
      <c r="AO982" s="174"/>
      <c r="AP982" s="174"/>
      <c r="AQ982" s="174"/>
      <c r="AR982" s="174"/>
      <c r="AS982" s="174"/>
      <c r="AT982" s="174"/>
      <c r="AU982" s="174"/>
      <c r="AV982" s="174"/>
      <c r="AW982" s="174"/>
      <c r="AX982" s="174"/>
      <c r="AY982" s="174"/>
    </row>
    <row r="983" spans="14:51">
      <c r="N983" s="174"/>
      <c r="O983" s="174"/>
      <c r="P983" s="174"/>
      <c r="Q983" s="174"/>
      <c r="R983" s="174"/>
      <c r="S983" s="174"/>
      <c r="T983" s="174"/>
      <c r="U983" s="174"/>
      <c r="V983" s="174"/>
      <c r="W983" s="174"/>
      <c r="X983" s="174"/>
      <c r="Y983" s="174"/>
      <c r="Z983" s="174"/>
      <c r="AA983" s="174"/>
      <c r="AB983" s="174"/>
      <c r="AC983" s="174"/>
      <c r="AD983" s="174"/>
      <c r="AE983" s="174"/>
      <c r="AF983" s="174"/>
      <c r="AG983" s="174"/>
      <c r="AH983" s="174"/>
      <c r="AI983" s="174"/>
      <c r="AJ983" s="174"/>
      <c r="AK983" s="174"/>
      <c r="AL983" s="174"/>
      <c r="AM983" s="174"/>
      <c r="AN983" s="174"/>
      <c r="AO983" s="174"/>
      <c r="AP983" s="174"/>
      <c r="AQ983" s="174"/>
      <c r="AR983" s="174"/>
      <c r="AS983" s="174"/>
      <c r="AT983" s="174"/>
      <c r="AU983" s="174"/>
      <c r="AV983" s="174"/>
      <c r="AW983" s="174"/>
      <c r="AX983" s="174"/>
      <c r="AY983" s="174"/>
    </row>
    <row r="984" spans="14:51">
      <c r="N984" s="174"/>
      <c r="O984" s="174"/>
      <c r="P984" s="174"/>
      <c r="Q984" s="174"/>
      <c r="R984" s="174"/>
      <c r="S984" s="174"/>
      <c r="T984" s="174"/>
      <c r="U984" s="174"/>
      <c r="V984" s="174"/>
      <c r="W984" s="174"/>
      <c r="X984" s="174"/>
      <c r="Y984" s="174"/>
      <c r="Z984" s="174"/>
      <c r="AA984" s="174"/>
      <c r="AB984" s="174"/>
      <c r="AC984" s="174"/>
      <c r="AD984" s="174"/>
      <c r="AE984" s="174"/>
      <c r="AF984" s="174"/>
      <c r="AG984" s="174"/>
      <c r="AH984" s="174"/>
      <c r="AI984" s="174"/>
      <c r="AJ984" s="174"/>
      <c r="AK984" s="174"/>
      <c r="AL984" s="174"/>
      <c r="AM984" s="174"/>
      <c r="AN984" s="174"/>
      <c r="AO984" s="174"/>
      <c r="AP984" s="174"/>
      <c r="AQ984" s="174"/>
      <c r="AR984" s="174"/>
      <c r="AS984" s="174"/>
      <c r="AT984" s="174"/>
      <c r="AU984" s="174"/>
      <c r="AV984" s="174"/>
      <c r="AW984" s="174"/>
      <c r="AX984" s="174"/>
      <c r="AY984" s="174"/>
    </row>
    <row r="985" spans="14:51">
      <c r="N985" s="174"/>
      <c r="O985" s="174"/>
      <c r="P985" s="174"/>
      <c r="Q985" s="174"/>
      <c r="R985" s="174"/>
      <c r="S985" s="174"/>
      <c r="T985" s="174"/>
      <c r="U985" s="174"/>
      <c r="V985" s="174"/>
      <c r="W985" s="174"/>
      <c r="X985" s="174"/>
      <c r="Y985" s="174"/>
      <c r="Z985" s="174"/>
      <c r="AA985" s="174"/>
      <c r="AB985" s="174"/>
      <c r="AC985" s="174"/>
      <c r="AD985" s="174"/>
      <c r="AE985" s="174"/>
      <c r="AF985" s="174"/>
      <c r="AG985" s="174"/>
      <c r="AH985" s="174"/>
      <c r="AI985" s="174"/>
      <c r="AJ985" s="174"/>
      <c r="AK985" s="174"/>
      <c r="AL985" s="174"/>
      <c r="AM985" s="174"/>
      <c r="AN985" s="174"/>
      <c r="AO985" s="174"/>
      <c r="AP985" s="174"/>
      <c r="AQ985" s="174"/>
      <c r="AR985" s="174"/>
      <c r="AS985" s="174"/>
      <c r="AT985" s="174"/>
      <c r="AU985" s="174"/>
      <c r="AV985" s="174"/>
      <c r="AW985" s="174"/>
      <c r="AX985" s="174"/>
      <c r="AY985" s="174"/>
    </row>
    <row r="986" spans="14:51">
      <c r="N986" s="174"/>
      <c r="O986" s="174"/>
      <c r="P986" s="174"/>
      <c r="Q986" s="174"/>
      <c r="R986" s="174"/>
      <c r="S986" s="174"/>
      <c r="T986" s="174"/>
      <c r="U986" s="174"/>
      <c r="V986" s="174"/>
      <c r="W986" s="174"/>
      <c r="X986" s="174"/>
      <c r="Y986" s="174"/>
      <c r="Z986" s="174"/>
      <c r="AA986" s="174"/>
      <c r="AB986" s="174"/>
      <c r="AC986" s="174"/>
      <c r="AD986" s="174"/>
      <c r="AE986" s="174"/>
      <c r="AF986" s="174"/>
      <c r="AG986" s="174"/>
      <c r="AH986" s="174"/>
      <c r="AI986" s="174"/>
      <c r="AJ986" s="174"/>
      <c r="AK986" s="174"/>
      <c r="AL986" s="174"/>
      <c r="AM986" s="174"/>
      <c r="AN986" s="174"/>
      <c r="AO986" s="174"/>
      <c r="AP986" s="174"/>
      <c r="AQ986" s="174"/>
      <c r="AR986" s="174"/>
      <c r="AS986" s="174"/>
      <c r="AT986" s="174"/>
      <c r="AU986" s="174"/>
      <c r="AV986" s="174"/>
      <c r="AW986" s="174"/>
      <c r="AX986" s="174"/>
      <c r="AY986" s="174"/>
    </row>
    <row r="987" spans="14:51">
      <c r="N987" s="174"/>
      <c r="O987" s="174"/>
      <c r="P987" s="174"/>
      <c r="Q987" s="174"/>
      <c r="R987" s="174"/>
      <c r="S987" s="174"/>
      <c r="T987" s="174"/>
      <c r="U987" s="174"/>
      <c r="V987" s="174"/>
      <c r="W987" s="174"/>
      <c r="X987" s="174"/>
      <c r="Y987" s="174"/>
      <c r="Z987" s="174"/>
      <c r="AA987" s="174"/>
      <c r="AB987" s="174"/>
      <c r="AC987" s="174"/>
      <c r="AD987" s="174"/>
      <c r="AE987" s="174"/>
      <c r="AF987" s="174"/>
      <c r="AG987" s="174"/>
      <c r="AH987" s="174"/>
      <c r="AI987" s="174"/>
      <c r="AJ987" s="174"/>
      <c r="AK987" s="174"/>
      <c r="AL987" s="174"/>
      <c r="AM987" s="174"/>
      <c r="AN987" s="174"/>
      <c r="AO987" s="174"/>
      <c r="AP987" s="174"/>
      <c r="AQ987" s="174"/>
      <c r="AR987" s="174"/>
      <c r="AS987" s="174"/>
      <c r="AT987" s="174"/>
      <c r="AU987" s="174"/>
      <c r="AV987" s="174"/>
      <c r="AW987" s="174"/>
      <c r="AX987" s="174"/>
      <c r="AY987" s="174"/>
    </row>
    <row r="988" spans="14:51">
      <c r="N988" s="174"/>
      <c r="O988" s="174"/>
      <c r="P988" s="174"/>
      <c r="Q988" s="174"/>
      <c r="R988" s="174"/>
      <c r="S988" s="174"/>
      <c r="T988" s="174"/>
      <c r="U988" s="174"/>
      <c r="V988" s="174"/>
      <c r="W988" s="174"/>
      <c r="X988" s="174"/>
      <c r="Y988" s="174"/>
      <c r="Z988" s="174"/>
      <c r="AA988" s="174"/>
      <c r="AB988" s="174"/>
      <c r="AC988" s="174"/>
      <c r="AD988" s="174"/>
      <c r="AE988" s="174"/>
      <c r="AF988" s="174"/>
      <c r="AG988" s="174"/>
      <c r="AH988" s="174"/>
      <c r="AI988" s="174"/>
      <c r="AJ988" s="174"/>
      <c r="AK988" s="174"/>
      <c r="AL988" s="174"/>
      <c r="AM988" s="174"/>
      <c r="AN988" s="174"/>
      <c r="AO988" s="174"/>
      <c r="AP988" s="174"/>
      <c r="AQ988" s="174"/>
      <c r="AR988" s="174"/>
      <c r="AS988" s="174"/>
      <c r="AT988" s="174"/>
      <c r="AU988" s="174"/>
      <c r="AV988" s="174"/>
      <c r="AW988" s="174"/>
      <c r="AX988" s="174"/>
      <c r="AY988" s="174"/>
    </row>
    <row r="989" spans="14:51">
      <c r="N989" s="174"/>
      <c r="O989" s="174"/>
      <c r="P989" s="174"/>
      <c r="Q989" s="174"/>
      <c r="R989" s="174"/>
      <c r="S989" s="174"/>
      <c r="T989" s="174"/>
      <c r="U989" s="174"/>
      <c r="V989" s="174"/>
      <c r="W989" s="174"/>
      <c r="X989" s="174"/>
      <c r="Y989" s="174"/>
      <c r="Z989" s="174"/>
      <c r="AA989" s="174"/>
      <c r="AB989" s="174"/>
      <c r="AC989" s="174"/>
      <c r="AD989" s="174"/>
      <c r="AE989" s="174"/>
      <c r="AF989" s="174"/>
      <c r="AG989" s="174"/>
      <c r="AH989" s="174"/>
      <c r="AI989" s="174"/>
      <c r="AJ989" s="174"/>
      <c r="AK989" s="174"/>
      <c r="AL989" s="174"/>
      <c r="AM989" s="174"/>
      <c r="AN989" s="174"/>
      <c r="AO989" s="174"/>
      <c r="AP989" s="174"/>
      <c r="AQ989" s="174"/>
      <c r="AR989" s="174"/>
      <c r="AS989" s="174"/>
      <c r="AT989" s="174"/>
      <c r="AU989" s="174"/>
      <c r="AV989" s="174"/>
      <c r="AW989" s="174"/>
      <c r="AX989" s="174"/>
      <c r="AY989" s="174"/>
    </row>
    <row r="990" spans="14:51">
      <c r="N990" s="174"/>
      <c r="O990" s="174"/>
      <c r="P990" s="174"/>
      <c r="Q990" s="174"/>
      <c r="R990" s="174"/>
      <c r="S990" s="174"/>
      <c r="T990" s="174"/>
      <c r="U990" s="174"/>
      <c r="V990" s="174"/>
      <c r="W990" s="174"/>
      <c r="X990" s="174"/>
      <c r="Y990" s="174"/>
      <c r="Z990" s="174"/>
      <c r="AA990" s="174"/>
      <c r="AB990" s="174"/>
      <c r="AC990" s="174"/>
      <c r="AD990" s="174"/>
      <c r="AE990" s="174"/>
      <c r="AF990" s="174"/>
      <c r="AG990" s="174"/>
      <c r="AH990" s="174"/>
      <c r="AI990" s="174"/>
      <c r="AJ990" s="174"/>
      <c r="AK990" s="174"/>
      <c r="AL990" s="174"/>
      <c r="AM990" s="174"/>
      <c r="AN990" s="174"/>
      <c r="AO990" s="174"/>
      <c r="AP990" s="174"/>
      <c r="AQ990" s="174"/>
      <c r="AR990" s="174"/>
      <c r="AS990" s="174"/>
      <c r="AT990" s="174"/>
      <c r="AU990" s="174"/>
      <c r="AV990" s="174"/>
      <c r="AW990" s="174"/>
      <c r="AX990" s="174"/>
      <c r="AY990" s="174"/>
    </row>
    <row r="991" spans="14:51">
      <c r="N991" s="174"/>
      <c r="O991" s="174"/>
      <c r="P991" s="174"/>
      <c r="Q991" s="174"/>
      <c r="R991" s="174"/>
      <c r="S991" s="174"/>
      <c r="T991" s="174"/>
      <c r="U991" s="174"/>
      <c r="V991" s="174"/>
      <c r="W991" s="174"/>
      <c r="X991" s="174"/>
      <c r="Y991" s="174"/>
      <c r="Z991" s="174"/>
      <c r="AA991" s="174"/>
      <c r="AB991" s="174"/>
      <c r="AC991" s="174"/>
      <c r="AD991" s="174"/>
      <c r="AE991" s="174"/>
      <c r="AF991" s="174"/>
      <c r="AG991" s="174"/>
      <c r="AH991" s="174"/>
      <c r="AI991" s="174"/>
      <c r="AJ991" s="174"/>
      <c r="AK991" s="174"/>
      <c r="AL991" s="174"/>
      <c r="AM991" s="174"/>
      <c r="AN991" s="174"/>
      <c r="AO991" s="174"/>
      <c r="AP991" s="174"/>
      <c r="AQ991" s="174"/>
      <c r="AR991" s="174"/>
      <c r="AS991" s="174"/>
      <c r="AT991" s="174"/>
      <c r="AU991" s="174"/>
      <c r="AV991" s="174"/>
      <c r="AW991" s="174"/>
      <c r="AX991" s="174"/>
      <c r="AY991" s="174"/>
    </row>
    <row r="992" spans="14:51">
      <c r="N992" s="174"/>
      <c r="O992" s="174"/>
      <c r="P992" s="174"/>
      <c r="Q992" s="174"/>
      <c r="R992" s="174"/>
      <c r="S992" s="174"/>
      <c r="T992" s="174"/>
      <c r="U992" s="174"/>
      <c r="V992" s="174"/>
      <c r="W992" s="174"/>
      <c r="X992" s="174"/>
      <c r="Y992" s="174"/>
      <c r="Z992" s="174"/>
      <c r="AA992" s="174"/>
      <c r="AB992" s="174"/>
      <c r="AC992" s="174"/>
      <c r="AD992" s="174"/>
      <c r="AE992" s="174"/>
      <c r="AF992" s="174"/>
      <c r="AG992" s="174"/>
      <c r="AH992" s="174"/>
      <c r="AI992" s="174"/>
      <c r="AJ992" s="174"/>
      <c r="AK992" s="174"/>
      <c r="AL992" s="174"/>
      <c r="AM992" s="174"/>
      <c r="AN992" s="174"/>
      <c r="AO992" s="174"/>
      <c r="AP992" s="174"/>
      <c r="AQ992" s="174"/>
      <c r="AR992" s="174"/>
      <c r="AS992" s="174"/>
      <c r="AT992" s="174"/>
      <c r="AU992" s="174"/>
      <c r="AV992" s="174"/>
      <c r="AW992" s="174"/>
      <c r="AX992" s="174"/>
      <c r="AY992" s="174"/>
    </row>
    <row r="993" spans="14:51">
      <c r="N993" s="174"/>
      <c r="O993" s="174"/>
      <c r="P993" s="174"/>
      <c r="Q993" s="174"/>
      <c r="R993" s="174"/>
      <c r="S993" s="174"/>
      <c r="T993" s="174"/>
      <c r="U993" s="174"/>
      <c r="V993" s="174"/>
      <c r="W993" s="174"/>
      <c r="X993" s="174"/>
      <c r="Y993" s="174"/>
      <c r="Z993" s="174"/>
      <c r="AA993" s="174"/>
      <c r="AB993" s="174"/>
      <c r="AC993" s="174"/>
      <c r="AD993" s="174"/>
      <c r="AE993" s="174"/>
      <c r="AF993" s="174"/>
      <c r="AG993" s="174"/>
      <c r="AH993" s="174"/>
      <c r="AI993" s="174"/>
      <c r="AJ993" s="174"/>
      <c r="AK993" s="174"/>
      <c r="AL993" s="174"/>
      <c r="AM993" s="174"/>
      <c r="AN993" s="174"/>
      <c r="AO993" s="174"/>
      <c r="AP993" s="174"/>
      <c r="AQ993" s="174"/>
      <c r="AR993" s="174"/>
      <c r="AS993" s="174"/>
      <c r="AT993" s="174"/>
      <c r="AU993" s="174"/>
      <c r="AV993" s="174"/>
      <c r="AW993" s="174"/>
      <c r="AX993" s="174"/>
      <c r="AY993" s="174"/>
    </row>
    <row r="994" spans="14:51">
      <c r="N994" s="174"/>
      <c r="O994" s="174"/>
      <c r="P994" s="174"/>
      <c r="Q994" s="174"/>
      <c r="R994" s="174"/>
      <c r="S994" s="174"/>
      <c r="T994" s="174"/>
      <c r="U994" s="174"/>
      <c r="V994" s="174"/>
      <c r="W994" s="174"/>
      <c r="X994" s="174"/>
      <c r="Y994" s="174"/>
      <c r="Z994" s="174"/>
      <c r="AA994" s="174"/>
      <c r="AB994" s="174"/>
      <c r="AC994" s="174"/>
      <c r="AD994" s="174"/>
      <c r="AE994" s="174"/>
      <c r="AF994" s="174"/>
      <c r="AG994" s="174"/>
      <c r="AH994" s="174"/>
      <c r="AI994" s="174"/>
      <c r="AJ994" s="174"/>
      <c r="AK994" s="174"/>
      <c r="AL994" s="174"/>
      <c r="AM994" s="174"/>
      <c r="AN994" s="174"/>
      <c r="AO994" s="174"/>
      <c r="AP994" s="174"/>
      <c r="AQ994" s="174"/>
      <c r="AR994" s="174"/>
      <c r="AS994" s="174"/>
      <c r="AT994" s="174"/>
      <c r="AU994" s="174"/>
      <c r="AV994" s="174"/>
      <c r="AW994" s="174"/>
      <c r="AX994" s="174"/>
      <c r="AY994" s="174"/>
    </row>
    <row r="995" spans="14:51">
      <c r="N995" s="174"/>
      <c r="O995" s="174"/>
      <c r="P995" s="174"/>
      <c r="Q995" s="174"/>
      <c r="R995" s="174"/>
      <c r="S995" s="174"/>
      <c r="T995" s="174"/>
      <c r="U995" s="174"/>
      <c r="V995" s="174"/>
      <c r="W995" s="174"/>
      <c r="X995" s="174"/>
      <c r="Y995" s="174"/>
      <c r="Z995" s="174"/>
      <c r="AA995" s="174"/>
      <c r="AB995" s="174"/>
      <c r="AC995" s="174"/>
      <c r="AD995" s="174"/>
      <c r="AE995" s="174"/>
      <c r="AF995" s="174"/>
      <c r="AG995" s="174"/>
      <c r="AH995" s="174"/>
      <c r="AI995" s="174"/>
      <c r="AJ995" s="174"/>
      <c r="AK995" s="174"/>
      <c r="AL995" s="174"/>
      <c r="AM995" s="174"/>
      <c r="AN995" s="174"/>
      <c r="AO995" s="174"/>
      <c r="AP995" s="174"/>
      <c r="AQ995" s="174"/>
      <c r="AR995" s="174"/>
      <c r="AS995" s="174"/>
      <c r="AT995" s="174"/>
      <c r="AU995" s="174"/>
      <c r="AV995" s="174"/>
      <c r="AW995" s="174"/>
      <c r="AX995" s="174"/>
      <c r="AY995" s="174"/>
    </row>
    <row r="996" spans="14:51">
      <c r="N996" s="174"/>
      <c r="O996" s="174"/>
      <c r="P996" s="174"/>
      <c r="Q996" s="174"/>
      <c r="R996" s="174"/>
      <c r="S996" s="174"/>
      <c r="T996" s="174"/>
      <c r="U996" s="174"/>
      <c r="V996" s="174"/>
      <c r="W996" s="174"/>
      <c r="X996" s="174"/>
      <c r="Y996" s="174"/>
      <c r="Z996" s="174"/>
      <c r="AA996" s="174"/>
      <c r="AB996" s="174"/>
      <c r="AC996" s="174"/>
      <c r="AD996" s="174"/>
      <c r="AE996" s="174"/>
      <c r="AF996" s="174"/>
      <c r="AG996" s="174"/>
      <c r="AH996" s="174"/>
      <c r="AI996" s="174"/>
      <c r="AJ996" s="174"/>
      <c r="AK996" s="174"/>
      <c r="AL996" s="174"/>
      <c r="AM996" s="174"/>
      <c r="AN996" s="174"/>
      <c r="AO996" s="174"/>
      <c r="AP996" s="174"/>
      <c r="AQ996" s="174"/>
      <c r="AR996" s="174"/>
      <c r="AS996" s="174"/>
      <c r="AT996" s="174"/>
      <c r="AU996" s="174"/>
      <c r="AV996" s="174"/>
      <c r="AW996" s="174"/>
      <c r="AX996" s="174"/>
      <c r="AY996" s="174"/>
    </row>
    <row r="997" spans="14:51">
      <c r="N997" s="174"/>
      <c r="O997" s="174"/>
      <c r="P997" s="174"/>
      <c r="Q997" s="174"/>
      <c r="R997" s="174"/>
      <c r="S997" s="174"/>
      <c r="T997" s="174"/>
      <c r="U997" s="174"/>
      <c r="V997" s="174"/>
      <c r="W997" s="174"/>
      <c r="X997" s="174"/>
      <c r="Y997" s="174"/>
      <c r="Z997" s="174"/>
      <c r="AA997" s="174"/>
      <c r="AB997" s="174"/>
      <c r="AC997" s="174"/>
      <c r="AD997" s="174"/>
      <c r="AE997" s="174"/>
      <c r="AF997" s="174"/>
      <c r="AG997" s="174"/>
      <c r="AH997" s="174"/>
      <c r="AI997" s="174"/>
      <c r="AJ997" s="174"/>
      <c r="AK997" s="174"/>
      <c r="AL997" s="174"/>
      <c r="AM997" s="174"/>
      <c r="AN997" s="174"/>
      <c r="AO997" s="174"/>
      <c r="AP997" s="174"/>
      <c r="AQ997" s="174"/>
      <c r="AR997" s="174"/>
      <c r="AS997" s="174"/>
      <c r="AT997" s="174"/>
      <c r="AU997" s="174"/>
      <c r="AV997" s="174"/>
      <c r="AW997" s="174"/>
      <c r="AX997" s="174"/>
      <c r="AY997" s="174"/>
    </row>
    <row r="998" spans="14:51">
      <c r="N998" s="174"/>
      <c r="O998" s="174"/>
      <c r="P998" s="174"/>
      <c r="Q998" s="174"/>
      <c r="R998" s="174"/>
      <c r="S998" s="174"/>
      <c r="T998" s="174"/>
      <c r="U998" s="174"/>
      <c r="V998" s="174"/>
      <c r="W998" s="174"/>
      <c r="X998" s="174"/>
      <c r="Y998" s="174"/>
      <c r="Z998" s="174"/>
      <c r="AA998" s="174"/>
      <c r="AB998" s="174"/>
      <c r="AC998" s="174"/>
      <c r="AD998" s="174"/>
      <c r="AE998" s="174"/>
      <c r="AF998" s="174"/>
      <c r="AG998" s="174"/>
      <c r="AH998" s="174"/>
      <c r="AI998" s="174"/>
      <c r="AJ998" s="174"/>
      <c r="AK998" s="174"/>
      <c r="AL998" s="174"/>
      <c r="AM998" s="174"/>
      <c r="AN998" s="174"/>
      <c r="AO998" s="174"/>
      <c r="AP998" s="174"/>
      <c r="AQ998" s="174"/>
      <c r="AR998" s="174"/>
      <c r="AS998" s="174"/>
      <c r="AT998" s="174"/>
      <c r="AU998" s="174"/>
      <c r="AV998" s="174"/>
      <c r="AW998" s="174"/>
      <c r="AX998" s="174"/>
      <c r="AY998" s="174"/>
    </row>
    <row r="999" spans="14:51">
      <c r="N999" s="174"/>
      <c r="O999" s="174"/>
      <c r="P999" s="174"/>
      <c r="Q999" s="174"/>
      <c r="R999" s="174"/>
      <c r="S999" s="174"/>
      <c r="T999" s="174"/>
      <c r="U999" s="174"/>
      <c r="V999" s="174"/>
      <c r="W999" s="174"/>
      <c r="X999" s="174"/>
      <c r="Y999" s="174"/>
      <c r="Z999" s="174"/>
      <c r="AA999" s="174"/>
      <c r="AB999" s="174"/>
      <c r="AC999" s="174"/>
      <c r="AD999" s="174"/>
      <c r="AE999" s="174"/>
      <c r="AF999" s="174"/>
      <c r="AG999" s="174"/>
      <c r="AH999" s="174"/>
      <c r="AI999" s="174"/>
      <c r="AJ999" s="174"/>
      <c r="AK999" s="174"/>
      <c r="AL999" s="174"/>
      <c r="AM999" s="174"/>
      <c r="AN999" s="174"/>
      <c r="AO999" s="174"/>
      <c r="AP999" s="174"/>
      <c r="AQ999" s="174"/>
      <c r="AR999" s="174"/>
      <c r="AS999" s="174"/>
      <c r="AT999" s="174"/>
      <c r="AU999" s="174"/>
      <c r="AV999" s="174"/>
      <c r="AW999" s="174"/>
      <c r="AX999" s="174"/>
      <c r="AY999" s="174"/>
    </row>
    <row r="1000" spans="14:51">
      <c r="N1000" s="174"/>
      <c r="O1000" s="174"/>
      <c r="P1000" s="174"/>
      <c r="Q1000" s="174"/>
      <c r="R1000" s="174"/>
      <c r="S1000" s="174"/>
      <c r="T1000" s="174"/>
      <c r="U1000" s="174"/>
      <c r="V1000" s="174"/>
      <c r="W1000" s="174"/>
      <c r="X1000" s="174"/>
      <c r="Y1000" s="174"/>
      <c r="Z1000" s="174"/>
      <c r="AA1000" s="174"/>
      <c r="AB1000" s="174"/>
      <c r="AC1000" s="174"/>
      <c r="AD1000" s="174"/>
      <c r="AE1000" s="174"/>
      <c r="AF1000" s="174"/>
      <c r="AG1000" s="174"/>
      <c r="AH1000" s="174"/>
      <c r="AI1000" s="174"/>
      <c r="AJ1000" s="174"/>
      <c r="AK1000" s="174"/>
      <c r="AL1000" s="174"/>
      <c r="AM1000" s="174"/>
      <c r="AN1000" s="174"/>
      <c r="AO1000" s="174"/>
      <c r="AP1000" s="174"/>
      <c r="AQ1000" s="174"/>
      <c r="AR1000" s="174"/>
      <c r="AS1000" s="174"/>
      <c r="AT1000" s="174"/>
      <c r="AU1000" s="174"/>
      <c r="AV1000" s="174"/>
      <c r="AW1000" s="174"/>
      <c r="AX1000" s="174"/>
      <c r="AY1000" s="174"/>
    </row>
    <row r="1001" spans="14:51">
      <c r="N1001" s="174"/>
      <c r="O1001" s="174"/>
      <c r="P1001" s="174"/>
      <c r="Q1001" s="174"/>
      <c r="R1001" s="174"/>
      <c r="S1001" s="174"/>
      <c r="T1001" s="174"/>
      <c r="U1001" s="174"/>
      <c r="V1001" s="174"/>
      <c r="W1001" s="174"/>
      <c r="X1001" s="174"/>
      <c r="Y1001" s="174"/>
      <c r="Z1001" s="174"/>
      <c r="AA1001" s="174"/>
      <c r="AB1001" s="174"/>
      <c r="AC1001" s="174"/>
      <c r="AD1001" s="174"/>
      <c r="AE1001" s="174"/>
      <c r="AF1001" s="174"/>
      <c r="AG1001" s="174"/>
      <c r="AH1001" s="174"/>
      <c r="AI1001" s="174"/>
      <c r="AJ1001" s="174"/>
      <c r="AK1001" s="174"/>
      <c r="AL1001" s="174"/>
      <c r="AM1001" s="174"/>
      <c r="AN1001" s="174"/>
      <c r="AO1001" s="174"/>
      <c r="AP1001" s="174"/>
      <c r="AQ1001" s="174"/>
      <c r="AR1001" s="174"/>
      <c r="AS1001" s="174"/>
      <c r="AT1001" s="174"/>
      <c r="AU1001" s="174"/>
      <c r="AV1001" s="174"/>
      <c r="AW1001" s="174"/>
      <c r="AX1001" s="174"/>
      <c r="AY1001" s="174"/>
    </row>
    <row r="1002" spans="14:51">
      <c r="N1002" s="174"/>
      <c r="O1002" s="174"/>
      <c r="P1002" s="174"/>
      <c r="Q1002" s="174"/>
      <c r="R1002" s="174"/>
      <c r="S1002" s="174"/>
      <c r="T1002" s="174"/>
      <c r="U1002" s="174"/>
      <c r="V1002" s="174"/>
      <c r="W1002" s="174"/>
      <c r="X1002" s="174"/>
      <c r="Y1002" s="174"/>
      <c r="Z1002" s="174"/>
      <c r="AA1002" s="174"/>
      <c r="AB1002" s="174"/>
      <c r="AC1002" s="174"/>
      <c r="AD1002" s="174"/>
      <c r="AE1002" s="174"/>
      <c r="AF1002" s="174"/>
      <c r="AG1002" s="174"/>
      <c r="AH1002" s="174"/>
      <c r="AI1002" s="174"/>
      <c r="AJ1002" s="174"/>
      <c r="AK1002" s="174"/>
      <c r="AL1002" s="174"/>
      <c r="AM1002" s="174"/>
      <c r="AN1002" s="174"/>
      <c r="AO1002" s="174"/>
      <c r="AP1002" s="174"/>
      <c r="AQ1002" s="174"/>
      <c r="AR1002" s="174"/>
      <c r="AS1002" s="174"/>
      <c r="AT1002" s="174"/>
      <c r="AU1002" s="174"/>
      <c r="AV1002" s="174"/>
      <c r="AW1002" s="174"/>
      <c r="AX1002" s="174"/>
      <c r="AY1002" s="174"/>
    </row>
    <row r="1003" spans="14:51">
      <c r="N1003" s="174"/>
      <c r="O1003" s="174"/>
      <c r="P1003" s="174"/>
      <c r="Q1003" s="174"/>
      <c r="R1003" s="174"/>
      <c r="S1003" s="174"/>
      <c r="T1003" s="174"/>
      <c r="U1003" s="174"/>
      <c r="V1003" s="174"/>
      <c r="W1003" s="174"/>
      <c r="X1003" s="174"/>
      <c r="Y1003" s="174"/>
      <c r="Z1003" s="174"/>
      <c r="AA1003" s="174"/>
      <c r="AB1003" s="174"/>
      <c r="AC1003" s="174"/>
      <c r="AD1003" s="174"/>
      <c r="AE1003" s="174"/>
      <c r="AF1003" s="174"/>
      <c r="AG1003" s="174"/>
      <c r="AH1003" s="174"/>
      <c r="AI1003" s="174"/>
      <c r="AJ1003" s="174"/>
      <c r="AK1003" s="174"/>
      <c r="AL1003" s="174"/>
      <c r="AM1003" s="174"/>
      <c r="AN1003" s="174"/>
      <c r="AO1003" s="174"/>
      <c r="AP1003" s="174"/>
      <c r="AQ1003" s="174"/>
      <c r="AR1003" s="174"/>
      <c r="AS1003" s="174"/>
      <c r="AT1003" s="174"/>
      <c r="AU1003" s="174"/>
      <c r="AV1003" s="174"/>
      <c r="AW1003" s="174"/>
      <c r="AX1003" s="174"/>
      <c r="AY1003" s="174"/>
    </row>
    <row r="1004" spans="14:51">
      <c r="N1004" s="174"/>
      <c r="O1004" s="174"/>
      <c r="P1004" s="174"/>
      <c r="Q1004" s="174"/>
      <c r="R1004" s="174"/>
      <c r="S1004" s="174"/>
      <c r="T1004" s="174"/>
      <c r="U1004" s="174"/>
      <c r="V1004" s="174"/>
      <c r="W1004" s="174"/>
      <c r="X1004" s="174"/>
      <c r="Y1004" s="174"/>
      <c r="Z1004" s="174"/>
      <c r="AA1004" s="174"/>
      <c r="AB1004" s="174"/>
      <c r="AC1004" s="174"/>
      <c r="AD1004" s="174"/>
      <c r="AE1004" s="174"/>
      <c r="AF1004" s="174"/>
      <c r="AG1004" s="174"/>
      <c r="AH1004" s="174"/>
      <c r="AI1004" s="174"/>
      <c r="AJ1004" s="174"/>
      <c r="AK1004" s="174"/>
      <c r="AL1004" s="174"/>
      <c r="AM1004" s="174"/>
      <c r="AN1004" s="174"/>
      <c r="AO1004" s="174"/>
      <c r="AP1004" s="174"/>
      <c r="AQ1004" s="174"/>
      <c r="AR1004" s="174"/>
      <c r="AS1004" s="174"/>
      <c r="AT1004" s="174"/>
      <c r="AU1004" s="174"/>
      <c r="AV1004" s="174"/>
      <c r="AW1004" s="174"/>
      <c r="AX1004" s="174"/>
      <c r="AY1004" s="174"/>
    </row>
    <row r="1005" spans="14:51">
      <c r="N1005" s="174"/>
      <c r="O1005" s="174"/>
      <c r="P1005" s="174"/>
      <c r="Q1005" s="174"/>
      <c r="R1005" s="174"/>
      <c r="S1005" s="174"/>
      <c r="T1005" s="174"/>
      <c r="U1005" s="174"/>
      <c r="V1005" s="174"/>
      <c r="W1005" s="174"/>
      <c r="X1005" s="174"/>
      <c r="Y1005" s="174"/>
      <c r="Z1005" s="174"/>
      <c r="AA1005" s="174"/>
      <c r="AB1005" s="174"/>
      <c r="AC1005" s="174"/>
      <c r="AD1005" s="174"/>
      <c r="AE1005" s="174"/>
      <c r="AF1005" s="174"/>
      <c r="AG1005" s="174"/>
      <c r="AH1005" s="174"/>
      <c r="AI1005" s="174"/>
      <c r="AJ1005" s="174"/>
      <c r="AK1005" s="174"/>
      <c r="AL1005" s="174"/>
      <c r="AM1005" s="174"/>
      <c r="AN1005" s="174"/>
      <c r="AO1005" s="174"/>
      <c r="AP1005" s="174"/>
      <c r="AQ1005" s="174"/>
      <c r="AR1005" s="174"/>
      <c r="AS1005" s="174"/>
      <c r="AT1005" s="174"/>
      <c r="AU1005" s="174"/>
      <c r="AV1005" s="174"/>
      <c r="AW1005" s="174"/>
      <c r="AX1005" s="174"/>
      <c r="AY1005" s="174"/>
    </row>
    <row r="1006" spans="14:51">
      <c r="N1006" s="174"/>
      <c r="O1006" s="174"/>
      <c r="P1006" s="174"/>
      <c r="Q1006" s="174"/>
      <c r="R1006" s="174"/>
      <c r="S1006" s="174"/>
      <c r="T1006" s="174"/>
      <c r="U1006" s="174"/>
      <c r="V1006" s="174"/>
      <c r="W1006" s="174"/>
      <c r="X1006" s="174"/>
      <c r="Y1006" s="174"/>
      <c r="Z1006" s="174"/>
      <c r="AA1006" s="174"/>
      <c r="AB1006" s="174"/>
      <c r="AC1006" s="174"/>
      <c r="AD1006" s="174"/>
      <c r="AE1006" s="174"/>
      <c r="AF1006" s="174"/>
      <c r="AG1006" s="174"/>
      <c r="AH1006" s="174"/>
      <c r="AI1006" s="174"/>
      <c r="AJ1006" s="174"/>
      <c r="AK1006" s="174"/>
      <c r="AL1006" s="174"/>
      <c r="AM1006" s="174"/>
      <c r="AN1006" s="174"/>
      <c r="AO1006" s="174"/>
      <c r="AP1006" s="174"/>
      <c r="AQ1006" s="174"/>
      <c r="AR1006" s="174"/>
      <c r="AS1006" s="174"/>
      <c r="AT1006" s="174"/>
      <c r="AU1006" s="174"/>
      <c r="AV1006" s="174"/>
      <c r="AW1006" s="174"/>
      <c r="AX1006" s="174"/>
      <c r="AY1006" s="174"/>
    </row>
    <row r="1007" spans="14:51">
      <c r="N1007" s="174"/>
      <c r="O1007" s="174"/>
      <c r="P1007" s="174"/>
      <c r="Q1007" s="174"/>
      <c r="R1007" s="174"/>
      <c r="S1007" s="174"/>
      <c r="T1007" s="174"/>
      <c r="U1007" s="174"/>
      <c r="V1007" s="174"/>
      <c r="W1007" s="174"/>
      <c r="X1007" s="174"/>
      <c r="Y1007" s="174"/>
      <c r="Z1007" s="174"/>
      <c r="AA1007" s="174"/>
      <c r="AB1007" s="174"/>
      <c r="AC1007" s="174"/>
      <c r="AD1007" s="174"/>
      <c r="AE1007" s="174"/>
      <c r="AF1007" s="174"/>
      <c r="AG1007" s="174"/>
      <c r="AH1007" s="174"/>
      <c r="AI1007" s="174"/>
      <c r="AJ1007" s="174"/>
      <c r="AK1007" s="174"/>
      <c r="AL1007" s="174"/>
      <c r="AM1007" s="174"/>
      <c r="AN1007" s="174"/>
      <c r="AO1007" s="174"/>
      <c r="AP1007" s="174"/>
      <c r="AQ1007" s="174"/>
      <c r="AR1007" s="174"/>
      <c r="AS1007" s="174"/>
      <c r="AT1007" s="174"/>
      <c r="AU1007" s="174"/>
      <c r="AV1007" s="174"/>
      <c r="AW1007" s="174"/>
      <c r="AX1007" s="174"/>
      <c r="AY1007" s="174"/>
    </row>
    <row r="1008" spans="14:51">
      <c r="N1008" s="174"/>
      <c r="O1008" s="174"/>
      <c r="P1008" s="174"/>
      <c r="Q1008" s="174"/>
      <c r="R1008" s="174"/>
      <c r="S1008" s="174"/>
      <c r="T1008" s="174"/>
      <c r="U1008" s="174"/>
      <c r="V1008" s="174"/>
      <c r="W1008" s="174"/>
      <c r="X1008" s="174"/>
      <c r="Y1008" s="174"/>
      <c r="Z1008" s="174"/>
      <c r="AA1008" s="174"/>
      <c r="AB1008" s="174"/>
      <c r="AC1008" s="174"/>
      <c r="AD1008" s="174"/>
      <c r="AE1008" s="174"/>
      <c r="AF1008" s="174"/>
      <c r="AG1008" s="174"/>
      <c r="AH1008" s="174"/>
      <c r="AI1008" s="174"/>
      <c r="AJ1008" s="174"/>
      <c r="AK1008" s="174"/>
      <c r="AL1008" s="174"/>
      <c r="AM1008" s="174"/>
      <c r="AN1008" s="174"/>
      <c r="AO1008" s="174"/>
      <c r="AP1008" s="174"/>
      <c r="AQ1008" s="174"/>
      <c r="AR1008" s="174"/>
      <c r="AS1008" s="174"/>
      <c r="AT1008" s="174"/>
      <c r="AU1008" s="174"/>
      <c r="AV1008" s="174"/>
      <c r="AW1008" s="174"/>
      <c r="AX1008" s="174"/>
      <c r="AY1008" s="174"/>
    </row>
    <row r="1009" spans="14:51">
      <c r="N1009" s="174"/>
      <c r="O1009" s="174"/>
      <c r="P1009" s="174"/>
      <c r="Q1009" s="174"/>
      <c r="R1009" s="174"/>
      <c r="S1009" s="174"/>
      <c r="T1009" s="174"/>
      <c r="U1009" s="174"/>
      <c r="V1009" s="174"/>
      <c r="W1009" s="174"/>
      <c r="X1009" s="174"/>
      <c r="Y1009" s="174"/>
      <c r="Z1009" s="174"/>
      <c r="AA1009" s="174"/>
      <c r="AB1009" s="174"/>
      <c r="AC1009" s="174"/>
      <c r="AD1009" s="174"/>
      <c r="AE1009" s="174"/>
      <c r="AF1009" s="174"/>
      <c r="AG1009" s="174"/>
      <c r="AH1009" s="174"/>
      <c r="AI1009" s="174"/>
      <c r="AJ1009" s="174"/>
      <c r="AK1009" s="174"/>
      <c r="AL1009" s="174"/>
      <c r="AM1009" s="174"/>
      <c r="AN1009" s="174"/>
      <c r="AO1009" s="174"/>
      <c r="AP1009" s="174"/>
      <c r="AQ1009" s="174"/>
      <c r="AR1009" s="174"/>
      <c r="AS1009" s="174"/>
      <c r="AT1009" s="174"/>
      <c r="AU1009" s="174"/>
      <c r="AV1009" s="174"/>
      <c r="AW1009" s="174"/>
      <c r="AX1009" s="174"/>
      <c r="AY1009" s="174"/>
    </row>
    <row r="1010" spans="14:51">
      <c r="N1010" s="174"/>
      <c r="O1010" s="174"/>
      <c r="P1010" s="174"/>
      <c r="Q1010" s="174"/>
      <c r="R1010" s="174"/>
      <c r="S1010" s="174"/>
      <c r="T1010" s="174"/>
      <c r="U1010" s="174"/>
      <c r="V1010" s="174"/>
      <c r="W1010" s="174"/>
      <c r="X1010" s="174"/>
      <c r="Y1010" s="174"/>
      <c r="Z1010" s="174"/>
      <c r="AA1010" s="174"/>
      <c r="AB1010" s="174"/>
      <c r="AC1010" s="174"/>
      <c r="AD1010" s="174"/>
      <c r="AE1010" s="174"/>
      <c r="AF1010" s="174"/>
      <c r="AG1010" s="174"/>
      <c r="AH1010" s="174"/>
      <c r="AI1010" s="174"/>
      <c r="AJ1010" s="174"/>
      <c r="AK1010" s="174"/>
      <c r="AL1010" s="174"/>
      <c r="AM1010" s="174"/>
      <c r="AN1010" s="174"/>
      <c r="AO1010" s="174"/>
      <c r="AP1010" s="174"/>
      <c r="AQ1010" s="174"/>
      <c r="AR1010" s="174"/>
      <c r="AS1010" s="174"/>
      <c r="AT1010" s="174"/>
      <c r="AU1010" s="174"/>
      <c r="AV1010" s="174"/>
      <c r="AW1010" s="174"/>
      <c r="AX1010" s="174"/>
      <c r="AY1010" s="174"/>
    </row>
    <row r="1011" spans="14:51">
      <c r="N1011" s="174"/>
      <c r="O1011" s="174"/>
      <c r="P1011" s="174"/>
      <c r="Q1011" s="174"/>
      <c r="R1011" s="174"/>
      <c r="S1011" s="174"/>
      <c r="T1011" s="174"/>
      <c r="U1011" s="174"/>
      <c r="V1011" s="174"/>
      <c r="W1011" s="174"/>
      <c r="X1011" s="174"/>
      <c r="Y1011" s="174"/>
      <c r="Z1011" s="174"/>
      <c r="AA1011" s="174"/>
      <c r="AB1011" s="174"/>
      <c r="AC1011" s="174"/>
      <c r="AD1011" s="174"/>
      <c r="AE1011" s="174"/>
      <c r="AF1011" s="174"/>
      <c r="AG1011" s="174"/>
      <c r="AH1011" s="174"/>
      <c r="AI1011" s="174"/>
      <c r="AJ1011" s="174"/>
      <c r="AK1011" s="174"/>
      <c r="AL1011" s="174"/>
      <c r="AM1011" s="174"/>
      <c r="AN1011" s="174"/>
      <c r="AO1011" s="174"/>
      <c r="AP1011" s="174"/>
      <c r="AQ1011" s="174"/>
      <c r="AR1011" s="174"/>
      <c r="AS1011" s="174"/>
      <c r="AT1011" s="174"/>
      <c r="AU1011" s="174"/>
      <c r="AV1011" s="174"/>
      <c r="AW1011" s="174"/>
      <c r="AX1011" s="174"/>
      <c r="AY1011" s="174"/>
    </row>
    <row r="1012" spans="14:51">
      <c r="N1012" s="174"/>
      <c r="O1012" s="174"/>
      <c r="P1012" s="174"/>
      <c r="Q1012" s="174"/>
      <c r="R1012" s="174"/>
      <c r="S1012" s="174"/>
      <c r="T1012" s="174"/>
      <c r="U1012" s="174"/>
      <c r="V1012" s="174"/>
      <c r="W1012" s="174"/>
      <c r="X1012" s="174"/>
      <c r="Y1012" s="174"/>
      <c r="Z1012" s="174"/>
      <c r="AA1012" s="174"/>
      <c r="AB1012" s="174"/>
      <c r="AC1012" s="174"/>
      <c r="AD1012" s="174"/>
      <c r="AE1012" s="174"/>
      <c r="AF1012" s="174"/>
      <c r="AG1012" s="174"/>
      <c r="AH1012" s="174"/>
      <c r="AI1012" s="174"/>
      <c r="AJ1012" s="174"/>
      <c r="AK1012" s="174"/>
      <c r="AL1012" s="174"/>
      <c r="AM1012" s="174"/>
      <c r="AN1012" s="174"/>
      <c r="AO1012" s="174"/>
      <c r="AP1012" s="174"/>
      <c r="AQ1012" s="174"/>
      <c r="AR1012" s="174"/>
      <c r="AS1012" s="174"/>
      <c r="AT1012" s="174"/>
      <c r="AU1012" s="174"/>
      <c r="AV1012" s="174"/>
      <c r="AW1012" s="174"/>
      <c r="AX1012" s="174"/>
      <c r="AY1012" s="174"/>
    </row>
    <row r="1013" spans="14:51">
      <c r="N1013" s="174"/>
      <c r="O1013" s="174"/>
      <c r="P1013" s="174"/>
      <c r="Q1013" s="174"/>
      <c r="R1013" s="174"/>
      <c r="S1013" s="174"/>
      <c r="T1013" s="174"/>
      <c r="U1013" s="174"/>
      <c r="V1013" s="174"/>
      <c r="W1013" s="174"/>
      <c r="X1013" s="174"/>
      <c r="Y1013" s="174"/>
      <c r="Z1013" s="174"/>
      <c r="AA1013" s="174"/>
      <c r="AB1013" s="174"/>
      <c r="AC1013" s="174"/>
      <c r="AD1013" s="174"/>
      <c r="AE1013" s="174"/>
      <c r="AF1013" s="174"/>
      <c r="AG1013" s="174"/>
      <c r="AH1013" s="174"/>
      <c r="AI1013" s="174"/>
      <c r="AJ1013" s="174"/>
      <c r="AK1013" s="174"/>
      <c r="AL1013" s="174"/>
      <c r="AM1013" s="174"/>
      <c r="AN1013" s="174"/>
      <c r="AO1013" s="174"/>
      <c r="AP1013" s="174"/>
      <c r="AQ1013" s="174"/>
      <c r="AR1013" s="174"/>
      <c r="AS1013" s="174"/>
      <c r="AT1013" s="174"/>
      <c r="AU1013" s="174"/>
      <c r="AV1013" s="174"/>
      <c r="AW1013" s="174"/>
      <c r="AX1013" s="174"/>
      <c r="AY1013" s="174"/>
    </row>
    <row r="1014" spans="14:51">
      <c r="N1014" s="174"/>
      <c r="O1014" s="174"/>
      <c r="P1014" s="174"/>
      <c r="Q1014" s="174"/>
      <c r="R1014" s="174"/>
      <c r="S1014" s="174"/>
      <c r="T1014" s="174"/>
      <c r="U1014" s="174"/>
      <c r="V1014" s="174"/>
      <c r="W1014" s="174"/>
      <c r="X1014" s="174"/>
      <c r="Y1014" s="174"/>
      <c r="Z1014" s="174"/>
      <c r="AA1014" s="174"/>
      <c r="AB1014" s="174"/>
      <c r="AC1014" s="174"/>
      <c r="AD1014" s="174"/>
      <c r="AE1014" s="174"/>
      <c r="AF1014" s="174"/>
      <c r="AG1014" s="174"/>
      <c r="AH1014" s="174"/>
      <c r="AI1014" s="174"/>
      <c r="AJ1014" s="174"/>
      <c r="AK1014" s="174"/>
      <c r="AL1014" s="174"/>
      <c r="AM1014" s="174"/>
      <c r="AN1014" s="174"/>
      <c r="AO1014" s="174"/>
      <c r="AP1014" s="174"/>
      <c r="AQ1014" s="174"/>
      <c r="AR1014" s="174"/>
      <c r="AS1014" s="174"/>
      <c r="AT1014" s="174"/>
      <c r="AU1014" s="174"/>
      <c r="AV1014" s="174"/>
      <c r="AW1014" s="174"/>
      <c r="AX1014" s="174"/>
      <c r="AY1014" s="174"/>
    </row>
    <row r="1015" spans="14:51">
      <c r="N1015" s="174"/>
      <c r="O1015" s="174"/>
      <c r="P1015" s="174"/>
      <c r="Q1015" s="174"/>
      <c r="R1015" s="174"/>
      <c r="S1015" s="174"/>
      <c r="T1015" s="174"/>
      <c r="U1015" s="174"/>
      <c r="V1015" s="174"/>
      <c r="W1015" s="174"/>
      <c r="X1015" s="174"/>
      <c r="Y1015" s="174"/>
      <c r="Z1015" s="174"/>
      <c r="AA1015" s="174"/>
      <c r="AB1015" s="174"/>
      <c r="AC1015" s="174"/>
      <c r="AD1015" s="174"/>
      <c r="AE1015" s="174"/>
      <c r="AF1015" s="174"/>
      <c r="AG1015" s="174"/>
      <c r="AH1015" s="174"/>
      <c r="AI1015" s="174"/>
      <c r="AJ1015" s="174"/>
      <c r="AK1015" s="174"/>
      <c r="AL1015" s="174"/>
      <c r="AM1015" s="174"/>
      <c r="AN1015" s="174"/>
      <c r="AO1015" s="174"/>
      <c r="AP1015" s="174"/>
      <c r="AQ1015" s="174"/>
      <c r="AR1015" s="174"/>
      <c r="AS1015" s="174"/>
      <c r="AT1015" s="174"/>
      <c r="AU1015" s="174"/>
      <c r="AV1015" s="174"/>
      <c r="AW1015" s="174"/>
      <c r="AX1015" s="174"/>
      <c r="AY1015" s="174"/>
    </row>
    <row r="1016" spans="14:51">
      <c r="N1016" s="174"/>
      <c r="O1016" s="174"/>
      <c r="P1016" s="174"/>
      <c r="Q1016" s="174"/>
      <c r="R1016" s="174"/>
      <c r="S1016" s="174"/>
      <c r="T1016" s="174"/>
      <c r="U1016" s="174"/>
      <c r="V1016" s="174"/>
      <c r="W1016" s="174"/>
      <c r="X1016" s="174"/>
      <c r="Y1016" s="174"/>
      <c r="Z1016" s="174"/>
      <c r="AA1016" s="174"/>
      <c r="AB1016" s="174"/>
      <c r="AC1016" s="174"/>
      <c r="AD1016" s="174"/>
      <c r="AE1016" s="174"/>
      <c r="AF1016" s="174"/>
      <c r="AG1016" s="174"/>
      <c r="AH1016" s="174"/>
      <c r="AI1016" s="174"/>
      <c r="AJ1016" s="174"/>
      <c r="AK1016" s="174"/>
      <c r="AL1016" s="174"/>
      <c r="AM1016" s="174"/>
      <c r="AN1016" s="174"/>
      <c r="AO1016" s="174"/>
      <c r="AP1016" s="174"/>
      <c r="AQ1016" s="174"/>
      <c r="AR1016" s="174"/>
      <c r="AS1016" s="174"/>
      <c r="AT1016" s="174"/>
      <c r="AU1016" s="174"/>
      <c r="AV1016" s="174"/>
      <c r="AW1016" s="174"/>
      <c r="AX1016" s="174"/>
      <c r="AY1016" s="174"/>
    </row>
    <row r="1017" spans="14:51">
      <c r="N1017" s="174"/>
      <c r="O1017" s="174"/>
      <c r="P1017" s="174"/>
      <c r="Q1017" s="174"/>
      <c r="R1017" s="174"/>
      <c r="S1017" s="174"/>
      <c r="T1017" s="174"/>
      <c r="U1017" s="174"/>
      <c r="V1017" s="174"/>
      <c r="W1017" s="174"/>
      <c r="X1017" s="174"/>
      <c r="Y1017" s="174"/>
      <c r="Z1017" s="174"/>
      <c r="AA1017" s="174"/>
      <c r="AB1017" s="174"/>
      <c r="AC1017" s="174"/>
      <c r="AD1017" s="174"/>
      <c r="AE1017" s="174"/>
      <c r="AF1017" s="174"/>
      <c r="AG1017" s="174"/>
      <c r="AH1017" s="174"/>
      <c r="AI1017" s="174"/>
      <c r="AJ1017" s="174"/>
      <c r="AK1017" s="174"/>
      <c r="AL1017" s="174"/>
      <c r="AM1017" s="174"/>
      <c r="AN1017" s="174"/>
      <c r="AO1017" s="174"/>
      <c r="AP1017" s="174"/>
      <c r="AQ1017" s="174"/>
      <c r="AR1017" s="174"/>
      <c r="AS1017" s="174"/>
      <c r="AT1017" s="174"/>
      <c r="AU1017" s="174"/>
      <c r="AV1017" s="174"/>
      <c r="AW1017" s="174"/>
      <c r="AX1017" s="174"/>
      <c r="AY1017" s="174"/>
    </row>
    <row r="1018" spans="14:51">
      <c r="N1018" s="174"/>
      <c r="O1018" s="174"/>
      <c r="P1018" s="174"/>
      <c r="Q1018" s="174"/>
      <c r="R1018" s="174"/>
      <c r="S1018" s="174"/>
      <c r="T1018" s="174"/>
      <c r="U1018" s="174"/>
      <c r="V1018" s="174"/>
      <c r="W1018" s="174"/>
      <c r="X1018" s="174"/>
      <c r="Y1018" s="174"/>
      <c r="Z1018" s="174"/>
      <c r="AA1018" s="174"/>
      <c r="AB1018" s="174"/>
      <c r="AC1018" s="174"/>
      <c r="AD1018" s="174"/>
      <c r="AE1018" s="174"/>
      <c r="AF1018" s="174"/>
      <c r="AG1018" s="174"/>
      <c r="AH1018" s="174"/>
      <c r="AI1018" s="174"/>
      <c r="AJ1018" s="174"/>
      <c r="AK1018" s="174"/>
      <c r="AL1018" s="174"/>
      <c r="AM1018" s="174"/>
      <c r="AN1018" s="174"/>
      <c r="AO1018" s="174"/>
      <c r="AP1018" s="174"/>
      <c r="AQ1018" s="174"/>
      <c r="AR1018" s="174"/>
      <c r="AS1018" s="174"/>
      <c r="AT1018" s="174"/>
      <c r="AU1018" s="174"/>
      <c r="AV1018" s="174"/>
      <c r="AW1018" s="174"/>
      <c r="AX1018" s="174"/>
      <c r="AY1018" s="174"/>
    </row>
    <row r="1019" spans="14:51">
      <c r="N1019" s="174"/>
      <c r="O1019" s="174"/>
      <c r="P1019" s="174"/>
      <c r="Q1019" s="174"/>
      <c r="R1019" s="174"/>
      <c r="S1019" s="174"/>
      <c r="T1019" s="174"/>
      <c r="U1019" s="174"/>
      <c r="V1019" s="174"/>
      <c r="W1019" s="174"/>
      <c r="X1019" s="174"/>
      <c r="Y1019" s="174"/>
      <c r="Z1019" s="174"/>
      <c r="AA1019" s="174"/>
      <c r="AB1019" s="174"/>
      <c r="AC1019" s="174"/>
      <c r="AD1019" s="174"/>
      <c r="AE1019" s="174"/>
      <c r="AF1019" s="174"/>
      <c r="AG1019" s="174"/>
      <c r="AH1019" s="174"/>
      <c r="AI1019" s="174"/>
      <c r="AJ1019" s="174"/>
      <c r="AK1019" s="174"/>
      <c r="AL1019" s="174"/>
      <c r="AM1019" s="174"/>
      <c r="AN1019" s="174"/>
      <c r="AO1019" s="174"/>
      <c r="AP1019" s="174"/>
      <c r="AQ1019" s="174"/>
      <c r="AR1019" s="174"/>
      <c r="AS1019" s="174"/>
      <c r="AT1019" s="174"/>
      <c r="AU1019" s="174"/>
      <c r="AV1019" s="174"/>
      <c r="AW1019" s="174"/>
      <c r="AX1019" s="174"/>
      <c r="AY1019" s="174"/>
    </row>
    <row r="1020" spans="14:51">
      <c r="N1020" s="174"/>
      <c r="O1020" s="174"/>
      <c r="P1020" s="174"/>
      <c r="Q1020" s="174"/>
      <c r="R1020" s="174"/>
      <c r="S1020" s="174"/>
      <c r="T1020" s="174"/>
      <c r="U1020" s="174"/>
      <c r="V1020" s="174"/>
      <c r="W1020" s="174"/>
      <c r="X1020" s="174"/>
      <c r="Y1020" s="174"/>
      <c r="Z1020" s="174"/>
      <c r="AA1020" s="174"/>
      <c r="AB1020" s="174"/>
      <c r="AC1020" s="174"/>
      <c r="AD1020" s="174"/>
      <c r="AE1020" s="174"/>
      <c r="AF1020" s="174"/>
      <c r="AG1020" s="174"/>
      <c r="AH1020" s="174"/>
      <c r="AI1020" s="174"/>
      <c r="AJ1020" s="174"/>
      <c r="AK1020" s="174"/>
      <c r="AL1020" s="174"/>
      <c r="AM1020" s="174"/>
      <c r="AN1020" s="174"/>
      <c r="AO1020" s="174"/>
      <c r="AP1020" s="174"/>
      <c r="AQ1020" s="174"/>
      <c r="AR1020" s="174"/>
      <c r="AS1020" s="174"/>
      <c r="AT1020" s="174"/>
      <c r="AU1020" s="174"/>
      <c r="AV1020" s="174"/>
      <c r="AW1020" s="174"/>
      <c r="AX1020" s="174"/>
      <c r="AY1020" s="174"/>
    </row>
    <row r="1021" spans="14:51">
      <c r="N1021" s="174"/>
      <c r="O1021" s="174"/>
      <c r="P1021" s="174"/>
      <c r="Q1021" s="174"/>
      <c r="R1021" s="174"/>
      <c r="S1021" s="174"/>
      <c r="T1021" s="174"/>
      <c r="U1021" s="174"/>
      <c r="V1021" s="174"/>
      <c r="W1021" s="174"/>
      <c r="X1021" s="174"/>
      <c r="Y1021" s="174"/>
      <c r="Z1021" s="174"/>
      <c r="AA1021" s="174"/>
      <c r="AB1021" s="174"/>
      <c r="AC1021" s="174"/>
      <c r="AD1021" s="174"/>
      <c r="AE1021" s="174"/>
      <c r="AF1021" s="174"/>
      <c r="AG1021" s="174"/>
      <c r="AH1021" s="174"/>
      <c r="AI1021" s="174"/>
      <c r="AJ1021" s="174"/>
      <c r="AK1021" s="174"/>
      <c r="AL1021" s="174"/>
      <c r="AM1021" s="174"/>
      <c r="AN1021" s="174"/>
      <c r="AO1021" s="174"/>
      <c r="AP1021" s="174"/>
      <c r="AQ1021" s="174"/>
      <c r="AR1021" s="174"/>
      <c r="AS1021" s="174"/>
      <c r="AT1021" s="174"/>
      <c r="AU1021" s="174"/>
      <c r="AV1021" s="174"/>
      <c r="AW1021" s="174"/>
      <c r="AX1021" s="174"/>
      <c r="AY1021" s="174"/>
    </row>
    <row r="1022" spans="14:51">
      <c r="N1022" s="174"/>
      <c r="O1022" s="174"/>
      <c r="P1022" s="174"/>
      <c r="Q1022" s="174"/>
      <c r="R1022" s="174"/>
      <c r="S1022" s="174"/>
      <c r="T1022" s="174"/>
      <c r="U1022" s="174"/>
      <c r="V1022" s="174"/>
      <c r="W1022" s="174"/>
      <c r="X1022" s="174"/>
      <c r="Y1022" s="174"/>
      <c r="Z1022" s="174"/>
      <c r="AA1022" s="174"/>
      <c r="AB1022" s="174"/>
      <c r="AC1022" s="174"/>
      <c r="AD1022" s="174"/>
      <c r="AE1022" s="174"/>
      <c r="AF1022" s="174"/>
      <c r="AG1022" s="174"/>
      <c r="AH1022" s="174"/>
      <c r="AI1022" s="174"/>
      <c r="AJ1022" s="174"/>
      <c r="AK1022" s="174"/>
      <c r="AL1022" s="174"/>
      <c r="AM1022" s="174"/>
      <c r="AN1022" s="174"/>
      <c r="AO1022" s="174"/>
      <c r="AP1022" s="174"/>
      <c r="AQ1022" s="174"/>
      <c r="AR1022" s="174"/>
      <c r="AS1022" s="174"/>
      <c r="AT1022" s="174"/>
      <c r="AU1022" s="174"/>
      <c r="AV1022" s="174"/>
      <c r="AW1022" s="174"/>
      <c r="AX1022" s="174"/>
      <c r="AY1022" s="174"/>
    </row>
    <row r="1023" spans="14:51">
      <c r="N1023" s="174"/>
      <c r="O1023" s="174"/>
      <c r="P1023" s="174"/>
      <c r="Q1023" s="174"/>
      <c r="R1023" s="174"/>
      <c r="S1023" s="174"/>
      <c r="T1023" s="174"/>
      <c r="U1023" s="174"/>
      <c r="V1023" s="174"/>
      <c r="W1023" s="174"/>
      <c r="X1023" s="174"/>
      <c r="Y1023" s="174"/>
      <c r="Z1023" s="174"/>
      <c r="AA1023" s="174"/>
      <c r="AB1023" s="174"/>
      <c r="AC1023" s="174"/>
      <c r="AD1023" s="174"/>
      <c r="AE1023" s="174"/>
      <c r="AF1023" s="174"/>
      <c r="AG1023" s="174"/>
      <c r="AH1023" s="174"/>
      <c r="AI1023" s="174"/>
      <c r="AJ1023" s="174"/>
      <c r="AK1023" s="174"/>
      <c r="AL1023" s="174"/>
      <c r="AM1023" s="174"/>
      <c r="AN1023" s="174"/>
      <c r="AO1023" s="174"/>
      <c r="AP1023" s="174"/>
      <c r="AQ1023" s="174"/>
      <c r="AR1023" s="174"/>
      <c r="AS1023" s="174"/>
      <c r="AT1023" s="174"/>
      <c r="AU1023" s="174"/>
      <c r="AV1023" s="174"/>
      <c r="AW1023" s="174"/>
      <c r="AX1023" s="174"/>
      <c r="AY1023" s="174"/>
    </row>
    <row r="1024" spans="14:51">
      <c r="N1024" s="174"/>
      <c r="O1024" s="174"/>
      <c r="P1024" s="174"/>
      <c r="Q1024" s="174"/>
      <c r="R1024" s="174"/>
      <c r="S1024" s="174"/>
      <c r="T1024" s="174"/>
      <c r="U1024" s="174"/>
      <c r="V1024" s="174"/>
      <c r="W1024" s="174"/>
      <c r="X1024" s="174"/>
      <c r="Y1024" s="174"/>
      <c r="Z1024" s="174"/>
      <c r="AA1024" s="174"/>
      <c r="AB1024" s="174"/>
      <c r="AC1024" s="174"/>
      <c r="AD1024" s="174"/>
      <c r="AE1024" s="174"/>
      <c r="AF1024" s="174"/>
      <c r="AG1024" s="174"/>
      <c r="AH1024" s="174"/>
      <c r="AI1024" s="174"/>
      <c r="AJ1024" s="174"/>
      <c r="AK1024" s="174"/>
      <c r="AL1024" s="174"/>
      <c r="AM1024" s="174"/>
      <c r="AN1024" s="174"/>
      <c r="AO1024" s="174"/>
      <c r="AP1024" s="174"/>
      <c r="AQ1024" s="174"/>
      <c r="AR1024" s="174"/>
      <c r="AS1024" s="174"/>
      <c r="AT1024" s="174"/>
      <c r="AU1024" s="174"/>
      <c r="AV1024" s="174"/>
      <c r="AW1024" s="174"/>
      <c r="AX1024" s="174"/>
      <c r="AY1024" s="174"/>
    </row>
    <row r="1025" spans="14:51">
      <c r="N1025" s="174"/>
      <c r="O1025" s="174"/>
      <c r="P1025" s="174"/>
      <c r="Q1025" s="174"/>
      <c r="R1025" s="174"/>
      <c r="S1025" s="174"/>
      <c r="T1025" s="174"/>
      <c r="U1025" s="174"/>
      <c r="V1025" s="174"/>
      <c r="W1025" s="174"/>
      <c r="X1025" s="174"/>
      <c r="Y1025" s="174"/>
      <c r="Z1025" s="174"/>
      <c r="AA1025" s="174"/>
      <c r="AB1025" s="174"/>
      <c r="AC1025" s="174"/>
      <c r="AD1025" s="174"/>
      <c r="AE1025" s="174"/>
      <c r="AF1025" s="174"/>
      <c r="AG1025" s="174"/>
      <c r="AH1025" s="174"/>
      <c r="AI1025" s="174"/>
      <c r="AJ1025" s="174"/>
      <c r="AK1025" s="174"/>
      <c r="AL1025" s="174"/>
      <c r="AM1025" s="174"/>
      <c r="AN1025" s="174"/>
      <c r="AO1025" s="174"/>
      <c r="AP1025" s="174"/>
      <c r="AQ1025" s="174"/>
      <c r="AR1025" s="174"/>
      <c r="AS1025" s="174"/>
      <c r="AT1025" s="174"/>
      <c r="AU1025" s="174"/>
      <c r="AV1025" s="174"/>
      <c r="AW1025" s="174"/>
      <c r="AX1025" s="174"/>
      <c r="AY1025" s="174"/>
    </row>
    <row r="1026" spans="14:51">
      <c r="N1026" s="174"/>
      <c r="O1026" s="174"/>
      <c r="P1026" s="174"/>
      <c r="Q1026" s="174"/>
      <c r="R1026" s="174"/>
      <c r="S1026" s="174"/>
      <c r="T1026" s="174"/>
      <c r="U1026" s="174"/>
      <c r="V1026" s="174"/>
      <c r="W1026" s="174"/>
      <c r="X1026" s="174"/>
      <c r="Y1026" s="174"/>
      <c r="Z1026" s="174"/>
      <c r="AA1026" s="174"/>
      <c r="AB1026" s="174"/>
      <c r="AC1026" s="174"/>
      <c r="AD1026" s="174"/>
      <c r="AE1026" s="174"/>
      <c r="AF1026" s="174"/>
      <c r="AG1026" s="174"/>
      <c r="AH1026" s="174"/>
      <c r="AI1026" s="174"/>
      <c r="AJ1026" s="174"/>
      <c r="AK1026" s="174"/>
      <c r="AL1026" s="174"/>
      <c r="AM1026" s="174"/>
      <c r="AN1026" s="174"/>
      <c r="AO1026" s="174"/>
      <c r="AP1026" s="174"/>
      <c r="AQ1026" s="174"/>
      <c r="AR1026" s="174"/>
      <c r="AS1026" s="174"/>
      <c r="AT1026" s="174"/>
      <c r="AU1026" s="174"/>
      <c r="AV1026" s="174"/>
      <c r="AW1026" s="174"/>
      <c r="AX1026" s="174"/>
      <c r="AY1026" s="174"/>
    </row>
    <row r="1027" spans="14:51">
      <c r="N1027" s="174"/>
      <c r="O1027" s="174"/>
      <c r="P1027" s="174"/>
      <c r="Q1027" s="174"/>
      <c r="R1027" s="174"/>
      <c r="S1027" s="174"/>
      <c r="T1027" s="174"/>
      <c r="U1027" s="174"/>
      <c r="V1027" s="174"/>
      <c r="W1027" s="174"/>
      <c r="X1027" s="174"/>
      <c r="Y1027" s="174"/>
      <c r="Z1027" s="174"/>
      <c r="AA1027" s="174"/>
      <c r="AB1027" s="174"/>
      <c r="AC1027" s="174"/>
      <c r="AD1027" s="174"/>
      <c r="AE1027" s="174"/>
      <c r="AF1027" s="174"/>
      <c r="AG1027" s="174"/>
      <c r="AH1027" s="174"/>
      <c r="AI1027" s="174"/>
      <c r="AJ1027" s="174"/>
      <c r="AK1027" s="174"/>
      <c r="AL1027" s="174"/>
      <c r="AM1027" s="174"/>
      <c r="AN1027" s="174"/>
      <c r="AO1027" s="174"/>
      <c r="AP1027" s="174"/>
      <c r="AQ1027" s="174"/>
      <c r="AR1027" s="174"/>
      <c r="AS1027" s="174"/>
      <c r="AT1027" s="174"/>
      <c r="AU1027" s="174"/>
      <c r="AV1027" s="174"/>
      <c r="AW1027" s="174"/>
      <c r="AX1027" s="174"/>
      <c r="AY1027" s="174"/>
    </row>
    <row r="1028" spans="14:51">
      <c r="N1028" s="174"/>
      <c r="O1028" s="174"/>
      <c r="P1028" s="174"/>
      <c r="Q1028" s="174"/>
      <c r="R1028" s="174"/>
      <c r="S1028" s="174"/>
      <c r="T1028" s="174"/>
      <c r="U1028" s="174"/>
      <c r="V1028" s="174"/>
      <c r="W1028" s="174"/>
      <c r="X1028" s="174"/>
      <c r="Y1028" s="174"/>
      <c r="Z1028" s="174"/>
      <c r="AA1028" s="174"/>
      <c r="AB1028" s="174"/>
      <c r="AC1028" s="174"/>
      <c r="AD1028" s="174"/>
      <c r="AE1028" s="174"/>
      <c r="AF1028" s="174"/>
      <c r="AG1028" s="174"/>
      <c r="AH1028" s="174"/>
      <c r="AI1028" s="174"/>
      <c r="AJ1028" s="174"/>
      <c r="AK1028" s="174"/>
      <c r="AL1028" s="174"/>
      <c r="AM1028" s="174"/>
      <c r="AN1028" s="174"/>
      <c r="AO1028" s="174"/>
      <c r="AP1028" s="174"/>
      <c r="AQ1028" s="174"/>
      <c r="AR1028" s="174"/>
      <c r="AS1028" s="174"/>
      <c r="AT1028" s="174"/>
      <c r="AU1028" s="174"/>
      <c r="AV1028" s="174"/>
      <c r="AW1028" s="174"/>
      <c r="AX1028" s="174"/>
      <c r="AY1028" s="174"/>
    </row>
    <row r="1029" spans="14:51">
      <c r="N1029" s="174"/>
      <c r="O1029" s="174"/>
      <c r="P1029" s="174"/>
      <c r="Q1029" s="174"/>
      <c r="R1029" s="174"/>
      <c r="S1029" s="174"/>
      <c r="T1029" s="174"/>
      <c r="U1029" s="174"/>
      <c r="V1029" s="174"/>
      <c r="W1029" s="174"/>
      <c r="X1029" s="174"/>
      <c r="Y1029" s="174"/>
      <c r="Z1029" s="174"/>
      <c r="AA1029" s="174"/>
      <c r="AB1029" s="174"/>
      <c r="AC1029" s="174"/>
      <c r="AD1029" s="174"/>
      <c r="AE1029" s="174"/>
      <c r="AF1029" s="174"/>
      <c r="AG1029" s="174"/>
      <c r="AH1029" s="174"/>
      <c r="AI1029" s="174"/>
      <c r="AJ1029" s="174"/>
      <c r="AK1029" s="174"/>
      <c r="AL1029" s="174"/>
      <c r="AM1029" s="174"/>
      <c r="AN1029" s="174"/>
      <c r="AO1029" s="174"/>
      <c r="AP1029" s="174"/>
      <c r="AQ1029" s="174"/>
      <c r="AR1029" s="174"/>
      <c r="AS1029" s="174"/>
      <c r="AT1029" s="174"/>
      <c r="AU1029" s="174"/>
      <c r="AV1029" s="174"/>
      <c r="AW1029" s="174"/>
      <c r="AX1029" s="174"/>
      <c r="AY1029" s="174"/>
    </row>
    <row r="1030" spans="14:51">
      <c r="N1030" s="174"/>
      <c r="O1030" s="174"/>
      <c r="P1030" s="174"/>
      <c r="Q1030" s="174"/>
      <c r="R1030" s="174"/>
      <c r="S1030" s="174"/>
      <c r="T1030" s="174"/>
      <c r="U1030" s="174"/>
      <c r="V1030" s="174"/>
      <c r="W1030" s="174"/>
      <c r="X1030" s="174"/>
      <c r="Y1030" s="174"/>
      <c r="Z1030" s="174"/>
      <c r="AA1030" s="174"/>
      <c r="AB1030" s="174"/>
      <c r="AC1030" s="174"/>
      <c r="AD1030" s="174"/>
      <c r="AE1030" s="174"/>
      <c r="AF1030" s="174"/>
      <c r="AG1030" s="174"/>
      <c r="AH1030" s="174"/>
      <c r="AI1030" s="174"/>
      <c r="AJ1030" s="174"/>
      <c r="AK1030" s="174"/>
      <c r="AL1030" s="174"/>
      <c r="AM1030" s="174"/>
      <c r="AN1030" s="174"/>
      <c r="AO1030" s="174"/>
      <c r="AP1030" s="174"/>
      <c r="AQ1030" s="174"/>
      <c r="AR1030" s="174"/>
      <c r="AS1030" s="174"/>
      <c r="AT1030" s="174"/>
      <c r="AU1030" s="174"/>
      <c r="AV1030" s="174"/>
      <c r="AW1030" s="174"/>
      <c r="AX1030" s="174"/>
      <c r="AY1030" s="174"/>
    </row>
    <row r="1031" spans="14:51">
      <c r="N1031" s="174"/>
      <c r="O1031" s="174"/>
      <c r="P1031" s="174"/>
      <c r="Q1031" s="174"/>
      <c r="R1031" s="174"/>
      <c r="S1031" s="174"/>
      <c r="T1031" s="174"/>
      <c r="U1031" s="174"/>
      <c r="V1031" s="174"/>
      <c r="W1031" s="174"/>
      <c r="X1031" s="174"/>
      <c r="Y1031" s="174"/>
      <c r="Z1031" s="174"/>
      <c r="AA1031" s="174"/>
      <c r="AB1031" s="174"/>
      <c r="AC1031" s="174"/>
      <c r="AD1031" s="174"/>
      <c r="AE1031" s="174"/>
      <c r="AF1031" s="174"/>
      <c r="AG1031" s="174"/>
      <c r="AH1031" s="174"/>
      <c r="AI1031" s="174"/>
      <c r="AJ1031" s="174"/>
      <c r="AK1031" s="174"/>
      <c r="AL1031" s="174"/>
      <c r="AM1031" s="174"/>
      <c r="AN1031" s="174"/>
      <c r="AO1031" s="174"/>
      <c r="AP1031" s="174"/>
      <c r="AQ1031" s="174"/>
      <c r="AR1031" s="174"/>
      <c r="AS1031" s="174"/>
      <c r="AT1031" s="174"/>
      <c r="AU1031" s="174"/>
      <c r="AV1031" s="174"/>
      <c r="AW1031" s="174"/>
      <c r="AX1031" s="174"/>
      <c r="AY1031" s="174"/>
    </row>
    <row r="1032" spans="14:51">
      <c r="N1032" s="174"/>
      <c r="O1032" s="174"/>
      <c r="P1032" s="174"/>
      <c r="Q1032" s="174"/>
      <c r="R1032" s="174"/>
      <c r="S1032" s="174"/>
      <c r="T1032" s="174"/>
      <c r="U1032" s="174"/>
      <c r="V1032" s="174"/>
      <c r="W1032" s="174"/>
      <c r="X1032" s="174"/>
      <c r="Y1032" s="174"/>
      <c r="Z1032" s="174"/>
      <c r="AA1032" s="174"/>
      <c r="AB1032" s="174"/>
      <c r="AC1032" s="174"/>
      <c r="AD1032" s="174"/>
      <c r="AE1032" s="174"/>
      <c r="AF1032" s="174"/>
      <c r="AG1032" s="174"/>
      <c r="AH1032" s="174"/>
      <c r="AI1032" s="174"/>
      <c r="AJ1032" s="174"/>
      <c r="AK1032" s="174"/>
      <c r="AL1032" s="174"/>
      <c r="AM1032" s="174"/>
      <c r="AN1032" s="174"/>
      <c r="AO1032" s="174"/>
      <c r="AP1032" s="174"/>
      <c r="AQ1032" s="174"/>
      <c r="AR1032" s="174"/>
      <c r="AS1032" s="174"/>
      <c r="AT1032" s="174"/>
      <c r="AU1032" s="174"/>
      <c r="AV1032" s="174"/>
      <c r="AW1032" s="174"/>
      <c r="AX1032" s="174"/>
      <c r="AY1032" s="174"/>
    </row>
    <row r="1033" spans="14:51">
      <c r="N1033" s="174"/>
      <c r="O1033" s="174"/>
      <c r="P1033" s="174"/>
      <c r="Q1033" s="174"/>
      <c r="R1033" s="174"/>
      <c r="S1033" s="174"/>
      <c r="T1033" s="174"/>
      <c r="U1033" s="174"/>
      <c r="V1033" s="174"/>
      <c r="W1033" s="174"/>
      <c r="X1033" s="174"/>
      <c r="Y1033" s="174"/>
      <c r="Z1033" s="174"/>
      <c r="AA1033" s="174"/>
      <c r="AB1033" s="174"/>
      <c r="AC1033" s="174"/>
      <c r="AD1033" s="174"/>
      <c r="AE1033" s="174"/>
      <c r="AF1033" s="174"/>
      <c r="AG1033" s="174"/>
      <c r="AH1033" s="174"/>
      <c r="AI1033" s="174"/>
      <c r="AJ1033" s="174"/>
      <c r="AK1033" s="174"/>
      <c r="AL1033" s="174"/>
      <c r="AM1033" s="174"/>
      <c r="AN1033" s="174"/>
      <c r="AO1033" s="174"/>
      <c r="AP1033" s="174"/>
      <c r="AQ1033" s="174"/>
      <c r="AR1033" s="174"/>
      <c r="AS1033" s="174"/>
      <c r="AT1033" s="174"/>
      <c r="AU1033" s="174"/>
      <c r="AV1033" s="174"/>
      <c r="AW1033" s="174"/>
      <c r="AX1033" s="174"/>
      <c r="AY1033" s="174"/>
    </row>
    <row r="1034" spans="14:51">
      <c r="N1034" s="174"/>
      <c r="O1034" s="174"/>
      <c r="P1034" s="174"/>
      <c r="Q1034" s="174"/>
      <c r="R1034" s="174"/>
      <c r="S1034" s="174"/>
      <c r="T1034" s="174"/>
      <c r="U1034" s="174"/>
      <c r="V1034" s="174"/>
      <c r="W1034" s="174"/>
      <c r="X1034" s="174"/>
      <c r="Y1034" s="174"/>
      <c r="Z1034" s="174"/>
      <c r="AA1034" s="174"/>
      <c r="AB1034" s="174"/>
      <c r="AC1034" s="174"/>
      <c r="AD1034" s="174"/>
      <c r="AE1034" s="174"/>
      <c r="AF1034" s="174"/>
      <c r="AG1034" s="174"/>
      <c r="AH1034" s="174"/>
      <c r="AI1034" s="174"/>
      <c r="AJ1034" s="174"/>
      <c r="AK1034" s="174"/>
      <c r="AL1034" s="174"/>
      <c r="AM1034" s="174"/>
      <c r="AN1034" s="174"/>
      <c r="AO1034" s="174"/>
      <c r="AP1034" s="174"/>
      <c r="AQ1034" s="174"/>
      <c r="AR1034" s="174"/>
      <c r="AS1034" s="174"/>
      <c r="AT1034" s="174"/>
      <c r="AU1034" s="174"/>
      <c r="AV1034" s="174"/>
      <c r="AW1034" s="174"/>
      <c r="AX1034" s="174"/>
      <c r="AY1034" s="174"/>
    </row>
    <row r="1035" spans="14:51">
      <c r="N1035" s="174"/>
      <c r="O1035" s="174"/>
      <c r="P1035" s="174"/>
      <c r="Q1035" s="174"/>
      <c r="R1035" s="174"/>
      <c r="S1035" s="174"/>
      <c r="T1035" s="174"/>
      <c r="U1035" s="174"/>
      <c r="V1035" s="174"/>
      <c r="W1035" s="174"/>
      <c r="X1035" s="174"/>
      <c r="Y1035" s="174"/>
      <c r="Z1035" s="174"/>
      <c r="AA1035" s="174"/>
      <c r="AB1035" s="174"/>
      <c r="AC1035" s="174"/>
      <c r="AD1035" s="174"/>
      <c r="AE1035" s="174"/>
      <c r="AF1035" s="174"/>
      <c r="AG1035" s="174"/>
      <c r="AH1035" s="174"/>
      <c r="AI1035" s="174"/>
      <c r="AJ1035" s="174"/>
      <c r="AK1035" s="174"/>
      <c r="AL1035" s="174"/>
      <c r="AM1035" s="174"/>
      <c r="AN1035" s="174"/>
      <c r="AO1035" s="174"/>
      <c r="AP1035" s="174"/>
      <c r="AQ1035" s="174"/>
      <c r="AR1035" s="174"/>
      <c r="AS1035" s="174"/>
      <c r="AT1035" s="174"/>
      <c r="AU1035" s="174"/>
      <c r="AV1035" s="174"/>
      <c r="AW1035" s="174"/>
      <c r="AX1035" s="174"/>
      <c r="AY1035" s="174"/>
    </row>
    <row r="1036" spans="14:51">
      <c r="N1036" s="174"/>
      <c r="O1036" s="174"/>
      <c r="P1036" s="174"/>
      <c r="Q1036" s="174"/>
      <c r="R1036" s="174"/>
      <c r="S1036" s="174"/>
      <c r="T1036" s="174"/>
      <c r="U1036" s="174"/>
      <c r="V1036" s="174"/>
      <c r="W1036" s="174"/>
      <c r="X1036" s="174"/>
      <c r="Y1036" s="174"/>
      <c r="Z1036" s="174"/>
      <c r="AA1036" s="174"/>
      <c r="AB1036" s="174"/>
      <c r="AC1036" s="174"/>
      <c r="AD1036" s="174"/>
      <c r="AE1036" s="174"/>
      <c r="AF1036" s="174"/>
      <c r="AG1036" s="174"/>
      <c r="AH1036" s="174"/>
      <c r="AI1036" s="174"/>
      <c r="AJ1036" s="174"/>
      <c r="AK1036" s="174"/>
      <c r="AL1036" s="174"/>
      <c r="AM1036" s="174"/>
      <c r="AN1036" s="174"/>
      <c r="AO1036" s="174"/>
      <c r="AP1036" s="174"/>
      <c r="AQ1036" s="174"/>
      <c r="AR1036" s="174"/>
      <c r="AS1036" s="174"/>
      <c r="AT1036" s="174"/>
      <c r="AU1036" s="174"/>
      <c r="AV1036" s="174"/>
      <c r="AW1036" s="174"/>
      <c r="AX1036" s="174"/>
      <c r="AY1036" s="174"/>
    </row>
    <row r="1037" spans="14:51">
      <c r="N1037" s="174"/>
      <c r="O1037" s="174"/>
      <c r="P1037" s="174"/>
      <c r="Q1037" s="174"/>
      <c r="R1037" s="174"/>
      <c r="S1037" s="174"/>
      <c r="T1037" s="174"/>
      <c r="U1037" s="174"/>
      <c r="V1037" s="174"/>
      <c r="W1037" s="174"/>
      <c r="X1037" s="174"/>
      <c r="Y1037" s="174"/>
      <c r="Z1037" s="174"/>
      <c r="AA1037" s="174"/>
      <c r="AB1037" s="174"/>
      <c r="AC1037" s="174"/>
      <c r="AD1037" s="174"/>
      <c r="AE1037" s="174"/>
      <c r="AF1037" s="174"/>
      <c r="AG1037" s="174"/>
      <c r="AH1037" s="174"/>
      <c r="AI1037" s="174"/>
      <c r="AJ1037" s="174"/>
      <c r="AK1037" s="174"/>
      <c r="AL1037" s="174"/>
      <c r="AM1037" s="174"/>
      <c r="AN1037" s="174"/>
      <c r="AO1037" s="174"/>
      <c r="AP1037" s="174"/>
      <c r="AQ1037" s="174"/>
      <c r="AR1037" s="174"/>
      <c r="AS1037" s="174"/>
      <c r="AT1037" s="174"/>
      <c r="AU1037" s="174"/>
      <c r="AV1037" s="174"/>
      <c r="AW1037" s="174"/>
      <c r="AX1037" s="174"/>
      <c r="AY1037" s="174"/>
    </row>
    <row r="1038" spans="14:51">
      <c r="N1038" s="174"/>
      <c r="O1038" s="174"/>
      <c r="P1038" s="174"/>
      <c r="Q1038" s="174"/>
      <c r="R1038" s="174"/>
      <c r="S1038" s="174"/>
      <c r="T1038" s="174"/>
      <c r="U1038" s="174"/>
      <c r="V1038" s="174"/>
      <c r="W1038" s="174"/>
      <c r="X1038" s="174"/>
      <c r="Y1038" s="174"/>
      <c r="Z1038" s="174"/>
      <c r="AA1038" s="174"/>
      <c r="AB1038" s="174"/>
      <c r="AC1038" s="174"/>
      <c r="AD1038" s="174"/>
      <c r="AE1038" s="174"/>
      <c r="AF1038" s="174"/>
      <c r="AG1038" s="174"/>
      <c r="AH1038" s="174"/>
      <c r="AI1038" s="174"/>
      <c r="AJ1038" s="174"/>
      <c r="AK1038" s="174"/>
      <c r="AL1038" s="174"/>
      <c r="AM1038" s="174"/>
      <c r="AN1038" s="174"/>
      <c r="AO1038" s="174"/>
      <c r="AP1038" s="174"/>
      <c r="AQ1038" s="174"/>
      <c r="AR1038" s="174"/>
      <c r="AS1038" s="174"/>
      <c r="AT1038" s="174"/>
      <c r="AU1038" s="174"/>
      <c r="AV1038" s="174"/>
      <c r="AW1038" s="174"/>
      <c r="AX1038" s="174"/>
      <c r="AY1038" s="174"/>
    </row>
    <row r="1039" spans="14:51">
      <c r="N1039" s="174"/>
      <c r="O1039" s="174"/>
      <c r="P1039" s="174"/>
      <c r="Q1039" s="174"/>
      <c r="R1039" s="174"/>
      <c r="S1039" s="174"/>
      <c r="T1039" s="174"/>
      <c r="U1039" s="174"/>
      <c r="V1039" s="174"/>
      <c r="W1039" s="174"/>
      <c r="X1039" s="174"/>
      <c r="Y1039" s="174"/>
      <c r="Z1039" s="174"/>
      <c r="AA1039" s="174"/>
      <c r="AB1039" s="174"/>
      <c r="AC1039" s="174"/>
      <c r="AD1039" s="174"/>
      <c r="AE1039" s="174"/>
      <c r="AF1039" s="174"/>
      <c r="AG1039" s="174"/>
      <c r="AH1039" s="174"/>
      <c r="AI1039" s="174"/>
      <c r="AJ1039" s="174"/>
      <c r="AK1039" s="174"/>
      <c r="AL1039" s="174"/>
      <c r="AM1039" s="174"/>
      <c r="AN1039" s="174"/>
      <c r="AO1039" s="174"/>
      <c r="AP1039" s="174"/>
      <c r="AQ1039" s="174"/>
      <c r="AR1039" s="174"/>
      <c r="AS1039" s="174"/>
      <c r="AT1039" s="174"/>
      <c r="AU1039" s="174"/>
      <c r="AV1039" s="174"/>
      <c r="AW1039" s="174"/>
      <c r="AX1039" s="174"/>
      <c r="AY1039" s="174"/>
    </row>
    <row r="1040" spans="14:51">
      <c r="N1040" s="174"/>
      <c r="O1040" s="174"/>
      <c r="P1040" s="174"/>
      <c r="Q1040" s="174"/>
      <c r="R1040" s="174"/>
      <c r="S1040" s="174"/>
      <c r="T1040" s="174"/>
      <c r="U1040" s="174"/>
      <c r="V1040" s="174"/>
      <c r="W1040" s="174"/>
      <c r="X1040" s="174"/>
      <c r="Y1040" s="174"/>
      <c r="Z1040" s="174"/>
      <c r="AA1040" s="174"/>
      <c r="AB1040" s="174"/>
      <c r="AC1040" s="174"/>
      <c r="AD1040" s="174"/>
      <c r="AE1040" s="174"/>
      <c r="AF1040" s="174"/>
      <c r="AG1040" s="174"/>
      <c r="AH1040" s="174"/>
      <c r="AI1040" s="174"/>
      <c r="AJ1040" s="174"/>
      <c r="AK1040" s="174"/>
      <c r="AL1040" s="174"/>
      <c r="AM1040" s="174"/>
      <c r="AN1040" s="174"/>
      <c r="AO1040" s="174"/>
      <c r="AP1040" s="174"/>
      <c r="AQ1040" s="174"/>
      <c r="AR1040" s="174"/>
      <c r="AS1040" s="174"/>
      <c r="AT1040" s="174"/>
      <c r="AU1040" s="174"/>
      <c r="AV1040" s="174"/>
      <c r="AW1040" s="174"/>
      <c r="AX1040" s="174"/>
      <c r="AY1040" s="174"/>
    </row>
    <row r="1041" spans="14:51">
      <c r="N1041" s="174"/>
      <c r="O1041" s="174"/>
      <c r="P1041" s="174"/>
      <c r="Q1041" s="174"/>
      <c r="R1041" s="174"/>
      <c r="S1041" s="174"/>
      <c r="T1041" s="174"/>
      <c r="U1041" s="174"/>
      <c r="V1041" s="174"/>
      <c r="W1041" s="174"/>
      <c r="X1041" s="174"/>
      <c r="Y1041" s="174"/>
      <c r="Z1041" s="174"/>
      <c r="AA1041" s="174"/>
      <c r="AB1041" s="174"/>
      <c r="AC1041" s="174"/>
      <c r="AD1041" s="174"/>
      <c r="AE1041" s="174"/>
      <c r="AF1041" s="174"/>
      <c r="AG1041" s="174"/>
      <c r="AH1041" s="174"/>
      <c r="AI1041" s="174"/>
      <c r="AJ1041" s="174"/>
      <c r="AK1041" s="174"/>
      <c r="AL1041" s="174"/>
      <c r="AM1041" s="174"/>
      <c r="AN1041" s="174"/>
      <c r="AO1041" s="174"/>
      <c r="AP1041" s="174"/>
      <c r="AQ1041" s="174"/>
      <c r="AR1041" s="174"/>
      <c r="AS1041" s="174"/>
      <c r="AT1041" s="174"/>
      <c r="AU1041" s="174"/>
      <c r="AV1041" s="174"/>
      <c r="AW1041" s="174"/>
      <c r="AX1041" s="174"/>
      <c r="AY1041" s="174"/>
    </row>
    <row r="1042" spans="14:51">
      <c r="N1042" s="174"/>
      <c r="O1042" s="174"/>
      <c r="P1042" s="174"/>
      <c r="Q1042" s="174"/>
      <c r="R1042" s="174"/>
      <c r="S1042" s="174"/>
      <c r="T1042" s="174"/>
      <c r="U1042" s="174"/>
      <c r="V1042" s="174"/>
      <c r="W1042" s="174"/>
      <c r="X1042" s="174"/>
      <c r="Y1042" s="174"/>
      <c r="Z1042" s="174"/>
      <c r="AA1042" s="174"/>
      <c r="AB1042" s="174"/>
      <c r="AC1042" s="174"/>
      <c r="AD1042" s="174"/>
      <c r="AE1042" s="174"/>
      <c r="AF1042" s="174"/>
      <c r="AG1042" s="174"/>
      <c r="AH1042" s="174"/>
      <c r="AI1042" s="174"/>
      <c r="AJ1042" s="174"/>
      <c r="AK1042" s="174"/>
      <c r="AL1042" s="174"/>
      <c r="AM1042" s="174"/>
      <c r="AN1042" s="174"/>
      <c r="AO1042" s="174"/>
      <c r="AP1042" s="174"/>
      <c r="AQ1042" s="174"/>
      <c r="AR1042" s="174"/>
      <c r="AS1042" s="174"/>
      <c r="AT1042" s="174"/>
      <c r="AU1042" s="174"/>
      <c r="AV1042" s="174"/>
      <c r="AW1042" s="174"/>
      <c r="AX1042" s="174"/>
      <c r="AY1042" s="174"/>
    </row>
    <row r="1043" spans="14:51">
      <c r="N1043" s="174"/>
      <c r="O1043" s="174"/>
      <c r="P1043" s="174"/>
      <c r="Q1043" s="174"/>
      <c r="R1043" s="174"/>
      <c r="S1043" s="174"/>
      <c r="T1043" s="174"/>
      <c r="U1043" s="174"/>
      <c r="V1043" s="174"/>
      <c r="W1043" s="174"/>
      <c r="X1043" s="174"/>
      <c r="Y1043" s="174"/>
      <c r="Z1043" s="174"/>
      <c r="AA1043" s="174"/>
      <c r="AB1043" s="174"/>
      <c r="AC1043" s="174"/>
      <c r="AD1043" s="174"/>
      <c r="AE1043" s="174"/>
      <c r="AF1043" s="174"/>
      <c r="AG1043" s="174"/>
      <c r="AH1043" s="174"/>
      <c r="AI1043" s="174"/>
      <c r="AJ1043" s="174"/>
      <c r="AK1043" s="174"/>
      <c r="AL1043" s="174"/>
      <c r="AM1043" s="174"/>
      <c r="AN1043" s="174"/>
      <c r="AO1043" s="174"/>
      <c r="AP1043" s="174"/>
      <c r="AQ1043" s="174"/>
      <c r="AR1043" s="174"/>
      <c r="AS1043" s="174"/>
      <c r="AT1043" s="174"/>
      <c r="AU1043" s="174"/>
      <c r="AV1043" s="174"/>
      <c r="AW1043" s="174"/>
      <c r="AX1043" s="174"/>
      <c r="AY1043" s="174"/>
    </row>
    <row r="1044" spans="14:51">
      <c r="N1044" s="174"/>
      <c r="O1044" s="174"/>
      <c r="P1044" s="174"/>
      <c r="Q1044" s="174"/>
      <c r="R1044" s="174"/>
      <c r="S1044" s="174"/>
      <c r="T1044" s="174"/>
      <c r="U1044" s="174"/>
      <c r="V1044" s="174"/>
      <c r="W1044" s="174"/>
      <c r="X1044" s="174"/>
      <c r="Y1044" s="174"/>
      <c r="Z1044" s="174"/>
      <c r="AA1044" s="174"/>
      <c r="AB1044" s="174"/>
      <c r="AC1044" s="174"/>
      <c r="AD1044" s="174"/>
      <c r="AE1044" s="174"/>
      <c r="AF1044" s="174"/>
      <c r="AG1044" s="174"/>
      <c r="AH1044" s="174"/>
      <c r="AI1044" s="174"/>
      <c r="AJ1044" s="174"/>
      <c r="AK1044" s="174"/>
      <c r="AL1044" s="174"/>
      <c r="AM1044" s="174"/>
      <c r="AN1044" s="174"/>
      <c r="AO1044" s="174"/>
      <c r="AP1044" s="174"/>
      <c r="AQ1044" s="174"/>
      <c r="AR1044" s="174"/>
      <c r="AS1044" s="174"/>
      <c r="AT1044" s="174"/>
      <c r="AU1044" s="174"/>
      <c r="AV1044" s="174"/>
      <c r="AW1044" s="174"/>
      <c r="AX1044" s="174"/>
      <c r="AY1044" s="174"/>
    </row>
    <row r="1045" spans="14:51">
      <c r="N1045" s="174"/>
      <c r="O1045" s="174"/>
      <c r="P1045" s="174"/>
      <c r="Q1045" s="174"/>
      <c r="R1045" s="174"/>
      <c r="S1045" s="174"/>
      <c r="T1045" s="174"/>
      <c r="U1045" s="174"/>
      <c r="V1045" s="174"/>
      <c r="W1045" s="174"/>
      <c r="X1045" s="174"/>
      <c r="Y1045" s="174"/>
      <c r="Z1045" s="174"/>
      <c r="AA1045" s="174"/>
      <c r="AB1045" s="174"/>
      <c r="AC1045" s="174"/>
      <c r="AD1045" s="174"/>
      <c r="AE1045" s="174"/>
      <c r="AF1045" s="174"/>
      <c r="AG1045" s="174"/>
      <c r="AH1045" s="174"/>
      <c r="AI1045" s="174"/>
      <c r="AJ1045" s="174"/>
      <c r="AK1045" s="174"/>
      <c r="AL1045" s="174"/>
      <c r="AM1045" s="174"/>
      <c r="AN1045" s="174"/>
      <c r="AO1045" s="174"/>
      <c r="AP1045" s="174"/>
      <c r="AQ1045" s="174"/>
      <c r="AR1045" s="174"/>
      <c r="AS1045" s="174"/>
      <c r="AT1045" s="174"/>
      <c r="AU1045" s="174"/>
      <c r="AV1045" s="174"/>
      <c r="AW1045" s="174"/>
      <c r="AX1045" s="174"/>
      <c r="AY1045" s="174"/>
    </row>
    <row r="1046" spans="14:51">
      <c r="N1046" s="174"/>
      <c r="O1046" s="174"/>
      <c r="P1046" s="174"/>
      <c r="Q1046" s="174"/>
      <c r="R1046" s="174"/>
      <c r="S1046" s="174"/>
      <c r="T1046" s="174"/>
      <c r="U1046" s="174"/>
      <c r="V1046" s="174"/>
      <c r="W1046" s="174"/>
      <c r="X1046" s="174"/>
      <c r="Y1046" s="174"/>
      <c r="Z1046" s="174"/>
      <c r="AA1046" s="174"/>
      <c r="AB1046" s="174"/>
      <c r="AC1046" s="174"/>
      <c r="AD1046" s="174"/>
      <c r="AE1046" s="174"/>
      <c r="AF1046" s="174"/>
      <c r="AG1046" s="174"/>
      <c r="AH1046" s="174"/>
      <c r="AI1046" s="174"/>
      <c r="AJ1046" s="174"/>
      <c r="AK1046" s="174"/>
      <c r="AL1046" s="174"/>
      <c r="AM1046" s="174"/>
      <c r="AN1046" s="174"/>
      <c r="AO1046" s="174"/>
      <c r="AP1046" s="174"/>
      <c r="AQ1046" s="174"/>
      <c r="AR1046" s="174"/>
      <c r="AS1046" s="174"/>
      <c r="AT1046" s="174"/>
      <c r="AU1046" s="174"/>
      <c r="AV1046" s="174"/>
      <c r="AW1046" s="174"/>
      <c r="AX1046" s="174"/>
      <c r="AY1046" s="174"/>
    </row>
    <row r="1047" spans="14:51">
      <c r="N1047" s="174"/>
      <c r="O1047" s="174"/>
      <c r="P1047" s="174"/>
      <c r="Q1047" s="174"/>
      <c r="R1047" s="174"/>
      <c r="S1047" s="174"/>
      <c r="T1047" s="174"/>
      <c r="U1047" s="174"/>
      <c r="V1047" s="174"/>
      <c r="W1047" s="174"/>
      <c r="X1047" s="174"/>
      <c r="Y1047" s="174"/>
      <c r="Z1047" s="174"/>
      <c r="AA1047" s="174"/>
      <c r="AB1047" s="174"/>
      <c r="AC1047" s="174"/>
      <c r="AD1047" s="174"/>
      <c r="AE1047" s="174"/>
      <c r="AF1047" s="174"/>
      <c r="AG1047" s="174"/>
      <c r="AH1047" s="174"/>
      <c r="AI1047" s="174"/>
      <c r="AJ1047" s="174"/>
      <c r="AK1047" s="174"/>
      <c r="AL1047" s="174"/>
      <c r="AM1047" s="174"/>
      <c r="AN1047" s="174"/>
      <c r="AO1047" s="174"/>
      <c r="AP1047" s="174"/>
      <c r="AQ1047" s="174"/>
      <c r="AR1047" s="174"/>
      <c r="AS1047" s="174"/>
      <c r="AT1047" s="174"/>
      <c r="AU1047" s="174"/>
      <c r="AV1047" s="174"/>
      <c r="AW1047" s="174"/>
      <c r="AX1047" s="174"/>
      <c r="AY1047" s="174"/>
    </row>
    <row r="1048" spans="14:51">
      <c r="N1048" s="174"/>
      <c r="O1048" s="174"/>
      <c r="P1048" s="174"/>
      <c r="Q1048" s="174"/>
      <c r="R1048" s="174"/>
      <c r="S1048" s="174"/>
      <c r="T1048" s="174"/>
      <c r="U1048" s="174"/>
      <c r="V1048" s="174"/>
      <c r="W1048" s="174"/>
      <c r="X1048" s="174"/>
      <c r="Y1048" s="174"/>
      <c r="Z1048" s="174"/>
      <c r="AA1048" s="174"/>
      <c r="AB1048" s="174"/>
      <c r="AC1048" s="174"/>
      <c r="AD1048" s="174"/>
      <c r="AE1048" s="174"/>
      <c r="AF1048" s="174"/>
      <c r="AG1048" s="174"/>
      <c r="AH1048" s="174"/>
      <c r="AI1048" s="174"/>
      <c r="AJ1048" s="174"/>
      <c r="AK1048" s="174"/>
      <c r="AL1048" s="174"/>
      <c r="AM1048" s="174"/>
      <c r="AN1048" s="174"/>
      <c r="AO1048" s="174"/>
      <c r="AP1048" s="174"/>
      <c r="AQ1048" s="174"/>
      <c r="AR1048" s="174"/>
      <c r="AS1048" s="174"/>
      <c r="AT1048" s="174"/>
      <c r="AU1048" s="174"/>
      <c r="AV1048" s="174"/>
      <c r="AW1048" s="174"/>
      <c r="AX1048" s="174"/>
      <c r="AY1048" s="174"/>
    </row>
    <row r="1049" spans="14:51">
      <c r="N1049" s="174"/>
      <c r="O1049" s="174"/>
      <c r="P1049" s="174"/>
      <c r="Q1049" s="174"/>
      <c r="R1049" s="174"/>
      <c r="S1049" s="174"/>
      <c r="T1049" s="174"/>
      <c r="U1049" s="174"/>
      <c r="V1049" s="174"/>
      <c r="W1049" s="174"/>
      <c r="X1049" s="174"/>
      <c r="Y1049" s="174"/>
      <c r="Z1049" s="174"/>
      <c r="AA1049" s="174"/>
      <c r="AB1049" s="174"/>
      <c r="AC1049" s="174"/>
      <c r="AD1049" s="174"/>
      <c r="AE1049" s="174"/>
      <c r="AF1049" s="174"/>
      <c r="AG1049" s="174"/>
      <c r="AH1049" s="174"/>
      <c r="AI1049" s="174"/>
      <c r="AJ1049" s="174"/>
      <c r="AK1049" s="174"/>
      <c r="AL1049" s="174"/>
      <c r="AM1049" s="174"/>
      <c r="AN1049" s="174"/>
      <c r="AO1049" s="174"/>
      <c r="AP1049" s="174"/>
      <c r="AQ1049" s="174"/>
      <c r="AR1049" s="174"/>
      <c r="AS1049" s="174"/>
      <c r="AT1049" s="174"/>
      <c r="AU1049" s="174"/>
      <c r="AV1049" s="174"/>
      <c r="AW1049" s="174"/>
      <c r="AX1049" s="174"/>
      <c r="AY1049" s="174"/>
    </row>
    <row r="1050" spans="14:51">
      <c r="N1050" s="174"/>
      <c r="O1050" s="174"/>
      <c r="P1050" s="174"/>
      <c r="Q1050" s="174"/>
      <c r="R1050" s="174"/>
      <c r="S1050" s="174"/>
      <c r="T1050" s="174"/>
      <c r="U1050" s="174"/>
      <c r="V1050" s="174"/>
      <c r="W1050" s="174"/>
      <c r="X1050" s="174"/>
      <c r="Y1050" s="174"/>
      <c r="Z1050" s="174"/>
      <c r="AA1050" s="174"/>
      <c r="AB1050" s="174"/>
      <c r="AC1050" s="174"/>
      <c r="AD1050" s="174"/>
      <c r="AE1050" s="174"/>
      <c r="AF1050" s="174"/>
      <c r="AG1050" s="174"/>
      <c r="AH1050" s="174"/>
      <c r="AI1050" s="174"/>
      <c r="AJ1050" s="174"/>
      <c r="AK1050" s="174"/>
      <c r="AL1050" s="174"/>
      <c r="AM1050" s="174"/>
      <c r="AN1050" s="174"/>
      <c r="AO1050" s="174"/>
      <c r="AP1050" s="174"/>
      <c r="AQ1050" s="174"/>
      <c r="AR1050" s="174"/>
      <c r="AS1050" s="174"/>
      <c r="AT1050" s="174"/>
      <c r="AU1050" s="174"/>
      <c r="AV1050" s="174"/>
      <c r="AW1050" s="174"/>
      <c r="AX1050" s="174"/>
      <c r="AY1050" s="174"/>
    </row>
    <row r="1051" spans="14:51">
      <c r="N1051" s="174"/>
      <c r="O1051" s="174"/>
      <c r="P1051" s="174"/>
      <c r="Q1051" s="174"/>
      <c r="R1051" s="174"/>
      <c r="S1051" s="174"/>
      <c r="T1051" s="174"/>
      <c r="U1051" s="174"/>
      <c r="V1051" s="174"/>
      <c r="W1051" s="174"/>
      <c r="X1051" s="174"/>
      <c r="Y1051" s="174"/>
      <c r="Z1051" s="174"/>
      <c r="AA1051" s="174"/>
      <c r="AB1051" s="174"/>
      <c r="AC1051" s="174"/>
      <c r="AD1051" s="174"/>
      <c r="AE1051" s="174"/>
      <c r="AF1051" s="174"/>
      <c r="AG1051" s="174"/>
      <c r="AH1051" s="174"/>
      <c r="AI1051" s="174"/>
      <c r="AJ1051" s="174"/>
      <c r="AK1051" s="174"/>
      <c r="AL1051" s="174"/>
      <c r="AM1051" s="174"/>
      <c r="AN1051" s="174"/>
      <c r="AO1051" s="174"/>
      <c r="AP1051" s="174"/>
      <c r="AQ1051" s="174"/>
      <c r="AR1051" s="174"/>
      <c r="AS1051" s="174"/>
      <c r="AT1051" s="174"/>
      <c r="AU1051" s="174"/>
      <c r="AV1051" s="174"/>
      <c r="AW1051" s="174"/>
      <c r="AX1051" s="174"/>
      <c r="AY1051" s="174"/>
    </row>
    <row r="1052" spans="14:51">
      <c r="N1052" s="174"/>
      <c r="O1052" s="174"/>
      <c r="P1052" s="174"/>
      <c r="Q1052" s="174"/>
      <c r="R1052" s="174"/>
      <c r="S1052" s="174"/>
      <c r="T1052" s="174"/>
      <c r="U1052" s="174"/>
      <c r="V1052" s="174"/>
      <c r="W1052" s="174"/>
      <c r="X1052" s="174"/>
      <c r="Y1052" s="174"/>
      <c r="Z1052" s="174"/>
      <c r="AA1052" s="174"/>
      <c r="AB1052" s="174"/>
      <c r="AC1052" s="174"/>
      <c r="AD1052" s="174"/>
      <c r="AE1052" s="174"/>
      <c r="AF1052" s="174"/>
      <c r="AG1052" s="174"/>
      <c r="AH1052" s="174"/>
      <c r="AI1052" s="174"/>
      <c r="AJ1052" s="174"/>
      <c r="AK1052" s="174"/>
      <c r="AL1052" s="174"/>
      <c r="AM1052" s="174"/>
      <c r="AN1052" s="174"/>
      <c r="AO1052" s="174"/>
      <c r="AP1052" s="174"/>
      <c r="AQ1052" s="174"/>
      <c r="AR1052" s="174"/>
      <c r="AS1052" s="174"/>
      <c r="AT1052" s="174"/>
      <c r="AU1052" s="174"/>
      <c r="AV1052" s="174"/>
      <c r="AW1052" s="174"/>
      <c r="AX1052" s="174"/>
      <c r="AY1052" s="174"/>
    </row>
    <row r="1053" spans="14:51">
      <c r="N1053" s="174"/>
      <c r="O1053" s="174"/>
      <c r="P1053" s="174"/>
      <c r="Q1053" s="174"/>
      <c r="R1053" s="174"/>
      <c r="S1053" s="174"/>
      <c r="T1053" s="174"/>
      <c r="U1053" s="174"/>
      <c r="V1053" s="174"/>
      <c r="W1053" s="174"/>
      <c r="X1053" s="174"/>
      <c r="Y1053" s="174"/>
      <c r="Z1053" s="174"/>
      <c r="AA1053" s="174"/>
      <c r="AB1053" s="174"/>
      <c r="AC1053" s="174"/>
      <c r="AD1053" s="174"/>
      <c r="AE1053" s="174"/>
      <c r="AF1053" s="174"/>
      <c r="AG1053" s="174"/>
      <c r="AH1053" s="174"/>
      <c r="AI1053" s="174"/>
      <c r="AJ1053" s="174"/>
      <c r="AK1053" s="174"/>
      <c r="AL1053" s="174"/>
      <c r="AM1053" s="174"/>
      <c r="AN1053" s="174"/>
      <c r="AO1053" s="174"/>
      <c r="AP1053" s="174"/>
      <c r="AQ1053" s="174"/>
      <c r="AR1053" s="174"/>
      <c r="AS1053" s="174"/>
      <c r="AT1053" s="174"/>
      <c r="AU1053" s="174"/>
      <c r="AV1053" s="174"/>
      <c r="AW1053" s="174"/>
      <c r="AX1053" s="174"/>
      <c r="AY1053" s="174"/>
    </row>
    <row r="1054" spans="14:51">
      <c r="N1054" s="174"/>
      <c r="O1054" s="174"/>
      <c r="P1054" s="174"/>
      <c r="Q1054" s="174"/>
      <c r="R1054" s="174"/>
      <c r="S1054" s="174"/>
      <c r="T1054" s="174"/>
      <c r="U1054" s="174"/>
      <c r="V1054" s="174"/>
      <c r="W1054" s="174"/>
      <c r="X1054" s="174"/>
      <c r="Y1054" s="174"/>
      <c r="Z1054" s="174"/>
      <c r="AA1054" s="174"/>
      <c r="AB1054" s="174"/>
      <c r="AC1054" s="174"/>
      <c r="AD1054" s="174"/>
      <c r="AE1054" s="174"/>
      <c r="AF1054" s="174"/>
      <c r="AG1054" s="174"/>
      <c r="AH1054" s="174"/>
      <c r="AI1054" s="174"/>
      <c r="AJ1054" s="174"/>
      <c r="AK1054" s="174"/>
      <c r="AL1054" s="174"/>
      <c r="AM1054" s="174"/>
      <c r="AN1054" s="174"/>
      <c r="AO1054" s="174"/>
      <c r="AP1054" s="174"/>
      <c r="AQ1054" s="174"/>
      <c r="AR1054" s="174"/>
      <c r="AS1054" s="174"/>
      <c r="AT1054" s="174"/>
      <c r="AU1054" s="174"/>
      <c r="AV1054" s="174"/>
      <c r="AW1054" s="174"/>
      <c r="AX1054" s="174"/>
      <c r="AY1054" s="174"/>
    </row>
    <row r="1055" spans="14:51">
      <c r="N1055" s="174"/>
      <c r="O1055" s="174"/>
      <c r="P1055" s="174"/>
      <c r="Q1055" s="174"/>
      <c r="R1055" s="174"/>
      <c r="S1055" s="174"/>
      <c r="T1055" s="174"/>
      <c r="U1055" s="174"/>
      <c r="V1055" s="174"/>
      <c r="W1055" s="174"/>
      <c r="X1055" s="174"/>
      <c r="Y1055" s="174"/>
      <c r="Z1055" s="174"/>
      <c r="AA1055" s="174"/>
      <c r="AB1055" s="174"/>
      <c r="AC1055" s="174"/>
      <c r="AD1055" s="174"/>
      <c r="AE1055" s="174"/>
      <c r="AF1055" s="174"/>
      <c r="AG1055" s="174"/>
      <c r="AH1055" s="174"/>
      <c r="AI1055" s="174"/>
      <c r="AJ1055" s="174"/>
      <c r="AK1055" s="174"/>
      <c r="AL1055" s="174"/>
      <c r="AM1055" s="174"/>
      <c r="AN1055" s="174"/>
      <c r="AO1055" s="174"/>
      <c r="AP1055" s="174"/>
      <c r="AQ1055" s="174"/>
      <c r="AR1055" s="174"/>
      <c r="AS1055" s="174"/>
      <c r="AT1055" s="174"/>
      <c r="AU1055" s="174"/>
      <c r="AV1055" s="174"/>
      <c r="AW1055" s="174"/>
      <c r="AX1055" s="174"/>
      <c r="AY1055" s="174"/>
    </row>
    <row r="1056" spans="14:51">
      <c r="N1056" s="174"/>
      <c r="O1056" s="174"/>
      <c r="P1056" s="174"/>
      <c r="Q1056" s="174"/>
      <c r="R1056" s="174"/>
      <c r="S1056" s="174"/>
      <c r="T1056" s="174"/>
      <c r="U1056" s="174"/>
      <c r="V1056" s="174"/>
      <c r="W1056" s="174"/>
      <c r="X1056" s="174"/>
      <c r="Y1056" s="174"/>
      <c r="Z1056" s="174"/>
      <c r="AA1056" s="174"/>
      <c r="AB1056" s="174"/>
      <c r="AC1056" s="174"/>
      <c r="AD1056" s="174"/>
      <c r="AE1056" s="174"/>
      <c r="AF1056" s="174"/>
      <c r="AG1056" s="174"/>
      <c r="AH1056" s="174"/>
      <c r="AI1056" s="174"/>
      <c r="AJ1056" s="174"/>
      <c r="AK1056" s="174"/>
      <c r="AL1056" s="174"/>
      <c r="AM1056" s="174"/>
      <c r="AN1056" s="174"/>
      <c r="AO1056" s="174"/>
      <c r="AP1056" s="174"/>
      <c r="AQ1056" s="174"/>
      <c r="AR1056" s="174"/>
      <c r="AS1056" s="174"/>
      <c r="AT1056" s="174"/>
      <c r="AU1056" s="174"/>
      <c r="AV1056" s="174"/>
      <c r="AW1056" s="174"/>
      <c r="AX1056" s="174"/>
      <c r="AY1056" s="174"/>
    </row>
    <row r="1057" spans="14:51">
      <c r="N1057" s="174"/>
      <c r="O1057" s="174"/>
      <c r="P1057" s="174"/>
      <c r="Q1057" s="174"/>
      <c r="R1057" s="174"/>
      <c r="S1057" s="174"/>
      <c r="T1057" s="174"/>
      <c r="U1057" s="174"/>
      <c r="V1057" s="174"/>
      <c r="W1057" s="174"/>
      <c r="X1057" s="174"/>
      <c r="Y1057" s="174"/>
      <c r="Z1057" s="174"/>
      <c r="AA1057" s="174"/>
      <c r="AB1057" s="174"/>
      <c r="AC1057" s="174"/>
      <c r="AD1057" s="174"/>
      <c r="AE1057" s="174"/>
      <c r="AF1057" s="174"/>
      <c r="AG1057" s="174"/>
      <c r="AH1057" s="174"/>
      <c r="AI1057" s="174"/>
      <c r="AJ1057" s="174"/>
      <c r="AK1057" s="174"/>
      <c r="AL1057" s="174"/>
      <c r="AM1057" s="174"/>
      <c r="AN1057" s="174"/>
      <c r="AO1057" s="174"/>
      <c r="AP1057" s="174"/>
      <c r="AQ1057" s="174"/>
      <c r="AR1057" s="174"/>
      <c r="AS1057" s="174"/>
      <c r="AT1057" s="174"/>
      <c r="AU1057" s="174"/>
      <c r="AV1057" s="174"/>
      <c r="AW1057" s="174"/>
      <c r="AX1057" s="174"/>
      <c r="AY1057" s="174"/>
    </row>
    <row r="1058" spans="14:51">
      <c r="N1058" s="174"/>
      <c r="O1058" s="174"/>
      <c r="P1058" s="174"/>
      <c r="Q1058" s="174"/>
      <c r="R1058" s="174"/>
      <c r="S1058" s="174"/>
      <c r="T1058" s="174"/>
      <c r="U1058" s="174"/>
      <c r="V1058" s="174"/>
      <c r="W1058" s="174"/>
      <c r="X1058" s="174"/>
      <c r="Y1058" s="174"/>
      <c r="Z1058" s="174"/>
      <c r="AA1058" s="174"/>
      <c r="AB1058" s="174"/>
      <c r="AC1058" s="174"/>
      <c r="AD1058" s="174"/>
      <c r="AE1058" s="174"/>
      <c r="AF1058" s="174"/>
      <c r="AG1058" s="174"/>
      <c r="AH1058" s="174"/>
      <c r="AI1058" s="174"/>
      <c r="AJ1058" s="174"/>
      <c r="AK1058" s="174"/>
      <c r="AL1058" s="174"/>
      <c r="AM1058" s="174"/>
      <c r="AN1058" s="174"/>
      <c r="AO1058" s="174"/>
      <c r="AP1058" s="174"/>
      <c r="AQ1058" s="174"/>
      <c r="AR1058" s="174"/>
      <c r="AS1058" s="174"/>
      <c r="AT1058" s="174"/>
      <c r="AU1058" s="174"/>
      <c r="AV1058" s="174"/>
      <c r="AW1058" s="174"/>
      <c r="AX1058" s="174"/>
      <c r="AY1058" s="174"/>
    </row>
    <row r="1059" spans="14:51">
      <c r="N1059" s="174"/>
      <c r="O1059" s="174"/>
      <c r="P1059" s="174"/>
      <c r="Q1059" s="174"/>
      <c r="R1059" s="174"/>
      <c r="S1059" s="174"/>
      <c r="T1059" s="174"/>
      <c r="U1059" s="174"/>
      <c r="V1059" s="174"/>
      <c r="W1059" s="174"/>
      <c r="X1059" s="174"/>
      <c r="Y1059" s="174"/>
      <c r="Z1059" s="174"/>
      <c r="AA1059" s="174"/>
      <c r="AB1059" s="174"/>
      <c r="AC1059" s="174"/>
      <c r="AD1059" s="174"/>
      <c r="AE1059" s="174"/>
      <c r="AF1059" s="174"/>
      <c r="AG1059" s="174"/>
      <c r="AH1059" s="174"/>
      <c r="AI1059" s="174"/>
      <c r="AJ1059" s="174"/>
      <c r="AK1059" s="174"/>
      <c r="AL1059" s="174"/>
      <c r="AM1059" s="174"/>
      <c r="AN1059" s="174"/>
      <c r="AO1059" s="174"/>
      <c r="AP1059" s="174"/>
      <c r="AQ1059" s="174"/>
      <c r="AR1059" s="174"/>
      <c r="AS1059" s="174"/>
      <c r="AT1059" s="174"/>
      <c r="AU1059" s="174"/>
      <c r="AV1059" s="174"/>
      <c r="AW1059" s="174"/>
      <c r="AX1059" s="174"/>
      <c r="AY1059" s="174"/>
    </row>
    <row r="1060" spans="14:51">
      <c r="N1060" s="174"/>
      <c r="O1060" s="174"/>
      <c r="P1060" s="174"/>
      <c r="Q1060" s="174"/>
      <c r="R1060" s="174"/>
      <c r="S1060" s="174"/>
      <c r="T1060" s="174"/>
      <c r="U1060" s="174"/>
      <c r="V1060" s="174"/>
      <c r="W1060" s="174"/>
      <c r="X1060" s="174"/>
      <c r="Y1060" s="174"/>
      <c r="Z1060" s="174"/>
      <c r="AA1060" s="174"/>
      <c r="AB1060" s="174"/>
      <c r="AC1060" s="174"/>
      <c r="AD1060" s="174"/>
      <c r="AE1060" s="174"/>
      <c r="AF1060" s="174"/>
      <c r="AG1060" s="174"/>
      <c r="AH1060" s="174"/>
      <c r="AI1060" s="174"/>
      <c r="AJ1060" s="174"/>
      <c r="AK1060" s="174"/>
      <c r="AL1060" s="174"/>
      <c r="AM1060" s="174"/>
      <c r="AN1060" s="174"/>
      <c r="AO1060" s="174"/>
      <c r="AP1060" s="174"/>
      <c r="AQ1060" s="174"/>
      <c r="AR1060" s="174"/>
      <c r="AS1060" s="174"/>
      <c r="AT1060" s="174"/>
      <c r="AU1060" s="174"/>
      <c r="AV1060" s="174"/>
      <c r="AW1060" s="174"/>
      <c r="AX1060" s="174"/>
      <c r="AY1060" s="174"/>
    </row>
    <row r="1061" spans="14:51">
      <c r="N1061" s="174"/>
      <c r="O1061" s="174"/>
      <c r="P1061" s="174"/>
      <c r="Q1061" s="174"/>
      <c r="R1061" s="174"/>
      <c r="S1061" s="174"/>
      <c r="T1061" s="174"/>
      <c r="U1061" s="174"/>
      <c r="V1061" s="174"/>
      <c r="W1061" s="174"/>
      <c r="X1061" s="174"/>
      <c r="Y1061" s="174"/>
      <c r="Z1061" s="174"/>
      <c r="AA1061" s="174"/>
      <c r="AB1061" s="174"/>
      <c r="AC1061" s="174"/>
      <c r="AD1061" s="174"/>
      <c r="AE1061" s="174"/>
      <c r="AF1061" s="174"/>
      <c r="AG1061" s="174"/>
      <c r="AH1061" s="174"/>
      <c r="AI1061" s="174"/>
      <c r="AJ1061" s="174"/>
      <c r="AK1061" s="174"/>
      <c r="AL1061" s="174"/>
      <c r="AM1061" s="174"/>
      <c r="AN1061" s="174"/>
      <c r="AO1061" s="174"/>
      <c r="AP1061" s="174"/>
      <c r="AQ1061" s="174"/>
      <c r="AR1061" s="174"/>
      <c r="AS1061" s="174"/>
      <c r="AT1061" s="174"/>
      <c r="AU1061" s="174"/>
      <c r="AV1061" s="174"/>
      <c r="AW1061" s="174"/>
      <c r="AX1061" s="174"/>
      <c r="AY1061" s="174"/>
    </row>
    <row r="1062" spans="14:51">
      <c r="N1062" s="174"/>
      <c r="O1062" s="174"/>
      <c r="P1062" s="174"/>
      <c r="Q1062" s="174"/>
      <c r="R1062" s="174"/>
      <c r="S1062" s="174"/>
      <c r="T1062" s="174"/>
      <c r="U1062" s="174"/>
      <c r="V1062" s="174"/>
      <c r="W1062" s="174"/>
      <c r="X1062" s="174"/>
      <c r="Y1062" s="174"/>
      <c r="Z1062" s="174"/>
      <c r="AA1062" s="174"/>
      <c r="AB1062" s="174"/>
      <c r="AC1062" s="174"/>
      <c r="AD1062" s="174"/>
      <c r="AE1062" s="174"/>
      <c r="AF1062" s="174"/>
      <c r="AG1062" s="174"/>
      <c r="AH1062" s="174"/>
      <c r="AI1062" s="174"/>
      <c r="AJ1062" s="174"/>
      <c r="AK1062" s="174"/>
      <c r="AL1062" s="174"/>
      <c r="AM1062" s="174"/>
      <c r="AN1062" s="174"/>
      <c r="AO1062" s="174"/>
      <c r="AP1062" s="174"/>
      <c r="AQ1062" s="174"/>
      <c r="AR1062" s="174"/>
      <c r="AS1062" s="174"/>
      <c r="AT1062" s="174"/>
      <c r="AU1062" s="174"/>
      <c r="AV1062" s="174"/>
      <c r="AW1062" s="174"/>
      <c r="AX1062" s="174"/>
      <c r="AY1062" s="174"/>
    </row>
    <row r="1063" spans="14:51">
      <c r="N1063" s="174"/>
      <c r="O1063" s="174"/>
      <c r="P1063" s="174"/>
      <c r="Q1063" s="174"/>
      <c r="R1063" s="174"/>
      <c r="S1063" s="174"/>
      <c r="T1063" s="174"/>
      <c r="U1063" s="174"/>
      <c r="V1063" s="174"/>
      <c r="W1063" s="174"/>
      <c r="X1063" s="174"/>
      <c r="Y1063" s="174"/>
      <c r="Z1063" s="174"/>
      <c r="AA1063" s="174"/>
      <c r="AB1063" s="174"/>
      <c r="AC1063" s="174"/>
      <c r="AD1063" s="174"/>
      <c r="AE1063" s="174"/>
      <c r="AF1063" s="174"/>
      <c r="AG1063" s="174"/>
      <c r="AH1063" s="174"/>
      <c r="AI1063" s="174"/>
      <c r="AJ1063" s="174"/>
      <c r="AK1063" s="174"/>
      <c r="AL1063" s="174"/>
      <c r="AM1063" s="174"/>
      <c r="AN1063" s="174"/>
      <c r="AO1063" s="174"/>
      <c r="AP1063" s="174"/>
      <c r="AQ1063" s="174"/>
      <c r="AR1063" s="174"/>
      <c r="AS1063" s="174"/>
      <c r="AT1063" s="174"/>
      <c r="AU1063" s="174"/>
      <c r="AV1063" s="174"/>
      <c r="AW1063" s="174"/>
      <c r="AX1063" s="174"/>
      <c r="AY1063" s="174"/>
    </row>
    <row r="1064" spans="14:51">
      <c r="N1064" s="174"/>
      <c r="O1064" s="174"/>
      <c r="P1064" s="174"/>
      <c r="Q1064" s="174"/>
      <c r="R1064" s="174"/>
      <c r="S1064" s="174"/>
      <c r="T1064" s="174"/>
      <c r="U1064" s="174"/>
      <c r="V1064" s="174"/>
      <c r="W1064" s="174"/>
      <c r="X1064" s="174"/>
      <c r="Y1064" s="174"/>
      <c r="Z1064" s="174"/>
      <c r="AA1064" s="174"/>
      <c r="AB1064" s="174"/>
      <c r="AC1064" s="174"/>
      <c r="AD1064" s="174"/>
      <c r="AE1064" s="174"/>
      <c r="AF1064" s="174"/>
      <c r="AG1064" s="174"/>
      <c r="AH1064" s="174"/>
      <c r="AI1064" s="174"/>
      <c r="AJ1064" s="174"/>
      <c r="AK1064" s="174"/>
      <c r="AL1064" s="174"/>
      <c r="AM1064" s="174"/>
      <c r="AN1064" s="174"/>
      <c r="AO1064" s="174"/>
      <c r="AP1064" s="174"/>
      <c r="AQ1064" s="174"/>
      <c r="AR1064" s="174"/>
      <c r="AS1064" s="174"/>
      <c r="AT1064" s="174"/>
      <c r="AU1064" s="174"/>
      <c r="AV1064" s="174"/>
      <c r="AW1064" s="174"/>
      <c r="AX1064" s="174"/>
      <c r="AY1064" s="174"/>
    </row>
    <row r="1065" spans="14:51">
      <c r="N1065" s="174"/>
      <c r="O1065" s="174"/>
      <c r="P1065" s="174"/>
      <c r="Q1065" s="174"/>
      <c r="R1065" s="174"/>
      <c r="S1065" s="174"/>
      <c r="T1065" s="174"/>
      <c r="U1065" s="174"/>
      <c r="V1065" s="174"/>
      <c r="W1065" s="174"/>
      <c r="X1065" s="174"/>
      <c r="Y1065" s="174"/>
      <c r="Z1065" s="174"/>
      <c r="AA1065" s="174"/>
      <c r="AB1065" s="174"/>
      <c r="AC1065" s="174"/>
      <c r="AD1065" s="174"/>
      <c r="AE1065" s="174"/>
      <c r="AF1065" s="174"/>
      <c r="AG1065" s="174"/>
      <c r="AH1065" s="174"/>
      <c r="AI1065" s="174"/>
      <c r="AJ1065" s="174"/>
      <c r="AK1065" s="174"/>
      <c r="AL1065" s="174"/>
      <c r="AM1065" s="174"/>
      <c r="AN1065" s="174"/>
      <c r="AO1065" s="174"/>
      <c r="AP1065" s="174"/>
      <c r="AQ1065" s="174"/>
      <c r="AR1065" s="174"/>
      <c r="AS1065" s="174"/>
      <c r="AT1065" s="174"/>
      <c r="AU1065" s="174"/>
      <c r="AV1065" s="174"/>
      <c r="AW1065" s="174"/>
      <c r="AX1065" s="174"/>
      <c r="AY1065" s="174"/>
    </row>
    <row r="1066" spans="14:51">
      <c r="N1066" s="174"/>
      <c r="O1066" s="174"/>
      <c r="P1066" s="174"/>
      <c r="Q1066" s="174"/>
      <c r="R1066" s="174"/>
      <c r="S1066" s="174"/>
      <c r="T1066" s="174"/>
      <c r="U1066" s="174"/>
      <c r="V1066" s="174"/>
      <c r="W1066" s="174"/>
      <c r="X1066" s="174"/>
      <c r="Y1066" s="174"/>
      <c r="Z1066" s="174"/>
      <c r="AA1066" s="174"/>
      <c r="AB1066" s="174"/>
      <c r="AC1066" s="174"/>
      <c r="AD1066" s="174"/>
      <c r="AE1066" s="174"/>
      <c r="AF1066" s="174"/>
      <c r="AG1066" s="174"/>
      <c r="AH1066" s="174"/>
      <c r="AI1066" s="174"/>
      <c r="AJ1066" s="174"/>
      <c r="AK1066" s="174"/>
      <c r="AL1066" s="174"/>
      <c r="AM1066" s="174"/>
      <c r="AN1066" s="174"/>
      <c r="AO1066" s="174"/>
      <c r="AP1066" s="174"/>
      <c r="AQ1066" s="174"/>
      <c r="AR1066" s="174"/>
      <c r="AS1066" s="174"/>
      <c r="AT1066" s="174"/>
      <c r="AU1066" s="174"/>
      <c r="AV1066" s="174"/>
      <c r="AW1066" s="174"/>
      <c r="AX1066" s="174"/>
      <c r="AY1066" s="174"/>
    </row>
    <row r="1067" spans="14:51">
      <c r="N1067" s="174"/>
      <c r="O1067" s="174"/>
      <c r="P1067" s="174"/>
      <c r="Q1067" s="174"/>
      <c r="R1067" s="174"/>
      <c r="S1067" s="174"/>
      <c r="T1067" s="174"/>
      <c r="U1067" s="174"/>
      <c r="V1067" s="174"/>
      <c r="W1067" s="174"/>
      <c r="X1067" s="174"/>
      <c r="Y1067" s="174"/>
      <c r="Z1067" s="174"/>
      <c r="AA1067" s="174"/>
      <c r="AB1067" s="174"/>
      <c r="AC1067" s="174"/>
      <c r="AD1067" s="174"/>
      <c r="AE1067" s="174"/>
      <c r="AF1067" s="174"/>
      <c r="AG1067" s="174"/>
      <c r="AH1067" s="174"/>
      <c r="AI1067" s="174"/>
      <c r="AJ1067" s="174"/>
      <c r="AK1067" s="174"/>
      <c r="AL1067" s="174"/>
      <c r="AM1067" s="174"/>
      <c r="AN1067" s="174"/>
      <c r="AO1067" s="174"/>
      <c r="AP1067" s="174"/>
      <c r="AQ1067" s="174"/>
      <c r="AR1067" s="174"/>
      <c r="AS1067" s="174"/>
      <c r="AT1067" s="174"/>
      <c r="AU1067" s="174"/>
      <c r="AV1067" s="174"/>
      <c r="AW1067" s="174"/>
      <c r="AX1067" s="174"/>
      <c r="AY1067" s="174"/>
    </row>
    <row r="1068" spans="14:51">
      <c r="N1068" s="174"/>
      <c r="O1068" s="174"/>
      <c r="P1068" s="174"/>
      <c r="Q1068" s="174"/>
      <c r="R1068" s="174"/>
      <c r="S1068" s="174"/>
      <c r="T1068" s="174"/>
      <c r="U1068" s="174"/>
      <c r="V1068" s="174"/>
      <c r="W1068" s="174"/>
      <c r="X1068" s="174"/>
      <c r="Y1068" s="174"/>
      <c r="Z1068" s="174"/>
      <c r="AA1068" s="174"/>
      <c r="AB1068" s="174"/>
      <c r="AC1068" s="174"/>
      <c r="AD1068" s="174"/>
      <c r="AE1068" s="174"/>
      <c r="AF1068" s="174"/>
      <c r="AG1068" s="174"/>
      <c r="AH1068" s="174"/>
      <c r="AI1068" s="174"/>
      <c r="AJ1068" s="174"/>
      <c r="AK1068" s="174"/>
      <c r="AL1068" s="174"/>
      <c r="AM1068" s="174"/>
      <c r="AN1068" s="174"/>
      <c r="AO1068" s="174"/>
      <c r="AP1068" s="174"/>
      <c r="AQ1068" s="174"/>
      <c r="AR1068" s="174"/>
      <c r="AS1068" s="174"/>
      <c r="AT1068" s="174"/>
      <c r="AU1068" s="174"/>
      <c r="AV1068" s="174"/>
      <c r="AW1068" s="174"/>
      <c r="AX1068" s="174"/>
      <c r="AY1068" s="174"/>
    </row>
    <row r="1069" spans="14:51">
      <c r="N1069" s="174"/>
      <c r="O1069" s="174"/>
      <c r="P1069" s="174"/>
      <c r="Q1069" s="174"/>
      <c r="R1069" s="174"/>
      <c r="S1069" s="174"/>
      <c r="T1069" s="174"/>
      <c r="U1069" s="174"/>
      <c r="V1069" s="174"/>
      <c r="W1069" s="174"/>
      <c r="X1069" s="174"/>
      <c r="Y1069" s="174"/>
      <c r="Z1069" s="174"/>
      <c r="AA1069" s="174"/>
      <c r="AB1069" s="174"/>
      <c r="AC1069" s="174"/>
      <c r="AD1069" s="174"/>
      <c r="AE1069" s="174"/>
      <c r="AF1069" s="174"/>
      <c r="AG1069" s="174"/>
      <c r="AH1069" s="174"/>
      <c r="AI1069" s="174"/>
      <c r="AJ1069" s="174"/>
      <c r="AK1069" s="174"/>
      <c r="AL1069" s="174"/>
      <c r="AM1069" s="174"/>
      <c r="AN1069" s="174"/>
      <c r="AO1069" s="174"/>
      <c r="AP1069" s="174"/>
      <c r="AQ1069" s="174"/>
      <c r="AR1069" s="174"/>
      <c r="AS1069" s="174"/>
      <c r="AT1069" s="174"/>
      <c r="AU1069" s="174"/>
      <c r="AV1069" s="174"/>
      <c r="AW1069" s="174"/>
      <c r="AX1069" s="174"/>
      <c r="AY1069" s="174"/>
    </row>
    <row r="1070" spans="14:51">
      <c r="N1070" s="174"/>
      <c r="O1070" s="174"/>
      <c r="P1070" s="174"/>
      <c r="Q1070" s="174"/>
      <c r="R1070" s="174"/>
      <c r="S1070" s="174"/>
      <c r="T1070" s="174"/>
      <c r="U1070" s="174"/>
      <c r="V1070" s="174"/>
      <c r="W1070" s="174"/>
      <c r="X1070" s="174"/>
      <c r="Y1070" s="174"/>
      <c r="Z1070" s="174"/>
      <c r="AA1070" s="174"/>
      <c r="AB1070" s="174"/>
      <c r="AC1070" s="174"/>
      <c r="AD1070" s="174"/>
      <c r="AE1070" s="174"/>
      <c r="AF1070" s="174"/>
      <c r="AG1070" s="174"/>
      <c r="AH1070" s="174"/>
      <c r="AI1070" s="174"/>
      <c r="AJ1070" s="174"/>
      <c r="AK1070" s="174"/>
      <c r="AL1070" s="174"/>
      <c r="AM1070" s="174"/>
      <c r="AN1070" s="174"/>
      <c r="AO1070" s="174"/>
      <c r="AP1070" s="174"/>
      <c r="AQ1070" s="174"/>
      <c r="AR1070" s="174"/>
      <c r="AS1070" s="174"/>
      <c r="AT1070" s="174"/>
      <c r="AU1070" s="174"/>
      <c r="AV1070" s="174"/>
      <c r="AW1070" s="174"/>
      <c r="AX1070" s="174"/>
      <c r="AY1070" s="174"/>
    </row>
    <row r="1071" spans="14:51">
      <c r="N1071" s="174"/>
      <c r="O1071" s="174"/>
      <c r="P1071" s="174"/>
      <c r="Q1071" s="174"/>
      <c r="R1071" s="174"/>
      <c r="S1071" s="174"/>
      <c r="T1071" s="174"/>
      <c r="U1071" s="174"/>
      <c r="V1071" s="174"/>
      <c r="W1071" s="174"/>
      <c r="X1071" s="174"/>
      <c r="Y1071" s="174"/>
      <c r="Z1071" s="174"/>
      <c r="AA1071" s="174"/>
      <c r="AB1071" s="174"/>
      <c r="AC1071" s="174"/>
      <c r="AD1071" s="174"/>
      <c r="AE1071" s="174"/>
      <c r="AF1071" s="174"/>
      <c r="AG1071" s="174"/>
      <c r="AH1071" s="174"/>
      <c r="AI1071" s="174"/>
      <c r="AJ1071" s="174"/>
      <c r="AK1071" s="174"/>
      <c r="AL1071" s="174"/>
      <c r="AM1071" s="174"/>
      <c r="AN1071" s="174"/>
      <c r="AO1071" s="174"/>
      <c r="AP1071" s="174"/>
      <c r="AQ1071" s="174"/>
      <c r="AR1071" s="174"/>
      <c r="AS1071" s="174"/>
      <c r="AT1071" s="174"/>
      <c r="AU1071" s="174"/>
      <c r="AV1071" s="174"/>
      <c r="AW1071" s="174"/>
      <c r="AX1071" s="174"/>
      <c r="AY1071" s="174"/>
    </row>
    <row r="1072" spans="14:51">
      <c r="N1072" s="174"/>
      <c r="O1072" s="174"/>
      <c r="P1072" s="174"/>
      <c r="Q1072" s="174"/>
      <c r="R1072" s="174"/>
      <c r="S1072" s="174"/>
      <c r="T1072" s="174"/>
      <c r="U1072" s="174"/>
      <c r="V1072" s="174"/>
      <c r="W1072" s="174"/>
      <c r="X1072" s="174"/>
      <c r="Y1072" s="174"/>
      <c r="Z1072" s="174"/>
      <c r="AA1072" s="174"/>
      <c r="AB1072" s="174"/>
      <c r="AC1072" s="174"/>
      <c r="AD1072" s="174"/>
      <c r="AE1072" s="174"/>
      <c r="AF1072" s="174"/>
      <c r="AG1072" s="174"/>
      <c r="AH1072" s="174"/>
      <c r="AI1072" s="174"/>
      <c r="AJ1072" s="174"/>
      <c r="AK1072" s="174"/>
      <c r="AL1072" s="174"/>
      <c r="AM1072" s="174"/>
      <c r="AN1072" s="174"/>
      <c r="AO1072" s="174"/>
      <c r="AP1072" s="174"/>
      <c r="AQ1072" s="174"/>
      <c r="AR1072" s="174"/>
      <c r="AS1072" s="174"/>
      <c r="AT1072" s="174"/>
      <c r="AU1072" s="174"/>
      <c r="AV1072" s="174"/>
      <c r="AW1072" s="174"/>
      <c r="AX1072" s="174"/>
      <c r="AY1072" s="174"/>
    </row>
    <row r="1073" spans="14:51">
      <c r="N1073" s="174"/>
      <c r="O1073" s="174"/>
      <c r="P1073" s="174"/>
      <c r="Q1073" s="174"/>
      <c r="R1073" s="174"/>
      <c r="S1073" s="174"/>
      <c r="T1073" s="174"/>
      <c r="U1073" s="174"/>
      <c r="V1073" s="174"/>
      <c r="W1073" s="174"/>
      <c r="X1073" s="174"/>
      <c r="Y1073" s="174"/>
      <c r="Z1073" s="174"/>
      <c r="AA1073" s="174"/>
      <c r="AB1073" s="174"/>
      <c r="AC1073" s="174"/>
      <c r="AD1073" s="174"/>
      <c r="AE1073" s="174"/>
      <c r="AF1073" s="174"/>
      <c r="AG1073" s="174"/>
      <c r="AH1073" s="174"/>
      <c r="AI1073" s="174"/>
      <c r="AJ1073" s="174"/>
      <c r="AK1073" s="174"/>
      <c r="AL1073" s="174"/>
      <c r="AM1073" s="174"/>
      <c r="AN1073" s="174"/>
      <c r="AO1073" s="174"/>
      <c r="AP1073" s="174"/>
      <c r="AQ1073" s="174"/>
      <c r="AR1073" s="174"/>
      <c r="AS1073" s="174"/>
      <c r="AT1073" s="174"/>
      <c r="AU1073" s="174"/>
      <c r="AV1073" s="174"/>
      <c r="AW1073" s="174"/>
      <c r="AX1073" s="174"/>
      <c r="AY1073" s="174"/>
    </row>
    <row r="1074" spans="14:51">
      <c r="N1074" s="174"/>
      <c r="O1074" s="174"/>
      <c r="P1074" s="174"/>
      <c r="Q1074" s="174"/>
      <c r="R1074" s="174"/>
      <c r="S1074" s="174"/>
      <c r="T1074" s="174"/>
      <c r="U1074" s="174"/>
      <c r="V1074" s="174"/>
      <c r="W1074" s="174"/>
      <c r="X1074" s="174"/>
      <c r="Y1074" s="174"/>
      <c r="Z1074" s="174"/>
      <c r="AA1074" s="174"/>
      <c r="AB1074" s="174"/>
      <c r="AC1074" s="174"/>
      <c r="AD1074" s="174"/>
      <c r="AE1074" s="174"/>
      <c r="AF1074" s="174"/>
      <c r="AG1074" s="174"/>
      <c r="AH1074" s="174"/>
      <c r="AI1074" s="174"/>
      <c r="AJ1074" s="174"/>
      <c r="AK1074" s="174"/>
      <c r="AL1074" s="174"/>
      <c r="AM1074" s="174"/>
      <c r="AN1074" s="174"/>
      <c r="AO1074" s="174"/>
      <c r="AP1074" s="174"/>
      <c r="AQ1074" s="174"/>
      <c r="AR1074" s="174"/>
      <c r="AS1074" s="174"/>
      <c r="AT1074" s="174"/>
      <c r="AU1074" s="174"/>
      <c r="AV1074" s="174"/>
      <c r="AW1074" s="174"/>
      <c r="AX1074" s="174"/>
      <c r="AY1074" s="174"/>
    </row>
    <row r="1075" spans="14:51">
      <c r="N1075" s="174"/>
      <c r="O1075" s="174"/>
      <c r="P1075" s="174"/>
      <c r="Q1075" s="174"/>
      <c r="R1075" s="174"/>
      <c r="S1075" s="174"/>
      <c r="T1075" s="174"/>
      <c r="U1075" s="174"/>
      <c r="V1075" s="174"/>
      <c r="W1075" s="174"/>
      <c r="X1075" s="174"/>
      <c r="Y1075" s="174"/>
      <c r="Z1075" s="174"/>
      <c r="AA1075" s="174"/>
      <c r="AB1075" s="174"/>
      <c r="AC1075" s="174"/>
      <c r="AD1075" s="174"/>
      <c r="AE1075" s="174"/>
      <c r="AF1075" s="174"/>
      <c r="AG1075" s="174"/>
      <c r="AH1075" s="174"/>
      <c r="AI1075" s="174"/>
      <c r="AJ1075" s="174"/>
      <c r="AK1075" s="174"/>
      <c r="AL1075" s="174"/>
      <c r="AM1075" s="174"/>
      <c r="AN1075" s="174"/>
      <c r="AO1075" s="174"/>
      <c r="AP1075" s="174"/>
      <c r="AQ1075" s="174"/>
      <c r="AR1075" s="174"/>
      <c r="AS1075" s="174"/>
      <c r="AT1075" s="174"/>
      <c r="AU1075" s="174"/>
      <c r="AV1075" s="174"/>
      <c r="AW1075" s="174"/>
      <c r="AX1075" s="174"/>
      <c r="AY1075" s="174"/>
    </row>
    <row r="1076" spans="14:51">
      <c r="N1076" s="174"/>
      <c r="O1076" s="174"/>
      <c r="P1076" s="174"/>
      <c r="Q1076" s="174"/>
      <c r="R1076" s="174"/>
      <c r="S1076" s="174"/>
      <c r="T1076" s="174"/>
      <c r="U1076" s="174"/>
      <c r="V1076" s="174"/>
      <c r="W1076" s="174"/>
      <c r="X1076" s="174"/>
      <c r="Y1076" s="174"/>
      <c r="Z1076" s="174"/>
      <c r="AA1076" s="174"/>
      <c r="AB1076" s="174"/>
      <c r="AC1076" s="174"/>
      <c r="AD1076" s="174"/>
      <c r="AE1076" s="174"/>
      <c r="AF1076" s="174"/>
      <c r="AG1076" s="174"/>
      <c r="AH1076" s="174"/>
      <c r="AI1076" s="174"/>
      <c r="AJ1076" s="174"/>
      <c r="AK1076" s="174"/>
      <c r="AL1076" s="174"/>
      <c r="AM1076" s="174"/>
      <c r="AN1076" s="174"/>
      <c r="AO1076" s="174"/>
      <c r="AP1076" s="174"/>
      <c r="AQ1076" s="174"/>
      <c r="AR1076" s="174"/>
      <c r="AS1076" s="174"/>
      <c r="AT1076" s="174"/>
      <c r="AU1076" s="174"/>
      <c r="AV1076" s="174"/>
      <c r="AW1076" s="174"/>
      <c r="AX1076" s="174"/>
      <c r="AY1076" s="174"/>
    </row>
    <row r="1077" spans="14:51">
      <c r="N1077" s="174"/>
      <c r="O1077" s="174"/>
      <c r="P1077" s="174"/>
      <c r="Q1077" s="174"/>
      <c r="R1077" s="174"/>
      <c r="S1077" s="174"/>
      <c r="T1077" s="174"/>
      <c r="U1077" s="174"/>
      <c r="V1077" s="174"/>
      <c r="W1077" s="174"/>
      <c r="X1077" s="174"/>
      <c r="Y1077" s="174"/>
      <c r="Z1077" s="174"/>
      <c r="AA1077" s="174"/>
      <c r="AB1077" s="174"/>
      <c r="AC1077" s="174"/>
      <c r="AD1077" s="174"/>
      <c r="AE1077" s="174"/>
      <c r="AF1077" s="174"/>
      <c r="AG1077" s="174"/>
      <c r="AH1077" s="174"/>
      <c r="AI1077" s="174"/>
      <c r="AJ1077" s="174"/>
      <c r="AK1077" s="174"/>
      <c r="AL1077" s="174"/>
      <c r="AM1077" s="174"/>
      <c r="AN1077" s="174"/>
      <c r="AO1077" s="174"/>
      <c r="AP1077" s="174"/>
      <c r="AQ1077" s="174"/>
      <c r="AR1077" s="174"/>
      <c r="AS1077" s="174"/>
      <c r="AT1077" s="174"/>
      <c r="AU1077" s="174"/>
      <c r="AV1077" s="174"/>
      <c r="AW1077" s="174"/>
      <c r="AX1077" s="174"/>
      <c r="AY1077" s="174"/>
    </row>
    <row r="1078" spans="14:51">
      <c r="N1078" s="174"/>
      <c r="O1078" s="174"/>
      <c r="P1078" s="174"/>
      <c r="Q1078" s="174"/>
      <c r="R1078" s="174"/>
      <c r="S1078" s="174"/>
      <c r="T1078" s="174"/>
      <c r="U1078" s="174"/>
      <c r="V1078" s="174"/>
      <c r="W1078" s="174"/>
      <c r="X1078" s="174"/>
      <c r="Y1078" s="174"/>
      <c r="Z1078" s="174"/>
      <c r="AA1078" s="174"/>
      <c r="AB1078" s="174"/>
      <c r="AC1078" s="174"/>
      <c r="AD1078" s="174"/>
      <c r="AE1078" s="174"/>
      <c r="AF1078" s="174"/>
      <c r="AG1078" s="174"/>
      <c r="AH1078" s="174"/>
      <c r="AI1078" s="174"/>
      <c r="AJ1078" s="174"/>
      <c r="AK1078" s="174"/>
      <c r="AL1078" s="174"/>
      <c r="AM1078" s="174"/>
      <c r="AN1078" s="174"/>
      <c r="AO1078" s="174"/>
      <c r="AP1078" s="174"/>
      <c r="AQ1078" s="174"/>
      <c r="AR1078" s="174"/>
      <c r="AS1078" s="174"/>
      <c r="AT1078" s="174"/>
      <c r="AU1078" s="174"/>
      <c r="AV1078" s="174"/>
      <c r="AW1078" s="174"/>
      <c r="AX1078" s="174"/>
      <c r="AY1078" s="174"/>
    </row>
    <row r="1079" spans="14:51">
      <c r="N1079" s="174"/>
      <c r="O1079" s="174"/>
      <c r="P1079" s="174"/>
      <c r="Q1079" s="174"/>
      <c r="R1079" s="174"/>
      <c r="S1079" s="174"/>
      <c r="T1079" s="174"/>
      <c r="U1079" s="174"/>
      <c r="V1079" s="174"/>
      <c r="W1079" s="174"/>
      <c r="X1079" s="174"/>
      <c r="Y1079" s="174"/>
      <c r="Z1079" s="174"/>
      <c r="AA1079" s="174"/>
      <c r="AB1079" s="174"/>
      <c r="AC1079" s="174"/>
      <c r="AD1079" s="174"/>
      <c r="AE1079" s="174"/>
      <c r="AF1079" s="174"/>
      <c r="AG1079" s="174"/>
      <c r="AH1079" s="174"/>
      <c r="AI1079" s="174"/>
      <c r="AJ1079" s="174"/>
      <c r="AK1079" s="174"/>
      <c r="AL1079" s="174"/>
      <c r="AM1079" s="174"/>
      <c r="AN1079" s="174"/>
      <c r="AO1079" s="174"/>
      <c r="AP1079" s="174"/>
      <c r="AQ1079" s="174"/>
      <c r="AR1079" s="174"/>
      <c r="AS1079" s="174"/>
      <c r="AT1079" s="174"/>
      <c r="AU1079" s="174"/>
      <c r="AV1079" s="174"/>
      <c r="AW1079" s="174"/>
      <c r="AX1079" s="174"/>
      <c r="AY1079" s="174"/>
    </row>
    <row r="1080" spans="14:51">
      <c r="N1080" s="174"/>
      <c r="O1080" s="174"/>
      <c r="P1080" s="174"/>
      <c r="Q1080" s="174"/>
      <c r="R1080" s="174"/>
      <c r="S1080" s="174"/>
      <c r="T1080" s="174"/>
      <c r="U1080" s="174"/>
      <c r="V1080" s="174"/>
      <c r="W1080" s="174"/>
      <c r="X1080" s="174"/>
      <c r="Y1080" s="174"/>
      <c r="Z1080" s="174"/>
      <c r="AA1080" s="174"/>
      <c r="AB1080" s="174"/>
      <c r="AC1080" s="174"/>
      <c r="AD1080" s="174"/>
      <c r="AE1080" s="174"/>
      <c r="AF1080" s="174"/>
      <c r="AG1080" s="174"/>
      <c r="AH1080" s="174"/>
      <c r="AI1080" s="174"/>
      <c r="AJ1080" s="174"/>
      <c r="AK1080" s="174"/>
      <c r="AL1080" s="174"/>
      <c r="AM1080" s="174"/>
      <c r="AN1080" s="174"/>
      <c r="AO1080" s="174"/>
      <c r="AP1080" s="174"/>
      <c r="AQ1080" s="174"/>
      <c r="AR1080" s="174"/>
      <c r="AS1080" s="174"/>
      <c r="AT1080" s="174"/>
      <c r="AU1080" s="174"/>
      <c r="AV1080" s="174"/>
      <c r="AW1080" s="174"/>
      <c r="AX1080" s="174"/>
      <c r="AY1080" s="174"/>
    </row>
    <row r="1081" spans="14:51">
      <c r="N1081" s="174"/>
      <c r="O1081" s="174"/>
      <c r="P1081" s="174"/>
      <c r="Q1081" s="174"/>
      <c r="R1081" s="174"/>
      <c r="S1081" s="174"/>
      <c r="T1081" s="174"/>
      <c r="U1081" s="174"/>
      <c r="V1081" s="174"/>
      <c r="W1081" s="174"/>
      <c r="X1081" s="174"/>
      <c r="Y1081" s="174"/>
      <c r="Z1081" s="174"/>
      <c r="AA1081" s="174"/>
      <c r="AB1081" s="174"/>
      <c r="AC1081" s="174"/>
      <c r="AD1081" s="174"/>
      <c r="AE1081" s="174"/>
      <c r="AF1081" s="174"/>
      <c r="AG1081" s="174"/>
      <c r="AH1081" s="174"/>
      <c r="AI1081" s="174"/>
      <c r="AJ1081" s="174"/>
      <c r="AK1081" s="174"/>
      <c r="AL1081" s="174"/>
      <c r="AM1081" s="174"/>
      <c r="AN1081" s="174"/>
      <c r="AO1081" s="174"/>
      <c r="AP1081" s="174"/>
      <c r="AQ1081" s="174"/>
      <c r="AR1081" s="174"/>
      <c r="AS1081" s="174"/>
      <c r="AT1081" s="174"/>
      <c r="AU1081" s="174"/>
      <c r="AV1081" s="174"/>
      <c r="AW1081" s="174"/>
      <c r="AX1081" s="174"/>
      <c r="AY1081" s="174"/>
    </row>
    <row r="1082" spans="14:51">
      <c r="N1082" s="174"/>
      <c r="O1082" s="174"/>
      <c r="P1082" s="174"/>
      <c r="Q1082" s="174"/>
      <c r="R1082" s="174"/>
      <c r="S1082" s="174"/>
      <c r="T1082" s="174"/>
      <c r="U1082" s="174"/>
      <c r="V1082" s="174"/>
      <c r="W1082" s="174"/>
      <c r="X1082" s="174"/>
      <c r="Y1082" s="174"/>
      <c r="Z1082" s="174"/>
      <c r="AA1082" s="174"/>
      <c r="AB1082" s="174"/>
      <c r="AC1082" s="174"/>
      <c r="AD1082" s="174"/>
      <c r="AE1082" s="174"/>
      <c r="AF1082" s="174"/>
      <c r="AG1082" s="174"/>
      <c r="AH1082" s="174"/>
      <c r="AI1082" s="174"/>
      <c r="AJ1082" s="174"/>
      <c r="AK1082" s="174"/>
      <c r="AL1082" s="174"/>
      <c r="AM1082" s="174"/>
      <c r="AN1082" s="174"/>
      <c r="AO1082" s="174"/>
      <c r="AP1082" s="174"/>
      <c r="AQ1082" s="174"/>
      <c r="AR1082" s="174"/>
      <c r="AS1082" s="174"/>
      <c r="AT1082" s="174"/>
      <c r="AU1082" s="174"/>
      <c r="AV1082" s="174"/>
      <c r="AW1082" s="174"/>
      <c r="AX1082" s="174"/>
      <c r="AY1082" s="174"/>
    </row>
    <row r="1083" spans="14:51">
      <c r="N1083" s="174"/>
      <c r="O1083" s="174"/>
      <c r="P1083" s="174"/>
      <c r="Q1083" s="174"/>
      <c r="R1083" s="174"/>
      <c r="S1083" s="174"/>
      <c r="T1083" s="174"/>
      <c r="U1083" s="174"/>
      <c r="V1083" s="174"/>
      <c r="W1083" s="174"/>
      <c r="X1083" s="174"/>
      <c r="Y1083" s="174"/>
      <c r="Z1083" s="174"/>
      <c r="AA1083" s="174"/>
      <c r="AB1083" s="174"/>
      <c r="AC1083" s="174"/>
      <c r="AD1083" s="174"/>
      <c r="AE1083" s="174"/>
      <c r="AF1083" s="174"/>
      <c r="AG1083" s="174"/>
      <c r="AH1083" s="174"/>
      <c r="AI1083" s="174"/>
      <c r="AJ1083" s="174"/>
      <c r="AK1083" s="174"/>
      <c r="AL1083" s="174"/>
      <c r="AM1083" s="174"/>
      <c r="AN1083" s="174"/>
      <c r="AO1083" s="174"/>
      <c r="AP1083" s="174"/>
      <c r="AQ1083" s="174"/>
      <c r="AR1083" s="174"/>
      <c r="AS1083" s="174"/>
      <c r="AT1083" s="174"/>
      <c r="AU1083" s="174"/>
      <c r="AV1083" s="174"/>
      <c r="AW1083" s="174"/>
      <c r="AX1083" s="174"/>
      <c r="AY1083" s="174"/>
    </row>
    <row r="1084" spans="14:51">
      <c r="N1084" s="174"/>
      <c r="O1084" s="174"/>
      <c r="P1084" s="174"/>
      <c r="Q1084" s="174"/>
      <c r="R1084" s="174"/>
      <c r="S1084" s="174"/>
      <c r="T1084" s="174"/>
      <c r="U1084" s="174"/>
      <c r="V1084" s="174"/>
      <c r="W1084" s="174"/>
      <c r="X1084" s="174"/>
      <c r="Y1084" s="174"/>
      <c r="Z1084" s="174"/>
      <c r="AA1084" s="174"/>
      <c r="AB1084" s="174"/>
      <c r="AC1084" s="174"/>
      <c r="AD1084" s="174"/>
      <c r="AE1084" s="174"/>
      <c r="AF1084" s="174"/>
      <c r="AG1084" s="174"/>
      <c r="AH1084" s="174"/>
      <c r="AI1084" s="174"/>
      <c r="AJ1084" s="174"/>
      <c r="AK1084" s="174"/>
      <c r="AL1084" s="174"/>
      <c r="AM1084" s="174"/>
      <c r="AN1084" s="174"/>
      <c r="AO1084" s="174"/>
      <c r="AP1084" s="174"/>
      <c r="AQ1084" s="174"/>
      <c r="AR1084" s="174"/>
      <c r="AS1084" s="174"/>
      <c r="AT1084" s="174"/>
      <c r="AU1084" s="174"/>
      <c r="AV1084" s="174"/>
      <c r="AW1084" s="174"/>
      <c r="AX1084" s="174"/>
      <c r="AY1084" s="174"/>
    </row>
    <row r="1085" spans="14:51">
      <c r="N1085" s="174"/>
      <c r="O1085" s="174"/>
      <c r="P1085" s="174"/>
      <c r="Q1085" s="174"/>
      <c r="R1085" s="174"/>
      <c r="S1085" s="174"/>
      <c r="T1085" s="174"/>
      <c r="U1085" s="174"/>
      <c r="V1085" s="174"/>
      <c r="W1085" s="174"/>
      <c r="X1085" s="174"/>
      <c r="Y1085" s="174"/>
      <c r="Z1085" s="174"/>
      <c r="AA1085" s="174"/>
      <c r="AB1085" s="174"/>
      <c r="AC1085" s="174"/>
      <c r="AD1085" s="174"/>
      <c r="AE1085" s="174"/>
      <c r="AF1085" s="174"/>
      <c r="AG1085" s="174"/>
      <c r="AH1085" s="174"/>
      <c r="AI1085" s="174"/>
      <c r="AJ1085" s="174"/>
      <c r="AK1085" s="174"/>
      <c r="AL1085" s="174"/>
      <c r="AM1085" s="174"/>
      <c r="AN1085" s="174"/>
      <c r="AO1085" s="174"/>
      <c r="AP1085" s="174"/>
      <c r="AQ1085" s="174"/>
      <c r="AR1085" s="174"/>
      <c r="AS1085" s="174"/>
      <c r="AT1085" s="174"/>
      <c r="AU1085" s="174"/>
      <c r="AV1085" s="174"/>
      <c r="AW1085" s="174"/>
      <c r="AX1085" s="174"/>
      <c r="AY1085" s="174"/>
    </row>
    <row r="1086" spans="14:51">
      <c r="N1086" s="174"/>
      <c r="O1086" s="174"/>
      <c r="P1086" s="174"/>
      <c r="Q1086" s="174"/>
      <c r="R1086" s="174"/>
      <c r="S1086" s="174"/>
      <c r="T1086" s="174"/>
      <c r="U1086" s="174"/>
      <c r="V1086" s="174"/>
      <c r="W1086" s="174"/>
      <c r="X1086" s="174"/>
      <c r="Y1086" s="174"/>
      <c r="Z1086" s="174"/>
      <c r="AA1086" s="174"/>
      <c r="AB1086" s="174"/>
      <c r="AC1086" s="174"/>
      <c r="AD1086" s="174"/>
      <c r="AE1086" s="174"/>
      <c r="AF1086" s="174"/>
      <c r="AG1086" s="174"/>
      <c r="AH1086" s="174"/>
      <c r="AI1086" s="174"/>
      <c r="AJ1086" s="174"/>
      <c r="AK1086" s="174"/>
      <c r="AL1086" s="174"/>
      <c r="AM1086" s="174"/>
      <c r="AN1086" s="174"/>
      <c r="AO1086" s="174"/>
      <c r="AP1086" s="174"/>
      <c r="AQ1086" s="174"/>
      <c r="AR1086" s="174"/>
      <c r="AS1086" s="174"/>
      <c r="AT1086" s="174"/>
      <c r="AU1086" s="174"/>
      <c r="AV1086" s="174"/>
      <c r="AW1086" s="174"/>
      <c r="AX1086" s="174"/>
      <c r="AY1086" s="174"/>
    </row>
    <row r="1087" spans="14:51">
      <c r="N1087" s="174"/>
      <c r="O1087" s="174"/>
      <c r="P1087" s="174"/>
      <c r="Q1087" s="174"/>
      <c r="R1087" s="174"/>
      <c r="S1087" s="174"/>
      <c r="T1087" s="174"/>
      <c r="U1087" s="174"/>
      <c r="V1087" s="174"/>
      <c r="W1087" s="174"/>
      <c r="X1087" s="174"/>
      <c r="Y1087" s="174"/>
      <c r="Z1087" s="174"/>
      <c r="AA1087" s="174"/>
      <c r="AB1087" s="174"/>
      <c r="AC1087" s="174"/>
      <c r="AD1087" s="174"/>
      <c r="AE1087" s="174"/>
      <c r="AF1087" s="174"/>
      <c r="AG1087" s="174"/>
      <c r="AH1087" s="174"/>
      <c r="AI1087" s="174"/>
      <c r="AJ1087" s="174"/>
      <c r="AK1087" s="174"/>
      <c r="AL1087" s="174"/>
      <c r="AM1087" s="174"/>
      <c r="AN1087" s="174"/>
      <c r="AO1087" s="174"/>
      <c r="AP1087" s="174"/>
      <c r="AQ1087" s="174"/>
      <c r="AR1087" s="174"/>
      <c r="AS1087" s="174"/>
      <c r="AT1087" s="174"/>
      <c r="AU1087" s="174"/>
      <c r="AV1087" s="174"/>
      <c r="AW1087" s="174"/>
      <c r="AX1087" s="174"/>
      <c r="AY1087" s="174"/>
    </row>
    <row r="1088" spans="14:51">
      <c r="N1088" s="174"/>
      <c r="O1088" s="174"/>
      <c r="P1088" s="174"/>
      <c r="Q1088" s="174"/>
      <c r="R1088" s="174"/>
      <c r="S1088" s="174"/>
      <c r="T1088" s="174"/>
      <c r="U1088" s="174"/>
      <c r="V1088" s="174"/>
      <c r="W1088" s="174"/>
      <c r="X1088" s="174"/>
      <c r="Y1088" s="174"/>
      <c r="Z1088" s="174"/>
      <c r="AA1088" s="174"/>
      <c r="AB1088" s="174"/>
      <c r="AC1088" s="174"/>
      <c r="AD1088" s="174"/>
      <c r="AE1088" s="174"/>
      <c r="AF1088" s="174"/>
      <c r="AG1088" s="174"/>
      <c r="AH1088" s="174"/>
      <c r="AI1088" s="174"/>
      <c r="AJ1088" s="174"/>
      <c r="AK1088" s="174"/>
      <c r="AL1088" s="174"/>
      <c r="AM1088" s="174"/>
      <c r="AN1088" s="174"/>
      <c r="AO1088" s="174"/>
      <c r="AP1088" s="174"/>
      <c r="AQ1088" s="174"/>
      <c r="AR1088" s="174"/>
      <c r="AS1088" s="174"/>
      <c r="AT1088" s="174"/>
      <c r="AU1088" s="174"/>
      <c r="AV1088" s="174"/>
      <c r="AW1088" s="174"/>
      <c r="AX1088" s="174"/>
      <c r="AY1088" s="174"/>
    </row>
    <row r="1089" spans="14:51">
      <c r="N1089" s="174"/>
      <c r="O1089" s="174"/>
      <c r="P1089" s="174"/>
      <c r="Q1089" s="174"/>
      <c r="R1089" s="174"/>
      <c r="S1089" s="174"/>
      <c r="T1089" s="174"/>
      <c r="U1089" s="174"/>
      <c r="V1089" s="174"/>
      <c r="W1089" s="174"/>
      <c r="X1089" s="174"/>
      <c r="Y1089" s="174"/>
      <c r="Z1089" s="174"/>
      <c r="AA1089" s="174"/>
      <c r="AB1089" s="174"/>
      <c r="AC1089" s="174"/>
      <c r="AD1089" s="174"/>
      <c r="AE1089" s="174"/>
      <c r="AF1089" s="174"/>
      <c r="AG1089" s="174"/>
      <c r="AH1089" s="174"/>
      <c r="AI1089" s="174"/>
      <c r="AJ1089" s="174"/>
      <c r="AK1089" s="174"/>
      <c r="AL1089" s="174"/>
      <c r="AM1089" s="174"/>
      <c r="AN1089" s="174"/>
      <c r="AO1089" s="174"/>
      <c r="AP1089" s="174"/>
      <c r="AQ1089" s="174"/>
      <c r="AR1089" s="174"/>
      <c r="AS1089" s="174"/>
      <c r="AT1089" s="174"/>
      <c r="AU1089" s="174"/>
      <c r="AV1089" s="174"/>
      <c r="AW1089" s="174"/>
      <c r="AX1089" s="174"/>
      <c r="AY1089" s="174"/>
    </row>
    <row r="1090" spans="14:51">
      <c r="N1090" s="174"/>
      <c r="O1090" s="174"/>
      <c r="P1090" s="174"/>
      <c r="Q1090" s="174"/>
      <c r="R1090" s="174"/>
      <c r="S1090" s="174"/>
      <c r="T1090" s="174"/>
      <c r="U1090" s="174"/>
      <c r="V1090" s="174"/>
      <c r="W1090" s="174"/>
      <c r="X1090" s="174"/>
      <c r="Y1090" s="174"/>
      <c r="Z1090" s="174"/>
      <c r="AA1090" s="174"/>
      <c r="AB1090" s="174"/>
      <c r="AC1090" s="174"/>
      <c r="AD1090" s="174"/>
      <c r="AE1090" s="174"/>
      <c r="AF1090" s="174"/>
      <c r="AG1090" s="174"/>
      <c r="AH1090" s="174"/>
      <c r="AI1090" s="174"/>
      <c r="AJ1090" s="174"/>
      <c r="AK1090" s="174"/>
      <c r="AL1090" s="174"/>
      <c r="AM1090" s="174"/>
      <c r="AN1090" s="174"/>
      <c r="AO1090" s="174"/>
      <c r="AP1090" s="174"/>
      <c r="AQ1090" s="174"/>
      <c r="AR1090" s="174"/>
      <c r="AS1090" s="174"/>
      <c r="AT1090" s="174"/>
      <c r="AU1090" s="174"/>
      <c r="AV1090" s="174"/>
      <c r="AW1090" s="174"/>
      <c r="AX1090" s="174"/>
      <c r="AY1090" s="174"/>
    </row>
    <row r="1091" spans="14:51">
      <c r="N1091" s="174"/>
      <c r="O1091" s="174"/>
      <c r="P1091" s="174"/>
      <c r="Q1091" s="174"/>
      <c r="R1091" s="174"/>
      <c r="S1091" s="174"/>
      <c r="T1091" s="174"/>
      <c r="U1091" s="174"/>
      <c r="V1091" s="174"/>
      <c r="W1091" s="174"/>
      <c r="X1091" s="174"/>
      <c r="Y1091" s="174"/>
      <c r="Z1091" s="174"/>
      <c r="AA1091" s="174"/>
      <c r="AB1091" s="174"/>
      <c r="AC1091" s="174"/>
      <c r="AD1091" s="174"/>
      <c r="AE1091" s="174"/>
      <c r="AF1091" s="174"/>
      <c r="AG1091" s="174"/>
      <c r="AH1091" s="174"/>
      <c r="AI1091" s="174"/>
      <c r="AJ1091" s="174"/>
      <c r="AK1091" s="174"/>
      <c r="AL1091" s="174"/>
      <c r="AM1091" s="174"/>
      <c r="AN1091" s="174"/>
      <c r="AO1091" s="174"/>
      <c r="AP1091" s="174"/>
      <c r="AQ1091" s="174"/>
      <c r="AR1091" s="174"/>
      <c r="AS1091" s="174"/>
      <c r="AT1091" s="174"/>
      <c r="AU1091" s="174"/>
      <c r="AV1091" s="174"/>
      <c r="AW1091" s="174"/>
      <c r="AX1091" s="174"/>
      <c r="AY1091" s="174"/>
    </row>
    <row r="1092" spans="14:51">
      <c r="N1092" s="174"/>
      <c r="O1092" s="174"/>
      <c r="P1092" s="174"/>
      <c r="Q1092" s="174"/>
      <c r="R1092" s="174"/>
      <c r="S1092" s="174"/>
      <c r="T1092" s="174"/>
      <c r="U1092" s="174"/>
      <c r="V1092" s="174"/>
      <c r="W1092" s="174"/>
      <c r="X1092" s="174"/>
      <c r="Y1092" s="174"/>
      <c r="Z1092" s="174"/>
      <c r="AA1092" s="174"/>
      <c r="AB1092" s="174"/>
      <c r="AC1092" s="174"/>
      <c r="AD1092" s="174"/>
      <c r="AE1092" s="174"/>
      <c r="AF1092" s="174"/>
      <c r="AG1092" s="174"/>
      <c r="AH1092" s="174"/>
      <c r="AI1092" s="174"/>
      <c r="AJ1092" s="174"/>
      <c r="AK1092" s="174"/>
      <c r="AL1092" s="174"/>
      <c r="AM1092" s="174"/>
      <c r="AN1092" s="174"/>
      <c r="AO1092" s="174"/>
      <c r="AP1092" s="174"/>
      <c r="AQ1092" s="174"/>
      <c r="AR1092" s="174"/>
      <c r="AS1092" s="174"/>
      <c r="AT1092" s="174"/>
      <c r="AU1092" s="174"/>
      <c r="AV1092" s="174"/>
      <c r="AW1092" s="174"/>
      <c r="AX1092" s="174"/>
      <c r="AY1092" s="174"/>
    </row>
    <row r="1093" spans="14:51">
      <c r="N1093" s="174"/>
      <c r="O1093" s="174"/>
      <c r="P1093" s="174"/>
      <c r="Q1093" s="174"/>
      <c r="R1093" s="174"/>
      <c r="S1093" s="174"/>
      <c r="T1093" s="174"/>
      <c r="U1093" s="174"/>
      <c r="V1093" s="174"/>
      <c r="W1093" s="174"/>
      <c r="X1093" s="174"/>
      <c r="Y1093" s="174"/>
      <c r="Z1093" s="174"/>
      <c r="AA1093" s="174"/>
      <c r="AB1093" s="174"/>
      <c r="AC1093" s="174"/>
      <c r="AD1093" s="174"/>
      <c r="AE1093" s="174"/>
      <c r="AF1093" s="174"/>
      <c r="AG1093" s="174"/>
      <c r="AH1093" s="174"/>
      <c r="AI1093" s="174"/>
      <c r="AJ1093" s="174"/>
      <c r="AK1093" s="174"/>
      <c r="AL1093" s="174"/>
      <c r="AM1093" s="174"/>
      <c r="AN1093" s="174"/>
      <c r="AO1093" s="174"/>
      <c r="AP1093" s="174"/>
      <c r="AQ1093" s="174"/>
      <c r="AR1093" s="174"/>
      <c r="AS1093" s="174"/>
      <c r="AT1093" s="174"/>
      <c r="AU1093" s="174"/>
      <c r="AV1093" s="174"/>
      <c r="AW1093" s="174"/>
      <c r="AX1093" s="174"/>
      <c r="AY1093" s="174"/>
    </row>
    <row r="1094" spans="14:51">
      <c r="N1094" s="174"/>
      <c r="O1094" s="174"/>
      <c r="P1094" s="174"/>
      <c r="Q1094" s="174"/>
      <c r="R1094" s="174"/>
      <c r="S1094" s="174"/>
      <c r="T1094" s="174"/>
      <c r="U1094" s="174"/>
      <c r="V1094" s="174"/>
      <c r="W1094" s="174"/>
      <c r="X1094" s="174"/>
      <c r="Y1094" s="174"/>
      <c r="Z1094" s="174"/>
      <c r="AA1094" s="174"/>
      <c r="AB1094" s="174"/>
      <c r="AC1094" s="174"/>
      <c r="AD1094" s="174"/>
      <c r="AE1094" s="174"/>
      <c r="AF1094" s="174"/>
      <c r="AG1094" s="174"/>
      <c r="AH1094" s="174"/>
      <c r="AI1094" s="174"/>
      <c r="AJ1094" s="174"/>
      <c r="AK1094" s="174"/>
      <c r="AL1094" s="174"/>
      <c r="AM1094" s="174"/>
      <c r="AN1094" s="174"/>
      <c r="AO1094" s="174"/>
      <c r="AP1094" s="174"/>
      <c r="AQ1094" s="174"/>
      <c r="AR1094" s="174"/>
      <c r="AS1094" s="174"/>
      <c r="AT1094" s="174"/>
      <c r="AU1094" s="174"/>
      <c r="AV1094" s="174"/>
      <c r="AW1094" s="174"/>
      <c r="AX1094" s="174"/>
      <c r="AY1094" s="174"/>
    </row>
    <row r="1095" spans="14:51">
      <c r="N1095" s="174"/>
      <c r="O1095" s="174"/>
      <c r="P1095" s="174"/>
      <c r="Q1095" s="174"/>
      <c r="R1095" s="174"/>
      <c r="S1095" s="174"/>
      <c r="T1095" s="174"/>
      <c r="U1095" s="174"/>
      <c r="V1095" s="174"/>
      <c r="W1095" s="174"/>
      <c r="X1095" s="174"/>
      <c r="Y1095" s="174"/>
      <c r="Z1095" s="174"/>
      <c r="AA1095" s="174"/>
      <c r="AB1095" s="174"/>
      <c r="AC1095" s="174"/>
      <c r="AD1095" s="174"/>
      <c r="AE1095" s="174"/>
      <c r="AF1095" s="174"/>
      <c r="AG1095" s="174"/>
      <c r="AH1095" s="174"/>
      <c r="AI1095" s="174"/>
      <c r="AJ1095" s="174"/>
      <c r="AK1095" s="174"/>
      <c r="AL1095" s="174"/>
      <c r="AM1095" s="174"/>
      <c r="AN1095" s="174"/>
      <c r="AO1095" s="174"/>
      <c r="AP1095" s="174"/>
      <c r="AQ1095" s="174"/>
      <c r="AR1095" s="174"/>
      <c r="AS1095" s="174"/>
      <c r="AT1095" s="174"/>
      <c r="AU1095" s="174"/>
      <c r="AV1095" s="174"/>
      <c r="AW1095" s="174"/>
      <c r="AX1095" s="174"/>
      <c r="AY1095" s="174"/>
    </row>
    <row r="1096" spans="14:51">
      <c r="N1096" s="174"/>
      <c r="O1096" s="174"/>
      <c r="P1096" s="174"/>
      <c r="Q1096" s="174"/>
      <c r="R1096" s="174"/>
      <c r="S1096" s="174"/>
      <c r="T1096" s="174"/>
      <c r="U1096" s="174"/>
      <c r="V1096" s="174"/>
      <c r="W1096" s="174"/>
      <c r="X1096" s="174"/>
      <c r="Y1096" s="174"/>
      <c r="Z1096" s="174"/>
      <c r="AA1096" s="174"/>
      <c r="AB1096" s="174"/>
      <c r="AC1096" s="174"/>
      <c r="AD1096" s="174"/>
      <c r="AE1096" s="174"/>
      <c r="AF1096" s="174"/>
      <c r="AG1096" s="174"/>
      <c r="AH1096" s="174"/>
      <c r="AI1096" s="174"/>
      <c r="AJ1096" s="174"/>
      <c r="AK1096" s="174"/>
      <c r="AL1096" s="174"/>
      <c r="AM1096" s="174"/>
      <c r="AN1096" s="174"/>
      <c r="AO1096" s="174"/>
      <c r="AP1096" s="174"/>
      <c r="AQ1096" s="174"/>
      <c r="AR1096" s="174"/>
      <c r="AS1096" s="174"/>
      <c r="AT1096" s="174"/>
      <c r="AU1096" s="174"/>
      <c r="AV1096" s="174"/>
      <c r="AW1096" s="174"/>
      <c r="AX1096" s="174"/>
      <c r="AY1096" s="174"/>
    </row>
    <row r="1097" spans="14:51">
      <c r="N1097" s="174"/>
      <c r="O1097" s="174"/>
      <c r="P1097" s="174"/>
      <c r="Q1097" s="174"/>
      <c r="R1097" s="174"/>
      <c r="S1097" s="174"/>
      <c r="T1097" s="174"/>
      <c r="U1097" s="174"/>
      <c r="V1097" s="174"/>
      <c r="W1097" s="174"/>
      <c r="X1097" s="174"/>
      <c r="Y1097" s="174"/>
      <c r="Z1097" s="174"/>
      <c r="AA1097" s="174"/>
      <c r="AB1097" s="174"/>
      <c r="AC1097" s="174"/>
      <c r="AD1097" s="174"/>
      <c r="AE1097" s="174"/>
      <c r="AF1097" s="174"/>
      <c r="AG1097" s="174"/>
      <c r="AH1097" s="174"/>
      <c r="AI1097" s="174"/>
      <c r="AJ1097" s="174"/>
      <c r="AK1097" s="174"/>
      <c r="AL1097" s="174"/>
      <c r="AM1097" s="174"/>
      <c r="AN1097" s="174"/>
      <c r="AO1097" s="174"/>
      <c r="AP1097" s="174"/>
      <c r="AQ1097" s="174"/>
      <c r="AR1097" s="174"/>
      <c r="AS1097" s="174"/>
      <c r="AT1097" s="174"/>
      <c r="AU1097" s="174"/>
      <c r="AV1097" s="174"/>
      <c r="AW1097" s="174"/>
      <c r="AX1097" s="174"/>
      <c r="AY1097" s="174"/>
    </row>
    <row r="1098" spans="14:51">
      <c r="N1098" s="174"/>
      <c r="O1098" s="174"/>
      <c r="P1098" s="174"/>
      <c r="Q1098" s="174"/>
      <c r="R1098" s="174"/>
      <c r="S1098" s="174"/>
      <c r="T1098" s="174"/>
      <c r="U1098" s="174"/>
      <c r="V1098" s="174"/>
      <c r="W1098" s="174"/>
      <c r="X1098" s="174"/>
      <c r="Y1098" s="174"/>
      <c r="Z1098" s="174"/>
      <c r="AA1098" s="174"/>
      <c r="AB1098" s="174"/>
      <c r="AC1098" s="174"/>
      <c r="AD1098" s="174"/>
      <c r="AE1098" s="174"/>
      <c r="AF1098" s="174"/>
      <c r="AG1098" s="174"/>
      <c r="AH1098" s="174"/>
      <c r="AI1098" s="174"/>
      <c r="AJ1098" s="174"/>
      <c r="AK1098" s="174"/>
      <c r="AL1098" s="174"/>
      <c r="AM1098" s="174"/>
      <c r="AN1098" s="174"/>
      <c r="AO1098" s="174"/>
      <c r="AP1098" s="174"/>
      <c r="AQ1098" s="174"/>
      <c r="AR1098" s="174"/>
      <c r="AS1098" s="174"/>
      <c r="AT1098" s="174"/>
      <c r="AU1098" s="174"/>
      <c r="AV1098" s="174"/>
      <c r="AW1098" s="174"/>
      <c r="AX1098" s="174"/>
      <c r="AY1098" s="174"/>
    </row>
    <row r="1099" spans="14:51">
      <c r="N1099" s="174"/>
      <c r="O1099" s="174"/>
      <c r="P1099" s="174"/>
      <c r="Q1099" s="174"/>
      <c r="R1099" s="174"/>
      <c r="S1099" s="174"/>
      <c r="T1099" s="174"/>
      <c r="U1099" s="174"/>
      <c r="V1099" s="174"/>
      <c r="W1099" s="174"/>
      <c r="X1099" s="174"/>
      <c r="Y1099" s="174"/>
      <c r="Z1099" s="174"/>
      <c r="AA1099" s="174"/>
      <c r="AB1099" s="174"/>
      <c r="AC1099" s="174"/>
      <c r="AD1099" s="174"/>
      <c r="AE1099" s="174"/>
      <c r="AF1099" s="174"/>
      <c r="AG1099" s="174"/>
      <c r="AH1099" s="174"/>
      <c r="AI1099" s="174"/>
      <c r="AJ1099" s="174"/>
      <c r="AK1099" s="174"/>
      <c r="AL1099" s="174"/>
      <c r="AM1099" s="174"/>
      <c r="AN1099" s="174"/>
      <c r="AO1099" s="174"/>
      <c r="AP1099" s="174"/>
      <c r="AQ1099" s="174"/>
      <c r="AR1099" s="174"/>
      <c r="AS1099" s="174"/>
      <c r="AT1099" s="174"/>
      <c r="AU1099" s="174"/>
      <c r="AV1099" s="174"/>
      <c r="AW1099" s="174"/>
      <c r="AX1099" s="174"/>
      <c r="AY1099" s="174"/>
    </row>
    <row r="1100" spans="14:51">
      <c r="N1100" s="174"/>
      <c r="O1100" s="174"/>
      <c r="P1100" s="174"/>
      <c r="Q1100" s="174"/>
      <c r="R1100" s="174"/>
      <c r="S1100" s="174"/>
      <c r="T1100" s="174"/>
      <c r="U1100" s="174"/>
      <c r="V1100" s="174"/>
      <c r="W1100" s="174"/>
      <c r="X1100" s="174"/>
      <c r="Y1100" s="174"/>
      <c r="Z1100" s="174"/>
      <c r="AA1100" s="174"/>
      <c r="AB1100" s="174"/>
      <c r="AC1100" s="174"/>
      <c r="AD1100" s="174"/>
      <c r="AE1100" s="174"/>
      <c r="AF1100" s="174"/>
      <c r="AG1100" s="174"/>
      <c r="AH1100" s="174"/>
      <c r="AI1100" s="174"/>
      <c r="AJ1100" s="174"/>
      <c r="AK1100" s="174"/>
      <c r="AL1100" s="174"/>
      <c r="AM1100" s="174"/>
      <c r="AN1100" s="174"/>
      <c r="AO1100" s="174"/>
      <c r="AP1100" s="174"/>
      <c r="AQ1100" s="174"/>
      <c r="AR1100" s="174"/>
      <c r="AS1100" s="174"/>
      <c r="AT1100" s="174"/>
      <c r="AU1100" s="174"/>
      <c r="AV1100" s="174"/>
      <c r="AW1100" s="174"/>
      <c r="AX1100" s="174"/>
      <c r="AY1100" s="174"/>
    </row>
    <row r="1101" spans="14:51">
      <c r="N1101" s="174"/>
      <c r="O1101" s="174"/>
      <c r="P1101" s="174"/>
      <c r="Q1101" s="174"/>
      <c r="R1101" s="174"/>
      <c r="S1101" s="174"/>
      <c r="T1101" s="174"/>
      <c r="U1101" s="174"/>
      <c r="V1101" s="174"/>
      <c r="W1101" s="174"/>
      <c r="X1101" s="174"/>
      <c r="Y1101" s="174"/>
      <c r="Z1101" s="174"/>
      <c r="AA1101" s="174"/>
      <c r="AB1101" s="174"/>
      <c r="AC1101" s="174"/>
      <c r="AD1101" s="174"/>
      <c r="AE1101" s="174"/>
      <c r="AF1101" s="174"/>
      <c r="AG1101" s="174"/>
      <c r="AH1101" s="174"/>
      <c r="AI1101" s="174"/>
      <c r="AJ1101" s="174"/>
      <c r="AK1101" s="174"/>
      <c r="AL1101" s="174"/>
      <c r="AM1101" s="174"/>
      <c r="AN1101" s="174"/>
      <c r="AO1101" s="174"/>
      <c r="AP1101" s="174"/>
      <c r="AQ1101" s="174"/>
      <c r="AR1101" s="174"/>
      <c r="AS1101" s="174"/>
      <c r="AT1101" s="174"/>
      <c r="AU1101" s="174"/>
      <c r="AV1101" s="174"/>
      <c r="AW1101" s="174"/>
      <c r="AX1101" s="174"/>
      <c r="AY1101" s="174"/>
    </row>
    <row r="1102" spans="14:51">
      <c r="N1102" s="174"/>
      <c r="O1102" s="174"/>
      <c r="P1102" s="174"/>
      <c r="Q1102" s="174"/>
      <c r="R1102" s="174"/>
      <c r="S1102" s="174"/>
      <c r="T1102" s="174"/>
      <c r="U1102" s="174"/>
      <c r="V1102" s="174"/>
      <c r="W1102" s="174"/>
      <c r="X1102" s="174"/>
      <c r="Y1102" s="174"/>
      <c r="Z1102" s="174"/>
      <c r="AA1102" s="174"/>
      <c r="AB1102" s="174"/>
      <c r="AC1102" s="174"/>
      <c r="AD1102" s="174"/>
      <c r="AE1102" s="174"/>
      <c r="AF1102" s="174"/>
      <c r="AG1102" s="174"/>
      <c r="AH1102" s="174"/>
      <c r="AI1102" s="174"/>
      <c r="AJ1102" s="174"/>
      <c r="AK1102" s="174"/>
      <c r="AL1102" s="174"/>
      <c r="AM1102" s="174"/>
      <c r="AN1102" s="174"/>
      <c r="AO1102" s="174"/>
      <c r="AP1102" s="174"/>
      <c r="AQ1102" s="174"/>
      <c r="AR1102" s="174"/>
      <c r="AS1102" s="174"/>
      <c r="AT1102" s="174"/>
      <c r="AU1102" s="174"/>
      <c r="AV1102" s="174"/>
      <c r="AW1102" s="174"/>
      <c r="AX1102" s="174"/>
      <c r="AY1102" s="174"/>
    </row>
    <row r="1103" spans="14:51">
      <c r="N1103" s="174"/>
      <c r="O1103" s="174"/>
      <c r="P1103" s="174"/>
      <c r="Q1103" s="174"/>
      <c r="R1103" s="174"/>
      <c r="S1103" s="174"/>
      <c r="T1103" s="174"/>
      <c r="U1103" s="174"/>
      <c r="V1103" s="174"/>
      <c r="W1103" s="174"/>
      <c r="X1103" s="174"/>
      <c r="Y1103" s="174"/>
      <c r="Z1103" s="174"/>
      <c r="AA1103" s="174"/>
      <c r="AB1103" s="174"/>
      <c r="AC1103" s="174"/>
      <c r="AD1103" s="174"/>
      <c r="AE1103" s="174"/>
      <c r="AF1103" s="174"/>
      <c r="AG1103" s="174"/>
      <c r="AH1103" s="174"/>
      <c r="AI1103" s="174"/>
      <c r="AJ1103" s="174"/>
      <c r="AK1103" s="174"/>
      <c r="AL1103" s="174"/>
      <c r="AM1103" s="174"/>
      <c r="AN1103" s="174"/>
      <c r="AO1103" s="174"/>
      <c r="AP1103" s="174"/>
      <c r="AQ1103" s="174"/>
      <c r="AR1103" s="174"/>
      <c r="AS1103" s="174"/>
      <c r="AT1103" s="174"/>
      <c r="AU1103" s="174"/>
      <c r="AV1103" s="174"/>
      <c r="AW1103" s="174"/>
      <c r="AX1103" s="174"/>
      <c r="AY1103" s="174"/>
    </row>
    <row r="1104" spans="14:51">
      <c r="N1104" s="174"/>
      <c r="O1104" s="174"/>
      <c r="P1104" s="174"/>
      <c r="Q1104" s="174"/>
      <c r="R1104" s="174"/>
      <c r="S1104" s="174"/>
      <c r="T1104" s="174"/>
      <c r="U1104" s="174"/>
      <c r="V1104" s="174"/>
      <c r="W1104" s="174"/>
      <c r="X1104" s="174"/>
      <c r="Y1104" s="174"/>
      <c r="Z1104" s="174"/>
      <c r="AA1104" s="174"/>
      <c r="AB1104" s="174"/>
      <c r="AC1104" s="174"/>
      <c r="AD1104" s="174"/>
      <c r="AE1104" s="174"/>
      <c r="AF1104" s="174"/>
      <c r="AG1104" s="174"/>
      <c r="AH1104" s="174"/>
      <c r="AI1104" s="174"/>
      <c r="AJ1104" s="174"/>
      <c r="AK1104" s="174"/>
      <c r="AL1104" s="174"/>
      <c r="AM1104" s="174"/>
      <c r="AN1104" s="174"/>
      <c r="AO1104" s="174"/>
      <c r="AP1104" s="174"/>
      <c r="AQ1104" s="174"/>
      <c r="AR1104" s="174"/>
      <c r="AS1104" s="174"/>
      <c r="AT1104" s="174"/>
      <c r="AU1104" s="174"/>
      <c r="AV1104" s="174"/>
      <c r="AW1104" s="174"/>
      <c r="AX1104" s="174"/>
      <c r="AY1104" s="174"/>
    </row>
    <row r="1105" spans="14:51">
      <c r="N1105" s="174"/>
      <c r="O1105" s="174"/>
      <c r="P1105" s="174"/>
      <c r="Q1105" s="174"/>
      <c r="R1105" s="174"/>
      <c r="S1105" s="174"/>
      <c r="T1105" s="174"/>
      <c r="U1105" s="174"/>
      <c r="V1105" s="174"/>
      <c r="W1105" s="174"/>
      <c r="X1105" s="174"/>
      <c r="Y1105" s="174"/>
      <c r="Z1105" s="174"/>
      <c r="AA1105" s="174"/>
      <c r="AB1105" s="174"/>
      <c r="AC1105" s="174"/>
      <c r="AD1105" s="174"/>
      <c r="AE1105" s="174"/>
      <c r="AF1105" s="174"/>
      <c r="AG1105" s="174"/>
      <c r="AH1105" s="174"/>
      <c r="AI1105" s="174"/>
      <c r="AJ1105" s="174"/>
      <c r="AK1105" s="174"/>
      <c r="AL1105" s="174"/>
      <c r="AM1105" s="174"/>
      <c r="AN1105" s="174"/>
      <c r="AO1105" s="174"/>
      <c r="AP1105" s="174"/>
      <c r="AQ1105" s="174"/>
      <c r="AR1105" s="174"/>
      <c r="AS1105" s="174"/>
      <c r="AT1105" s="174"/>
      <c r="AU1105" s="174"/>
      <c r="AV1105" s="174"/>
      <c r="AW1105" s="174"/>
      <c r="AX1105" s="174"/>
      <c r="AY1105" s="174"/>
    </row>
    <row r="1106" spans="14:51">
      <c r="N1106" s="174"/>
      <c r="O1106" s="174"/>
      <c r="P1106" s="174"/>
      <c r="Q1106" s="174"/>
      <c r="R1106" s="174"/>
      <c r="S1106" s="174"/>
      <c r="T1106" s="174"/>
      <c r="U1106" s="174"/>
      <c r="V1106" s="174"/>
      <c r="W1106" s="174"/>
      <c r="X1106" s="174"/>
      <c r="Y1106" s="174"/>
      <c r="Z1106" s="174"/>
      <c r="AA1106" s="174"/>
      <c r="AB1106" s="174"/>
      <c r="AC1106" s="174"/>
      <c r="AD1106" s="174"/>
      <c r="AE1106" s="174"/>
      <c r="AF1106" s="174"/>
      <c r="AG1106" s="174"/>
      <c r="AH1106" s="174"/>
      <c r="AI1106" s="174"/>
      <c r="AJ1106" s="174"/>
      <c r="AK1106" s="174"/>
      <c r="AL1106" s="174"/>
      <c r="AM1106" s="174"/>
      <c r="AN1106" s="174"/>
      <c r="AO1106" s="174"/>
      <c r="AP1106" s="174"/>
      <c r="AQ1106" s="174"/>
      <c r="AR1106" s="174"/>
      <c r="AS1106" s="174"/>
      <c r="AT1106" s="174"/>
      <c r="AU1106" s="174"/>
      <c r="AV1106" s="174"/>
      <c r="AW1106" s="174"/>
      <c r="AX1106" s="174"/>
      <c r="AY1106" s="174"/>
    </row>
    <row r="1107" spans="14:51">
      <c r="N1107" s="174"/>
      <c r="O1107" s="174"/>
      <c r="P1107" s="174"/>
      <c r="Q1107" s="174"/>
      <c r="R1107" s="174"/>
      <c r="S1107" s="174"/>
      <c r="T1107" s="174"/>
      <c r="U1107" s="174"/>
      <c r="V1107" s="174"/>
      <c r="W1107" s="174"/>
      <c r="X1107" s="174"/>
      <c r="Y1107" s="174"/>
      <c r="Z1107" s="174"/>
      <c r="AA1107" s="174"/>
      <c r="AB1107" s="174"/>
      <c r="AC1107" s="174"/>
      <c r="AD1107" s="174"/>
      <c r="AE1107" s="174"/>
      <c r="AF1107" s="174"/>
      <c r="AG1107" s="174"/>
      <c r="AH1107" s="174"/>
      <c r="AI1107" s="174"/>
      <c r="AJ1107" s="174"/>
      <c r="AK1107" s="174"/>
      <c r="AL1107" s="174"/>
      <c r="AM1107" s="174"/>
      <c r="AN1107" s="174"/>
      <c r="AO1107" s="174"/>
      <c r="AP1107" s="174"/>
      <c r="AQ1107" s="174"/>
      <c r="AR1107" s="174"/>
      <c r="AS1107" s="174"/>
      <c r="AT1107" s="174"/>
      <c r="AU1107" s="174"/>
      <c r="AV1107" s="174"/>
      <c r="AW1107" s="174"/>
      <c r="AX1107" s="174"/>
      <c r="AY1107" s="174"/>
    </row>
    <row r="1108" spans="14:51">
      <c r="N1108" s="174"/>
      <c r="O1108" s="174"/>
      <c r="P1108" s="174"/>
      <c r="Q1108" s="174"/>
      <c r="R1108" s="174"/>
      <c r="S1108" s="174"/>
      <c r="T1108" s="174"/>
      <c r="U1108" s="174"/>
      <c r="V1108" s="174"/>
      <c r="W1108" s="174"/>
      <c r="X1108" s="174"/>
      <c r="Y1108" s="174"/>
      <c r="Z1108" s="174"/>
      <c r="AA1108" s="174"/>
      <c r="AB1108" s="174"/>
      <c r="AC1108" s="174"/>
      <c r="AD1108" s="174"/>
      <c r="AE1108" s="174"/>
      <c r="AF1108" s="174"/>
      <c r="AG1108" s="174"/>
      <c r="AH1108" s="174"/>
      <c r="AI1108" s="174"/>
      <c r="AJ1108" s="174"/>
      <c r="AK1108" s="174"/>
      <c r="AL1108" s="174"/>
      <c r="AM1108" s="174"/>
      <c r="AN1108" s="174"/>
      <c r="AO1108" s="174"/>
      <c r="AP1108" s="174"/>
      <c r="AQ1108" s="174"/>
      <c r="AR1108" s="174"/>
      <c r="AS1108" s="174"/>
      <c r="AT1108" s="174"/>
      <c r="AU1108" s="174"/>
      <c r="AV1108" s="174"/>
      <c r="AW1108" s="174"/>
      <c r="AX1108" s="174"/>
      <c r="AY1108" s="174"/>
    </row>
    <row r="1109" spans="14:51">
      <c r="N1109" s="174"/>
      <c r="O1109" s="174"/>
      <c r="P1109" s="174"/>
      <c r="Q1109" s="174"/>
      <c r="R1109" s="174"/>
      <c r="S1109" s="174"/>
      <c r="T1109" s="174"/>
      <c r="U1109" s="174"/>
      <c r="V1109" s="174"/>
      <c r="W1109" s="174"/>
      <c r="X1109" s="174"/>
      <c r="Y1109" s="174"/>
      <c r="Z1109" s="174"/>
      <c r="AA1109" s="174"/>
      <c r="AB1109" s="174"/>
      <c r="AC1109" s="174"/>
      <c r="AD1109" s="174"/>
      <c r="AE1109" s="174"/>
      <c r="AF1109" s="174"/>
      <c r="AG1109" s="174"/>
      <c r="AH1109" s="174"/>
      <c r="AI1109" s="174"/>
      <c r="AJ1109" s="174"/>
      <c r="AK1109" s="174"/>
      <c r="AL1109" s="174"/>
      <c r="AM1109" s="174"/>
      <c r="AN1109" s="174"/>
      <c r="AO1109" s="174"/>
      <c r="AP1109" s="174"/>
      <c r="AQ1109" s="174"/>
      <c r="AR1109" s="174"/>
      <c r="AS1109" s="174"/>
      <c r="AT1109" s="174"/>
      <c r="AU1109" s="174"/>
      <c r="AV1109" s="174"/>
      <c r="AW1109" s="174"/>
      <c r="AX1109" s="174"/>
      <c r="AY1109" s="174"/>
    </row>
    <row r="1110" spans="14:51">
      <c r="N1110" s="174"/>
      <c r="O1110" s="174"/>
      <c r="P1110" s="174"/>
      <c r="Q1110" s="174"/>
      <c r="R1110" s="174"/>
      <c r="S1110" s="174"/>
      <c r="T1110" s="174"/>
      <c r="U1110" s="174"/>
      <c r="V1110" s="174"/>
      <c r="W1110" s="174"/>
      <c r="X1110" s="174"/>
      <c r="Y1110" s="174"/>
      <c r="Z1110" s="174"/>
      <c r="AA1110" s="174"/>
      <c r="AB1110" s="174"/>
      <c r="AC1110" s="174"/>
      <c r="AD1110" s="174"/>
      <c r="AE1110" s="174"/>
      <c r="AF1110" s="174"/>
      <c r="AG1110" s="174"/>
      <c r="AH1110" s="174"/>
      <c r="AI1110" s="174"/>
      <c r="AJ1110" s="174"/>
      <c r="AK1110" s="174"/>
      <c r="AL1110" s="174"/>
      <c r="AM1110" s="174"/>
      <c r="AN1110" s="174"/>
      <c r="AO1110" s="174"/>
      <c r="AP1110" s="174"/>
      <c r="AQ1110" s="174"/>
      <c r="AR1110" s="174"/>
      <c r="AS1110" s="174"/>
      <c r="AT1110" s="174"/>
      <c r="AU1110" s="174"/>
      <c r="AV1110" s="174"/>
      <c r="AW1110" s="174"/>
      <c r="AX1110" s="174"/>
      <c r="AY1110" s="174"/>
    </row>
    <row r="1111" spans="14:51">
      <c r="N1111" s="174"/>
      <c r="O1111" s="174"/>
      <c r="P1111" s="174"/>
      <c r="Q1111" s="174"/>
      <c r="R1111" s="174"/>
      <c r="S1111" s="174"/>
      <c r="T1111" s="174"/>
      <c r="U1111" s="174"/>
      <c r="V1111" s="174"/>
      <c r="W1111" s="174"/>
      <c r="X1111" s="174"/>
      <c r="Y1111" s="174"/>
      <c r="Z1111" s="174"/>
      <c r="AA1111" s="174"/>
      <c r="AB1111" s="174"/>
      <c r="AC1111" s="174"/>
      <c r="AD1111" s="174"/>
      <c r="AE1111" s="174"/>
      <c r="AF1111" s="174"/>
      <c r="AG1111" s="174"/>
      <c r="AH1111" s="174"/>
      <c r="AI1111" s="174"/>
      <c r="AJ1111" s="174"/>
      <c r="AK1111" s="174"/>
      <c r="AL1111" s="174"/>
      <c r="AM1111" s="174"/>
      <c r="AN1111" s="174"/>
      <c r="AO1111" s="174"/>
      <c r="AP1111" s="174"/>
      <c r="AQ1111" s="174"/>
      <c r="AR1111" s="174"/>
      <c r="AS1111" s="174"/>
      <c r="AT1111" s="174"/>
      <c r="AU1111" s="174"/>
      <c r="AV1111" s="174"/>
      <c r="AW1111" s="174"/>
      <c r="AX1111" s="174"/>
      <c r="AY1111" s="174"/>
    </row>
    <row r="1112" spans="14:51">
      <c r="N1112" s="174"/>
      <c r="O1112" s="174"/>
      <c r="P1112" s="174"/>
      <c r="Q1112" s="174"/>
      <c r="R1112" s="174"/>
      <c r="S1112" s="174"/>
      <c r="T1112" s="174"/>
      <c r="U1112" s="174"/>
      <c r="V1112" s="174"/>
      <c r="W1112" s="174"/>
      <c r="X1112" s="174"/>
      <c r="Y1112" s="174"/>
      <c r="Z1112" s="174"/>
      <c r="AA1112" s="174"/>
      <c r="AB1112" s="174"/>
      <c r="AC1112" s="174"/>
      <c r="AD1112" s="174"/>
      <c r="AE1112" s="174"/>
      <c r="AF1112" s="174"/>
      <c r="AG1112" s="174"/>
      <c r="AH1112" s="174"/>
      <c r="AI1112" s="174"/>
      <c r="AJ1112" s="174"/>
      <c r="AK1112" s="174"/>
      <c r="AL1112" s="174"/>
      <c r="AM1112" s="174"/>
      <c r="AN1112" s="174"/>
      <c r="AO1112" s="174"/>
      <c r="AP1112" s="174"/>
      <c r="AQ1112" s="174"/>
      <c r="AR1112" s="174"/>
      <c r="AS1112" s="174"/>
      <c r="AT1112" s="174"/>
      <c r="AU1112" s="174"/>
      <c r="AV1112" s="174"/>
      <c r="AW1112" s="174"/>
      <c r="AX1112" s="174"/>
      <c r="AY1112" s="174"/>
    </row>
    <row r="1113" spans="14:51">
      <c r="N1113" s="174"/>
      <c r="O1113" s="174"/>
      <c r="P1113" s="174"/>
      <c r="Q1113" s="174"/>
      <c r="R1113" s="174"/>
      <c r="S1113" s="174"/>
      <c r="T1113" s="174"/>
      <c r="U1113" s="174"/>
      <c r="V1113" s="174"/>
      <c r="W1113" s="174"/>
      <c r="X1113" s="174"/>
      <c r="Y1113" s="174"/>
      <c r="Z1113" s="174"/>
      <c r="AA1113" s="174"/>
      <c r="AB1113" s="174"/>
      <c r="AC1113" s="174"/>
      <c r="AD1113" s="174"/>
      <c r="AE1113" s="174"/>
      <c r="AF1113" s="174"/>
      <c r="AG1113" s="174"/>
      <c r="AH1113" s="174"/>
      <c r="AI1113" s="174"/>
      <c r="AJ1113" s="174"/>
      <c r="AK1113" s="174"/>
      <c r="AL1113" s="174"/>
      <c r="AM1113" s="174"/>
      <c r="AN1113" s="174"/>
      <c r="AO1113" s="174"/>
      <c r="AP1113" s="174"/>
      <c r="AQ1113" s="174"/>
      <c r="AR1113" s="174"/>
      <c r="AS1113" s="174"/>
      <c r="AT1113" s="174"/>
      <c r="AU1113" s="174"/>
      <c r="AV1113" s="174"/>
      <c r="AW1113" s="174"/>
      <c r="AX1113" s="174"/>
      <c r="AY1113" s="174"/>
    </row>
    <row r="1114" spans="14:51">
      <c r="N1114" s="174"/>
      <c r="O1114" s="174"/>
      <c r="P1114" s="174"/>
      <c r="Q1114" s="174"/>
      <c r="R1114" s="174"/>
      <c r="S1114" s="174"/>
      <c r="T1114" s="174"/>
      <c r="U1114" s="174"/>
      <c r="V1114" s="174"/>
      <c r="W1114" s="174"/>
      <c r="X1114" s="174"/>
      <c r="Y1114" s="174"/>
      <c r="Z1114" s="174"/>
      <c r="AA1114" s="174"/>
      <c r="AB1114" s="174"/>
      <c r="AC1114" s="174"/>
      <c r="AD1114" s="174"/>
      <c r="AE1114" s="174"/>
      <c r="AF1114" s="174"/>
      <c r="AG1114" s="174"/>
      <c r="AH1114" s="174"/>
      <c r="AI1114" s="174"/>
      <c r="AJ1114" s="174"/>
      <c r="AK1114" s="174"/>
      <c r="AL1114" s="174"/>
      <c r="AM1114" s="174"/>
      <c r="AN1114" s="174"/>
      <c r="AO1114" s="174"/>
      <c r="AP1114" s="174"/>
      <c r="AQ1114" s="174"/>
      <c r="AR1114" s="174"/>
      <c r="AS1114" s="174"/>
      <c r="AT1114" s="174"/>
      <c r="AU1114" s="174"/>
      <c r="AV1114" s="174"/>
      <c r="AW1114" s="174"/>
      <c r="AX1114" s="174"/>
      <c r="AY1114" s="174"/>
    </row>
    <row r="1115" spans="14:51">
      <c r="N1115" s="174"/>
      <c r="O1115" s="174"/>
      <c r="P1115" s="174"/>
      <c r="Q1115" s="174"/>
      <c r="R1115" s="174"/>
      <c r="S1115" s="174"/>
      <c r="T1115" s="174"/>
      <c r="U1115" s="174"/>
      <c r="V1115" s="174"/>
      <c r="W1115" s="174"/>
      <c r="X1115" s="174"/>
      <c r="Y1115" s="174"/>
      <c r="Z1115" s="174"/>
      <c r="AA1115" s="174"/>
      <c r="AB1115" s="174"/>
      <c r="AC1115" s="174"/>
      <c r="AD1115" s="174"/>
      <c r="AE1115" s="174"/>
      <c r="AF1115" s="174"/>
      <c r="AG1115" s="174"/>
      <c r="AH1115" s="174"/>
      <c r="AI1115" s="174"/>
      <c r="AJ1115" s="174"/>
      <c r="AK1115" s="174"/>
      <c r="AL1115" s="174"/>
      <c r="AM1115" s="174"/>
      <c r="AN1115" s="174"/>
      <c r="AO1115" s="174"/>
      <c r="AP1115" s="174"/>
      <c r="AQ1115" s="174"/>
      <c r="AR1115" s="174"/>
      <c r="AS1115" s="174"/>
      <c r="AT1115" s="174"/>
      <c r="AU1115" s="174"/>
      <c r="AV1115" s="174"/>
      <c r="AW1115" s="174"/>
      <c r="AX1115" s="174"/>
      <c r="AY1115" s="174"/>
    </row>
    <row r="1116" spans="14:51">
      <c r="N1116" s="174"/>
      <c r="O1116" s="174"/>
      <c r="P1116" s="174"/>
      <c r="Q1116" s="174"/>
      <c r="R1116" s="174"/>
      <c r="S1116" s="174"/>
      <c r="T1116" s="174"/>
      <c r="U1116" s="174"/>
      <c r="V1116" s="174"/>
      <c r="W1116" s="174"/>
      <c r="X1116" s="174"/>
      <c r="Y1116" s="174"/>
      <c r="Z1116" s="174"/>
      <c r="AA1116" s="174"/>
      <c r="AB1116" s="174"/>
      <c r="AC1116" s="174"/>
      <c r="AD1116" s="174"/>
      <c r="AE1116" s="174"/>
      <c r="AF1116" s="174"/>
      <c r="AG1116" s="174"/>
      <c r="AH1116" s="174"/>
      <c r="AI1116" s="174"/>
      <c r="AJ1116" s="174"/>
      <c r="AK1116" s="174"/>
      <c r="AL1116" s="174"/>
      <c r="AM1116" s="174"/>
      <c r="AN1116" s="174"/>
      <c r="AO1116" s="174"/>
      <c r="AP1116" s="174"/>
      <c r="AQ1116" s="174"/>
      <c r="AR1116" s="174"/>
      <c r="AS1116" s="174"/>
      <c r="AT1116" s="174"/>
      <c r="AU1116" s="174"/>
      <c r="AV1116" s="174"/>
      <c r="AW1116" s="174"/>
      <c r="AX1116" s="174"/>
      <c r="AY1116" s="174"/>
    </row>
    <row r="1117" spans="14:51">
      <c r="N1117" s="174"/>
      <c r="O1117" s="174"/>
      <c r="P1117" s="174"/>
      <c r="Q1117" s="174"/>
      <c r="R1117" s="174"/>
      <c r="S1117" s="174"/>
      <c r="T1117" s="174"/>
      <c r="U1117" s="174"/>
      <c r="V1117" s="174"/>
      <c r="W1117" s="174"/>
      <c r="X1117" s="174"/>
      <c r="Y1117" s="174"/>
      <c r="Z1117" s="174"/>
      <c r="AA1117" s="174"/>
      <c r="AB1117" s="174"/>
      <c r="AC1117" s="174"/>
      <c r="AD1117" s="174"/>
      <c r="AE1117" s="174"/>
      <c r="AF1117" s="174"/>
      <c r="AG1117" s="174"/>
      <c r="AH1117" s="174"/>
      <c r="AI1117" s="174"/>
      <c r="AJ1117" s="174"/>
      <c r="AK1117" s="174"/>
      <c r="AL1117" s="174"/>
      <c r="AM1117" s="174"/>
      <c r="AN1117" s="174"/>
      <c r="AO1117" s="174"/>
      <c r="AP1117" s="174"/>
      <c r="AQ1117" s="174"/>
      <c r="AR1117" s="174"/>
      <c r="AS1117" s="174"/>
      <c r="AT1117" s="174"/>
      <c r="AU1117" s="174"/>
      <c r="AV1117" s="174"/>
      <c r="AW1117" s="174"/>
      <c r="AX1117" s="174"/>
      <c r="AY1117" s="174"/>
    </row>
    <row r="1118" spans="14:51">
      <c r="N1118" s="174"/>
      <c r="O1118" s="174"/>
      <c r="P1118" s="174"/>
      <c r="Q1118" s="174"/>
      <c r="R1118" s="174"/>
      <c r="S1118" s="174"/>
      <c r="T1118" s="174"/>
      <c r="U1118" s="174"/>
      <c r="V1118" s="174"/>
      <c r="W1118" s="174"/>
      <c r="X1118" s="174"/>
      <c r="Y1118" s="174"/>
      <c r="Z1118" s="174"/>
      <c r="AA1118" s="174"/>
      <c r="AB1118" s="174"/>
      <c r="AC1118" s="174"/>
      <c r="AD1118" s="174"/>
      <c r="AE1118" s="174"/>
      <c r="AF1118" s="174"/>
      <c r="AG1118" s="174"/>
      <c r="AH1118" s="174"/>
      <c r="AI1118" s="174"/>
      <c r="AJ1118" s="174"/>
      <c r="AK1118" s="174"/>
      <c r="AL1118" s="174"/>
      <c r="AM1118" s="174"/>
      <c r="AN1118" s="174"/>
      <c r="AO1118" s="174"/>
      <c r="AP1118" s="174"/>
      <c r="AQ1118" s="174"/>
      <c r="AR1118" s="174"/>
      <c r="AS1118" s="174"/>
      <c r="AT1118" s="174"/>
      <c r="AU1118" s="174"/>
      <c r="AV1118" s="174"/>
      <c r="AW1118" s="174"/>
      <c r="AX1118" s="174"/>
      <c r="AY1118" s="174"/>
    </row>
    <row r="1119" spans="14:51">
      <c r="N1119" s="174"/>
      <c r="O1119" s="174"/>
      <c r="P1119" s="174"/>
      <c r="Q1119" s="174"/>
      <c r="R1119" s="174"/>
      <c r="S1119" s="174"/>
      <c r="T1119" s="174"/>
      <c r="U1119" s="174"/>
      <c r="V1119" s="174"/>
      <c r="W1119" s="174"/>
      <c r="X1119" s="174"/>
      <c r="Y1119" s="174"/>
      <c r="Z1119" s="174"/>
      <c r="AA1119" s="174"/>
      <c r="AB1119" s="174"/>
      <c r="AC1119" s="174"/>
      <c r="AD1119" s="174"/>
      <c r="AE1119" s="174"/>
      <c r="AF1119" s="174"/>
      <c r="AG1119" s="174"/>
      <c r="AH1119" s="174"/>
      <c r="AI1119" s="174"/>
      <c r="AJ1119" s="174"/>
      <c r="AK1119" s="174"/>
      <c r="AL1119" s="174"/>
      <c r="AM1119" s="174"/>
      <c r="AN1119" s="174"/>
      <c r="AO1119" s="174"/>
      <c r="AP1119" s="174"/>
      <c r="AQ1119" s="174"/>
      <c r="AR1119" s="174"/>
      <c r="AS1119" s="174"/>
      <c r="AT1119" s="174"/>
      <c r="AU1119" s="174"/>
      <c r="AV1119" s="174"/>
      <c r="AW1119" s="174"/>
      <c r="AX1119" s="174"/>
      <c r="AY1119" s="174"/>
    </row>
    <row r="1120" spans="14:51">
      <c r="N1120" s="174"/>
      <c r="O1120" s="174"/>
      <c r="P1120" s="174"/>
      <c r="Q1120" s="174"/>
      <c r="R1120" s="174"/>
      <c r="S1120" s="174"/>
      <c r="T1120" s="174"/>
      <c r="U1120" s="174"/>
      <c r="V1120" s="174"/>
      <c r="W1120" s="174"/>
      <c r="X1120" s="174"/>
      <c r="Y1120" s="174"/>
      <c r="Z1120" s="174"/>
      <c r="AA1120" s="174"/>
      <c r="AB1120" s="174"/>
      <c r="AC1120" s="174"/>
      <c r="AD1120" s="174"/>
      <c r="AE1120" s="174"/>
      <c r="AF1120" s="174"/>
      <c r="AG1120" s="174"/>
      <c r="AH1120" s="174"/>
      <c r="AI1120" s="174"/>
      <c r="AJ1120" s="174"/>
      <c r="AK1120" s="174"/>
      <c r="AL1120" s="174"/>
      <c r="AM1120" s="174"/>
      <c r="AN1120" s="174"/>
      <c r="AO1120" s="174"/>
      <c r="AP1120" s="174"/>
      <c r="AQ1120" s="174"/>
      <c r="AR1120" s="174"/>
      <c r="AS1120" s="174"/>
      <c r="AT1120" s="174"/>
      <c r="AU1120" s="174"/>
      <c r="AV1120" s="174"/>
      <c r="AW1120" s="174"/>
      <c r="AX1120" s="174"/>
      <c r="AY1120" s="174"/>
    </row>
    <row r="1121" spans="14:51">
      <c r="N1121" s="174"/>
      <c r="O1121" s="174"/>
      <c r="P1121" s="174"/>
      <c r="Q1121" s="174"/>
      <c r="R1121" s="174"/>
      <c r="S1121" s="174"/>
      <c r="T1121" s="174"/>
      <c r="U1121" s="174"/>
      <c r="V1121" s="174"/>
      <c r="W1121" s="174"/>
      <c r="X1121" s="174"/>
      <c r="Y1121" s="174"/>
      <c r="Z1121" s="174"/>
      <c r="AA1121" s="174"/>
      <c r="AB1121" s="174"/>
      <c r="AC1121" s="174"/>
      <c r="AD1121" s="174"/>
      <c r="AE1121" s="174"/>
      <c r="AF1121" s="174"/>
      <c r="AG1121" s="174"/>
      <c r="AH1121" s="174"/>
      <c r="AI1121" s="174"/>
      <c r="AJ1121" s="174"/>
      <c r="AK1121" s="174"/>
      <c r="AL1121" s="174"/>
      <c r="AM1121" s="174"/>
      <c r="AN1121" s="174"/>
      <c r="AO1121" s="174"/>
      <c r="AP1121" s="174"/>
      <c r="AQ1121" s="174"/>
      <c r="AR1121" s="174"/>
      <c r="AS1121" s="174"/>
      <c r="AT1121" s="174"/>
      <c r="AU1121" s="174"/>
      <c r="AV1121" s="174"/>
      <c r="AW1121" s="174"/>
      <c r="AX1121" s="174"/>
      <c r="AY1121" s="174"/>
    </row>
    <row r="1122" spans="14:51">
      <c r="N1122" s="174"/>
      <c r="O1122" s="174"/>
      <c r="P1122" s="174"/>
      <c r="Q1122" s="174"/>
      <c r="R1122" s="174"/>
      <c r="S1122" s="174"/>
      <c r="T1122" s="174"/>
      <c r="U1122" s="174"/>
      <c r="V1122" s="174"/>
      <c r="W1122" s="174"/>
      <c r="X1122" s="174"/>
      <c r="Y1122" s="174"/>
      <c r="Z1122" s="174"/>
      <c r="AA1122" s="174"/>
      <c r="AB1122" s="174"/>
      <c r="AC1122" s="174"/>
      <c r="AD1122" s="174"/>
      <c r="AE1122" s="174"/>
      <c r="AF1122" s="174"/>
      <c r="AG1122" s="174"/>
      <c r="AH1122" s="174"/>
      <c r="AI1122" s="174"/>
      <c r="AJ1122" s="174"/>
      <c r="AK1122" s="174"/>
      <c r="AL1122" s="174"/>
      <c r="AM1122" s="174"/>
      <c r="AN1122" s="174"/>
      <c r="AO1122" s="174"/>
      <c r="AP1122" s="174"/>
      <c r="AQ1122" s="174"/>
      <c r="AR1122" s="174"/>
      <c r="AS1122" s="174"/>
      <c r="AT1122" s="174"/>
      <c r="AU1122" s="174"/>
      <c r="AV1122" s="174"/>
      <c r="AW1122" s="174"/>
      <c r="AX1122" s="174"/>
      <c r="AY1122" s="174"/>
    </row>
    <row r="1123" spans="14:51">
      <c r="N1123" s="174"/>
      <c r="O1123" s="174"/>
      <c r="P1123" s="174"/>
      <c r="Q1123" s="174"/>
      <c r="R1123" s="174"/>
      <c r="S1123" s="174"/>
      <c r="T1123" s="174"/>
      <c r="U1123" s="174"/>
      <c r="V1123" s="174"/>
      <c r="W1123" s="174"/>
      <c r="X1123" s="174"/>
      <c r="Y1123" s="174"/>
      <c r="Z1123" s="174"/>
      <c r="AA1123" s="174"/>
      <c r="AB1123" s="174"/>
      <c r="AC1123" s="174"/>
      <c r="AD1123" s="174"/>
      <c r="AE1123" s="174"/>
      <c r="AF1123" s="174"/>
      <c r="AG1123" s="174"/>
      <c r="AH1123" s="174"/>
      <c r="AI1123" s="174"/>
      <c r="AJ1123" s="174"/>
      <c r="AK1123" s="174"/>
      <c r="AL1123" s="174"/>
      <c r="AM1123" s="174"/>
      <c r="AN1123" s="174"/>
      <c r="AO1123" s="174"/>
      <c r="AP1123" s="174"/>
      <c r="AQ1123" s="174"/>
      <c r="AR1123" s="174"/>
      <c r="AS1123" s="174"/>
      <c r="AT1123" s="174"/>
      <c r="AU1123" s="174"/>
      <c r="AV1123" s="174"/>
      <c r="AW1123" s="174"/>
      <c r="AX1123" s="174"/>
      <c r="AY1123" s="174"/>
    </row>
    <row r="1124" spans="14:51">
      <c r="N1124" s="174"/>
      <c r="O1124" s="174"/>
      <c r="P1124" s="174"/>
      <c r="Q1124" s="174"/>
      <c r="R1124" s="174"/>
      <c r="S1124" s="174"/>
      <c r="T1124" s="174"/>
      <c r="U1124" s="174"/>
      <c r="V1124" s="174"/>
      <c r="W1124" s="174"/>
      <c r="X1124" s="174"/>
      <c r="Y1124" s="174"/>
      <c r="Z1124" s="174"/>
      <c r="AA1124" s="174"/>
      <c r="AB1124" s="174"/>
      <c r="AC1124" s="174"/>
      <c r="AD1124" s="174"/>
      <c r="AE1124" s="174"/>
      <c r="AF1124" s="174"/>
      <c r="AG1124" s="174"/>
      <c r="AH1124" s="174"/>
      <c r="AI1124" s="174"/>
      <c r="AJ1124" s="174"/>
      <c r="AK1124" s="174"/>
      <c r="AL1124" s="174"/>
      <c r="AM1124" s="174"/>
      <c r="AN1124" s="174"/>
      <c r="AO1124" s="174"/>
      <c r="AP1124" s="174"/>
      <c r="AQ1124" s="174"/>
      <c r="AR1124" s="174"/>
      <c r="AS1124" s="174"/>
      <c r="AT1124" s="174"/>
      <c r="AU1124" s="174"/>
      <c r="AV1124" s="174"/>
      <c r="AW1124" s="174"/>
      <c r="AX1124" s="174"/>
      <c r="AY1124" s="174"/>
    </row>
    <row r="1125" spans="14:51">
      <c r="N1125" s="174"/>
      <c r="O1125" s="174"/>
      <c r="P1125" s="174"/>
      <c r="Q1125" s="174"/>
      <c r="R1125" s="174"/>
      <c r="S1125" s="174"/>
      <c r="T1125" s="174"/>
      <c r="U1125" s="174"/>
      <c r="V1125" s="174"/>
      <c r="W1125" s="174"/>
      <c r="X1125" s="174"/>
      <c r="Y1125" s="174"/>
      <c r="Z1125" s="174"/>
      <c r="AA1125" s="174"/>
      <c r="AB1125" s="174"/>
      <c r="AC1125" s="174"/>
      <c r="AD1125" s="174"/>
      <c r="AE1125" s="174"/>
      <c r="AF1125" s="174"/>
      <c r="AG1125" s="174"/>
      <c r="AH1125" s="174"/>
      <c r="AI1125" s="174"/>
      <c r="AJ1125" s="174"/>
      <c r="AK1125" s="174"/>
      <c r="AL1125" s="174"/>
      <c r="AM1125" s="174"/>
      <c r="AN1125" s="174"/>
      <c r="AO1125" s="174"/>
      <c r="AP1125" s="174"/>
      <c r="AQ1125" s="174"/>
      <c r="AR1125" s="174"/>
      <c r="AS1125" s="174"/>
      <c r="AT1125" s="174"/>
      <c r="AU1125" s="174"/>
      <c r="AV1125" s="174"/>
      <c r="AW1125" s="174"/>
      <c r="AX1125" s="174"/>
      <c r="AY1125" s="174"/>
    </row>
    <row r="1126" spans="14:51">
      <c r="N1126" s="174"/>
      <c r="O1126" s="174"/>
      <c r="P1126" s="174"/>
      <c r="Q1126" s="174"/>
      <c r="R1126" s="174"/>
      <c r="S1126" s="174"/>
      <c r="T1126" s="174"/>
      <c r="U1126" s="174"/>
      <c r="V1126" s="174"/>
      <c r="W1126" s="174"/>
      <c r="X1126" s="174"/>
      <c r="Y1126" s="174"/>
      <c r="Z1126" s="174"/>
      <c r="AA1126" s="174"/>
      <c r="AB1126" s="174"/>
      <c r="AC1126" s="174"/>
      <c r="AD1126" s="174"/>
      <c r="AE1126" s="174"/>
      <c r="AF1126" s="174"/>
      <c r="AG1126" s="174"/>
      <c r="AH1126" s="174"/>
      <c r="AI1126" s="174"/>
      <c r="AJ1126" s="174"/>
      <c r="AK1126" s="174"/>
      <c r="AL1126" s="174"/>
      <c r="AM1126" s="174"/>
      <c r="AN1126" s="174"/>
      <c r="AO1126" s="174"/>
      <c r="AP1126" s="174"/>
      <c r="AQ1126" s="174"/>
      <c r="AR1126" s="174"/>
      <c r="AS1126" s="174"/>
      <c r="AT1126" s="174"/>
      <c r="AU1126" s="174"/>
      <c r="AV1126" s="174"/>
      <c r="AW1126" s="174"/>
      <c r="AX1126" s="174"/>
      <c r="AY1126" s="174"/>
    </row>
    <row r="1127" spans="14:51">
      <c r="N1127" s="174"/>
      <c r="O1127" s="174"/>
      <c r="P1127" s="174"/>
      <c r="Q1127" s="174"/>
      <c r="R1127" s="174"/>
      <c r="S1127" s="174"/>
      <c r="T1127" s="174"/>
      <c r="U1127" s="174"/>
      <c r="V1127" s="174"/>
      <c r="W1127" s="174"/>
      <c r="X1127" s="174"/>
      <c r="Y1127" s="174"/>
      <c r="Z1127" s="174"/>
      <c r="AA1127" s="174"/>
      <c r="AB1127" s="174"/>
      <c r="AC1127" s="174"/>
      <c r="AD1127" s="174"/>
      <c r="AE1127" s="174"/>
      <c r="AF1127" s="174"/>
      <c r="AG1127" s="174"/>
      <c r="AH1127" s="174"/>
      <c r="AI1127" s="174"/>
      <c r="AJ1127" s="174"/>
      <c r="AK1127" s="174"/>
      <c r="AL1127" s="174"/>
      <c r="AM1127" s="174"/>
      <c r="AN1127" s="174"/>
      <c r="AO1127" s="174"/>
      <c r="AP1127" s="174"/>
      <c r="AQ1127" s="174"/>
      <c r="AR1127" s="174"/>
      <c r="AS1127" s="174"/>
      <c r="AT1127" s="174"/>
      <c r="AU1127" s="174"/>
      <c r="AV1127" s="174"/>
      <c r="AW1127" s="174"/>
      <c r="AX1127" s="174"/>
      <c r="AY1127" s="174"/>
    </row>
    <row r="1128" spans="14:51">
      <c r="N1128" s="174"/>
      <c r="O1128" s="174"/>
      <c r="P1128" s="174"/>
      <c r="Q1128" s="174"/>
      <c r="R1128" s="174"/>
      <c r="S1128" s="174"/>
      <c r="T1128" s="174"/>
      <c r="U1128" s="174"/>
      <c r="V1128" s="174"/>
      <c r="W1128" s="174"/>
      <c r="X1128" s="174"/>
      <c r="Y1128" s="174"/>
      <c r="Z1128" s="174"/>
      <c r="AA1128" s="174"/>
      <c r="AB1128" s="174"/>
      <c r="AC1128" s="174"/>
      <c r="AD1128" s="174"/>
      <c r="AE1128" s="174"/>
      <c r="AF1128" s="174"/>
      <c r="AG1128" s="174"/>
      <c r="AH1128" s="174"/>
      <c r="AI1128" s="174"/>
      <c r="AJ1128" s="174"/>
      <c r="AK1128" s="174"/>
      <c r="AL1128" s="174"/>
      <c r="AM1128" s="174"/>
      <c r="AN1128" s="174"/>
      <c r="AO1128" s="174"/>
      <c r="AP1128" s="174"/>
      <c r="AQ1128" s="174"/>
      <c r="AR1128" s="174"/>
      <c r="AS1128" s="174"/>
      <c r="AT1128" s="174"/>
      <c r="AU1128" s="174"/>
      <c r="AV1128" s="174"/>
      <c r="AW1128" s="174"/>
      <c r="AX1128" s="174"/>
      <c r="AY1128" s="174"/>
    </row>
    <row r="1129" spans="14:51">
      <c r="N1129" s="174"/>
      <c r="O1129" s="174"/>
      <c r="P1129" s="174"/>
      <c r="Q1129" s="174"/>
      <c r="R1129" s="174"/>
      <c r="S1129" s="174"/>
      <c r="T1129" s="174"/>
      <c r="U1129" s="174"/>
      <c r="V1129" s="174"/>
      <c r="W1129" s="174"/>
      <c r="X1129" s="174"/>
      <c r="Y1129" s="174"/>
      <c r="Z1129" s="174"/>
      <c r="AA1129" s="174"/>
      <c r="AB1129" s="174"/>
      <c r="AC1129" s="174"/>
      <c r="AD1129" s="174"/>
      <c r="AE1129" s="174"/>
      <c r="AF1129" s="174"/>
      <c r="AG1129" s="174"/>
      <c r="AH1129" s="174"/>
      <c r="AI1129" s="174"/>
      <c r="AJ1129" s="174"/>
      <c r="AK1129" s="174"/>
      <c r="AL1129" s="174"/>
      <c r="AM1129" s="174"/>
      <c r="AN1129" s="174"/>
      <c r="AO1129" s="174"/>
      <c r="AP1129" s="174"/>
      <c r="AQ1129" s="174"/>
      <c r="AR1129" s="174"/>
      <c r="AS1129" s="174"/>
      <c r="AT1129" s="174"/>
      <c r="AU1129" s="174"/>
      <c r="AV1129" s="174"/>
      <c r="AW1129" s="174"/>
      <c r="AX1129" s="174"/>
      <c r="AY1129" s="174"/>
    </row>
    <row r="1130" spans="14:51">
      <c r="N1130" s="174"/>
      <c r="O1130" s="174"/>
      <c r="P1130" s="174"/>
      <c r="Q1130" s="174"/>
      <c r="R1130" s="174"/>
      <c r="S1130" s="174"/>
      <c r="T1130" s="174"/>
      <c r="U1130" s="174"/>
      <c r="V1130" s="174"/>
      <c r="W1130" s="174"/>
      <c r="X1130" s="174"/>
      <c r="Y1130" s="174"/>
      <c r="Z1130" s="174"/>
      <c r="AA1130" s="174"/>
      <c r="AB1130" s="174"/>
      <c r="AC1130" s="174"/>
      <c r="AD1130" s="174"/>
      <c r="AE1130" s="174"/>
      <c r="AF1130" s="174"/>
      <c r="AG1130" s="174"/>
      <c r="AH1130" s="174"/>
      <c r="AI1130" s="174"/>
      <c r="AJ1130" s="174"/>
      <c r="AK1130" s="174"/>
      <c r="AL1130" s="174"/>
      <c r="AM1130" s="174"/>
      <c r="AN1130" s="174"/>
      <c r="AO1130" s="174"/>
      <c r="AP1130" s="174"/>
      <c r="AQ1130" s="174"/>
      <c r="AR1130" s="174"/>
      <c r="AS1130" s="174"/>
      <c r="AT1130" s="174"/>
      <c r="AU1130" s="174"/>
      <c r="AV1130" s="174"/>
      <c r="AW1130" s="174"/>
      <c r="AX1130" s="174"/>
      <c r="AY1130" s="174"/>
    </row>
    <row r="1131" spans="14:51">
      <c r="N1131" s="174"/>
      <c r="O1131" s="174"/>
      <c r="P1131" s="174"/>
      <c r="Q1131" s="174"/>
      <c r="R1131" s="174"/>
      <c r="S1131" s="174"/>
      <c r="T1131" s="174"/>
      <c r="U1131" s="174"/>
      <c r="V1131" s="174"/>
      <c r="W1131" s="174"/>
      <c r="X1131" s="174"/>
      <c r="Y1131" s="174"/>
      <c r="Z1131" s="174"/>
      <c r="AA1131" s="174"/>
      <c r="AB1131" s="174"/>
      <c r="AC1131" s="174"/>
      <c r="AD1131" s="174"/>
      <c r="AE1131" s="174"/>
      <c r="AF1131" s="174"/>
      <c r="AG1131" s="174"/>
      <c r="AH1131" s="174"/>
      <c r="AI1131" s="174"/>
      <c r="AJ1131" s="174"/>
      <c r="AK1131" s="174"/>
      <c r="AL1131" s="174"/>
      <c r="AM1131" s="174"/>
      <c r="AN1131" s="174"/>
      <c r="AO1131" s="174"/>
      <c r="AP1131" s="174"/>
      <c r="AQ1131" s="174"/>
      <c r="AR1131" s="174"/>
      <c r="AS1131" s="174"/>
      <c r="AT1131" s="174"/>
      <c r="AU1131" s="174"/>
      <c r="AV1131" s="174"/>
      <c r="AW1131" s="174"/>
      <c r="AX1131" s="174"/>
      <c r="AY1131" s="174"/>
    </row>
    <row r="1132" spans="14:51">
      <c r="N1132" s="174"/>
      <c r="O1132" s="174"/>
      <c r="P1132" s="174"/>
      <c r="Q1132" s="174"/>
      <c r="R1132" s="174"/>
      <c r="S1132" s="174"/>
      <c r="T1132" s="174"/>
      <c r="U1132" s="174"/>
      <c r="V1132" s="174"/>
      <c r="W1132" s="174"/>
      <c r="X1132" s="174"/>
      <c r="Y1132" s="174"/>
      <c r="Z1132" s="174"/>
      <c r="AA1132" s="174"/>
      <c r="AB1132" s="174"/>
      <c r="AC1132" s="174"/>
      <c r="AD1132" s="174"/>
      <c r="AE1132" s="174"/>
      <c r="AF1132" s="174"/>
      <c r="AG1132" s="174"/>
      <c r="AH1132" s="174"/>
      <c r="AI1132" s="174"/>
      <c r="AJ1132" s="174"/>
      <c r="AK1132" s="174"/>
      <c r="AL1132" s="174"/>
      <c r="AM1132" s="174"/>
      <c r="AN1132" s="174"/>
      <c r="AO1132" s="174"/>
      <c r="AP1132" s="174"/>
      <c r="AQ1132" s="174"/>
      <c r="AR1132" s="174"/>
      <c r="AS1132" s="174"/>
      <c r="AT1132" s="174"/>
      <c r="AU1132" s="174"/>
      <c r="AV1132" s="174"/>
      <c r="AW1132" s="174"/>
      <c r="AX1132" s="174"/>
      <c r="AY1132" s="174"/>
    </row>
    <row r="1133" spans="14:51">
      <c r="N1133" s="174"/>
      <c r="O1133" s="174"/>
      <c r="P1133" s="174"/>
      <c r="Q1133" s="174"/>
      <c r="R1133" s="174"/>
      <c r="S1133" s="174"/>
      <c r="T1133" s="174"/>
      <c r="U1133" s="174"/>
      <c r="V1133" s="174"/>
      <c r="W1133" s="174"/>
      <c r="X1133" s="174"/>
      <c r="Y1133" s="174"/>
      <c r="Z1133" s="174"/>
      <c r="AA1133" s="174"/>
      <c r="AB1133" s="174"/>
      <c r="AC1133" s="174"/>
      <c r="AD1133" s="174"/>
      <c r="AE1133" s="174"/>
      <c r="AF1133" s="174"/>
      <c r="AG1133" s="174"/>
      <c r="AH1133" s="174"/>
      <c r="AI1133" s="174"/>
      <c r="AJ1133" s="174"/>
      <c r="AK1133" s="174"/>
      <c r="AL1133" s="174"/>
      <c r="AM1133" s="174"/>
      <c r="AN1133" s="174"/>
      <c r="AO1133" s="174"/>
      <c r="AP1133" s="174"/>
      <c r="AQ1133" s="174"/>
      <c r="AR1133" s="174"/>
      <c r="AS1133" s="174"/>
      <c r="AT1133" s="174"/>
      <c r="AU1133" s="174"/>
      <c r="AV1133" s="174"/>
      <c r="AW1133" s="174"/>
      <c r="AX1133" s="174"/>
      <c r="AY1133" s="174"/>
    </row>
    <row r="1134" spans="14:51">
      <c r="N1134" s="174"/>
      <c r="O1134" s="174"/>
      <c r="P1134" s="174"/>
      <c r="Q1134" s="174"/>
      <c r="R1134" s="174"/>
      <c r="S1134" s="174"/>
      <c r="T1134" s="174"/>
      <c r="U1134" s="174"/>
      <c r="V1134" s="174"/>
      <c r="W1134" s="174"/>
      <c r="X1134" s="174"/>
      <c r="Y1134" s="174"/>
      <c r="Z1134" s="174"/>
      <c r="AA1134" s="174"/>
      <c r="AB1134" s="174"/>
      <c r="AC1134" s="174"/>
      <c r="AD1134" s="174"/>
      <c r="AE1134" s="174"/>
      <c r="AF1134" s="174"/>
      <c r="AG1134" s="174"/>
      <c r="AH1134" s="174"/>
      <c r="AI1134" s="174"/>
      <c r="AJ1134" s="174"/>
      <c r="AK1134" s="174"/>
      <c r="AL1134" s="174"/>
      <c r="AM1134" s="174"/>
      <c r="AN1134" s="174"/>
      <c r="AO1134" s="174"/>
      <c r="AP1134" s="174"/>
      <c r="AQ1134" s="174"/>
      <c r="AR1134" s="174"/>
      <c r="AS1134" s="174"/>
      <c r="AT1134" s="174"/>
      <c r="AU1134" s="174"/>
      <c r="AV1134" s="174"/>
      <c r="AW1134" s="174"/>
      <c r="AX1134" s="174"/>
      <c r="AY1134" s="174"/>
    </row>
    <row r="1135" spans="14:51">
      <c r="N1135" s="174"/>
      <c r="O1135" s="174"/>
      <c r="P1135" s="174"/>
      <c r="Q1135" s="174"/>
      <c r="R1135" s="174"/>
      <c r="S1135" s="174"/>
      <c r="T1135" s="174"/>
      <c r="U1135" s="174"/>
      <c r="V1135" s="174"/>
      <c r="W1135" s="174"/>
      <c r="X1135" s="174"/>
      <c r="Y1135" s="174"/>
      <c r="Z1135" s="174"/>
      <c r="AA1135" s="174"/>
      <c r="AB1135" s="174"/>
      <c r="AC1135" s="174"/>
      <c r="AD1135" s="174"/>
      <c r="AE1135" s="174"/>
      <c r="AF1135" s="174"/>
      <c r="AG1135" s="174"/>
      <c r="AH1135" s="174"/>
      <c r="AI1135" s="174"/>
      <c r="AJ1135" s="174"/>
      <c r="AK1135" s="174"/>
      <c r="AL1135" s="174"/>
      <c r="AM1135" s="174"/>
      <c r="AN1135" s="174"/>
      <c r="AO1135" s="174"/>
      <c r="AP1135" s="174"/>
      <c r="AQ1135" s="174"/>
      <c r="AR1135" s="174"/>
      <c r="AS1135" s="174"/>
      <c r="AT1135" s="174"/>
      <c r="AU1135" s="174"/>
      <c r="AV1135" s="174"/>
      <c r="AW1135" s="174"/>
      <c r="AX1135" s="174"/>
      <c r="AY1135" s="174"/>
    </row>
    <row r="1136" spans="14:51">
      <c r="N1136" s="174"/>
      <c r="O1136" s="174"/>
      <c r="P1136" s="174"/>
      <c r="Q1136" s="174"/>
      <c r="R1136" s="174"/>
      <c r="S1136" s="174"/>
      <c r="T1136" s="174"/>
      <c r="U1136" s="174"/>
      <c r="V1136" s="174"/>
      <c r="W1136" s="174"/>
      <c r="X1136" s="174"/>
      <c r="Y1136" s="174"/>
      <c r="Z1136" s="174"/>
      <c r="AA1136" s="174"/>
      <c r="AB1136" s="174"/>
      <c r="AC1136" s="174"/>
      <c r="AD1136" s="174"/>
      <c r="AE1136" s="174"/>
      <c r="AF1136" s="174"/>
      <c r="AG1136" s="174"/>
      <c r="AH1136" s="174"/>
      <c r="AI1136" s="174"/>
      <c r="AJ1136" s="174"/>
      <c r="AK1136" s="174"/>
      <c r="AL1136" s="174"/>
      <c r="AM1136" s="174"/>
      <c r="AN1136" s="174"/>
      <c r="AO1136" s="174"/>
      <c r="AP1136" s="174"/>
      <c r="AQ1136" s="174"/>
      <c r="AR1136" s="174"/>
      <c r="AS1136" s="174"/>
      <c r="AT1136" s="174"/>
      <c r="AU1136" s="174"/>
      <c r="AV1136" s="174"/>
      <c r="AW1136" s="174"/>
      <c r="AX1136" s="174"/>
      <c r="AY1136" s="174"/>
    </row>
    <row r="1137" spans="14:51">
      <c r="N1137" s="174"/>
      <c r="O1137" s="174"/>
      <c r="P1137" s="174"/>
      <c r="Q1137" s="174"/>
      <c r="R1137" s="174"/>
      <c r="S1137" s="174"/>
      <c r="T1137" s="174"/>
      <c r="U1137" s="174"/>
      <c r="V1137" s="174"/>
      <c r="W1137" s="174"/>
      <c r="X1137" s="174"/>
      <c r="Y1137" s="174"/>
      <c r="Z1137" s="174"/>
      <c r="AA1137" s="174"/>
      <c r="AB1137" s="174"/>
      <c r="AC1137" s="174"/>
      <c r="AD1137" s="174"/>
      <c r="AE1137" s="174"/>
      <c r="AF1137" s="174"/>
      <c r="AG1137" s="174"/>
      <c r="AH1137" s="174"/>
      <c r="AI1137" s="174"/>
      <c r="AJ1137" s="174"/>
      <c r="AK1137" s="174"/>
      <c r="AL1137" s="174"/>
      <c r="AM1137" s="174"/>
      <c r="AN1137" s="174"/>
      <c r="AO1137" s="174"/>
      <c r="AP1137" s="174"/>
      <c r="AQ1137" s="174"/>
      <c r="AR1137" s="174"/>
      <c r="AS1137" s="174"/>
      <c r="AT1137" s="174"/>
      <c r="AU1137" s="174"/>
      <c r="AV1137" s="174"/>
      <c r="AW1137" s="174"/>
      <c r="AX1137" s="174"/>
      <c r="AY1137" s="174"/>
    </row>
    <row r="1138" spans="14:51">
      <c r="N1138" s="174"/>
      <c r="O1138" s="174"/>
      <c r="P1138" s="174"/>
      <c r="Q1138" s="174"/>
      <c r="R1138" s="174"/>
      <c r="S1138" s="174"/>
      <c r="T1138" s="174"/>
      <c r="U1138" s="174"/>
      <c r="V1138" s="174"/>
      <c r="W1138" s="174"/>
      <c r="X1138" s="174"/>
      <c r="Y1138" s="174"/>
      <c r="Z1138" s="174"/>
      <c r="AA1138" s="174"/>
      <c r="AB1138" s="174"/>
      <c r="AC1138" s="174"/>
      <c r="AD1138" s="174"/>
      <c r="AE1138" s="174"/>
      <c r="AF1138" s="174"/>
      <c r="AG1138" s="174"/>
      <c r="AH1138" s="174"/>
      <c r="AI1138" s="174"/>
      <c r="AJ1138" s="174"/>
      <c r="AK1138" s="174"/>
      <c r="AL1138" s="174"/>
      <c r="AM1138" s="174"/>
      <c r="AN1138" s="174"/>
      <c r="AO1138" s="174"/>
      <c r="AP1138" s="174"/>
      <c r="AQ1138" s="174"/>
      <c r="AR1138" s="174"/>
      <c r="AS1138" s="174"/>
      <c r="AT1138" s="174"/>
      <c r="AU1138" s="174"/>
      <c r="AV1138" s="174"/>
      <c r="AW1138" s="174"/>
      <c r="AX1138" s="174"/>
      <c r="AY1138" s="174"/>
    </row>
    <row r="1139" spans="14:51">
      <c r="N1139" s="174"/>
      <c r="O1139" s="174"/>
      <c r="P1139" s="174"/>
      <c r="Q1139" s="174"/>
      <c r="R1139" s="174"/>
      <c r="S1139" s="174"/>
      <c r="T1139" s="174"/>
      <c r="U1139" s="174"/>
      <c r="V1139" s="174"/>
      <c r="W1139" s="174"/>
      <c r="X1139" s="174"/>
      <c r="Y1139" s="174"/>
      <c r="Z1139" s="174"/>
      <c r="AA1139" s="174"/>
      <c r="AB1139" s="174"/>
      <c r="AC1139" s="174"/>
      <c r="AD1139" s="174"/>
      <c r="AE1139" s="174"/>
      <c r="AF1139" s="174"/>
      <c r="AG1139" s="174"/>
      <c r="AH1139" s="174"/>
      <c r="AI1139" s="174"/>
      <c r="AJ1139" s="174"/>
      <c r="AK1139" s="174"/>
      <c r="AL1139" s="174"/>
      <c r="AM1139" s="174"/>
      <c r="AN1139" s="174"/>
      <c r="AO1139" s="174"/>
      <c r="AP1139" s="174"/>
      <c r="AQ1139" s="174"/>
      <c r="AR1139" s="174"/>
      <c r="AS1139" s="174"/>
      <c r="AT1139" s="174"/>
      <c r="AU1139" s="174"/>
      <c r="AV1139" s="174"/>
      <c r="AW1139" s="174"/>
      <c r="AX1139" s="174"/>
      <c r="AY1139" s="174"/>
    </row>
    <row r="1140" spans="14:51">
      <c r="N1140" s="174"/>
      <c r="O1140" s="174"/>
      <c r="P1140" s="174"/>
      <c r="Q1140" s="174"/>
      <c r="R1140" s="174"/>
      <c r="S1140" s="174"/>
      <c r="T1140" s="174"/>
      <c r="U1140" s="174"/>
      <c r="V1140" s="174"/>
      <c r="W1140" s="174"/>
      <c r="X1140" s="174"/>
      <c r="Y1140" s="174"/>
      <c r="Z1140" s="174"/>
      <c r="AA1140" s="174"/>
      <c r="AB1140" s="174"/>
      <c r="AC1140" s="174"/>
      <c r="AD1140" s="174"/>
      <c r="AE1140" s="174"/>
      <c r="AF1140" s="174"/>
      <c r="AG1140" s="174"/>
      <c r="AH1140" s="174"/>
      <c r="AI1140" s="174"/>
      <c r="AJ1140" s="174"/>
      <c r="AK1140" s="174"/>
      <c r="AL1140" s="174"/>
      <c r="AM1140" s="174"/>
      <c r="AN1140" s="174"/>
      <c r="AO1140" s="174"/>
      <c r="AP1140" s="174"/>
      <c r="AQ1140" s="174"/>
      <c r="AR1140" s="174"/>
      <c r="AS1140" s="174"/>
      <c r="AT1140" s="174"/>
      <c r="AU1140" s="174"/>
      <c r="AV1140" s="174"/>
      <c r="AW1140" s="174"/>
      <c r="AX1140" s="174"/>
      <c r="AY1140" s="174"/>
    </row>
    <row r="1141" spans="14:51">
      <c r="N1141" s="174"/>
      <c r="O1141" s="174"/>
      <c r="P1141" s="174"/>
      <c r="Q1141" s="174"/>
      <c r="R1141" s="174"/>
      <c r="S1141" s="174"/>
      <c r="T1141" s="174"/>
      <c r="U1141" s="174"/>
      <c r="V1141" s="174"/>
      <c r="W1141" s="174"/>
      <c r="X1141" s="174"/>
      <c r="Y1141" s="174"/>
      <c r="Z1141" s="174"/>
      <c r="AA1141" s="174"/>
      <c r="AB1141" s="174"/>
      <c r="AC1141" s="174"/>
      <c r="AD1141" s="174"/>
      <c r="AE1141" s="174"/>
      <c r="AF1141" s="174"/>
      <c r="AG1141" s="174"/>
      <c r="AH1141" s="174"/>
      <c r="AI1141" s="174"/>
      <c r="AJ1141" s="174"/>
      <c r="AK1141" s="174"/>
      <c r="AL1141" s="174"/>
      <c r="AM1141" s="174"/>
      <c r="AN1141" s="174"/>
      <c r="AO1141" s="174"/>
      <c r="AP1141" s="174"/>
      <c r="AQ1141" s="174"/>
      <c r="AR1141" s="174"/>
      <c r="AS1141" s="174"/>
      <c r="AT1141" s="174"/>
      <c r="AU1141" s="174"/>
      <c r="AV1141" s="174"/>
      <c r="AW1141" s="174"/>
      <c r="AX1141" s="174"/>
      <c r="AY1141" s="174"/>
    </row>
    <row r="1142" spans="14:51">
      <c r="N1142" s="174"/>
      <c r="O1142" s="174"/>
      <c r="P1142" s="174"/>
      <c r="Q1142" s="174"/>
      <c r="R1142" s="174"/>
      <c r="S1142" s="174"/>
      <c r="T1142" s="174"/>
      <c r="U1142" s="174"/>
      <c r="V1142" s="174"/>
      <c r="W1142" s="174"/>
      <c r="X1142" s="174"/>
      <c r="Y1142" s="174"/>
      <c r="Z1142" s="174"/>
      <c r="AA1142" s="174"/>
      <c r="AB1142" s="174"/>
      <c r="AC1142" s="174"/>
      <c r="AD1142" s="174"/>
      <c r="AE1142" s="174"/>
      <c r="AF1142" s="174"/>
      <c r="AG1142" s="174"/>
      <c r="AH1142" s="174"/>
      <c r="AI1142" s="174"/>
      <c r="AJ1142" s="174"/>
      <c r="AK1142" s="174"/>
      <c r="AL1142" s="174"/>
      <c r="AM1142" s="174"/>
      <c r="AN1142" s="174"/>
      <c r="AO1142" s="174"/>
      <c r="AP1142" s="174"/>
      <c r="AQ1142" s="174"/>
      <c r="AR1142" s="174"/>
      <c r="AS1142" s="174"/>
      <c r="AT1142" s="174"/>
      <c r="AU1142" s="174"/>
      <c r="AV1142" s="174"/>
      <c r="AW1142" s="174"/>
      <c r="AX1142" s="174"/>
      <c r="AY1142" s="174"/>
    </row>
    <row r="1143" spans="14:51">
      <c r="N1143" s="174"/>
      <c r="O1143" s="174"/>
      <c r="P1143" s="174"/>
      <c r="Q1143" s="174"/>
      <c r="R1143" s="174"/>
      <c r="S1143" s="174"/>
      <c r="T1143" s="174"/>
      <c r="U1143" s="174"/>
      <c r="V1143" s="174"/>
      <c r="W1143" s="174"/>
      <c r="X1143" s="174"/>
      <c r="Y1143" s="174"/>
      <c r="Z1143" s="174"/>
      <c r="AA1143" s="174"/>
      <c r="AB1143" s="174"/>
      <c r="AC1143" s="174"/>
      <c r="AD1143" s="174"/>
      <c r="AE1143" s="174"/>
      <c r="AF1143" s="174"/>
      <c r="AG1143" s="174"/>
      <c r="AH1143" s="174"/>
      <c r="AI1143" s="174"/>
      <c r="AJ1143" s="174"/>
      <c r="AK1143" s="174"/>
      <c r="AL1143" s="174"/>
      <c r="AM1143" s="174"/>
      <c r="AN1143" s="174"/>
      <c r="AO1143" s="174"/>
      <c r="AP1143" s="174"/>
      <c r="AQ1143" s="174"/>
      <c r="AR1143" s="174"/>
      <c r="AS1143" s="174"/>
      <c r="AT1143" s="174"/>
      <c r="AU1143" s="174"/>
      <c r="AV1143" s="174"/>
      <c r="AW1143" s="174"/>
      <c r="AX1143" s="174"/>
      <c r="AY1143" s="174"/>
    </row>
    <row r="1144" spans="14:51">
      <c r="N1144" s="174"/>
      <c r="O1144" s="174"/>
      <c r="P1144" s="174"/>
      <c r="Q1144" s="174"/>
      <c r="R1144" s="174"/>
      <c r="S1144" s="174"/>
      <c r="T1144" s="174"/>
      <c r="U1144" s="174"/>
      <c r="V1144" s="174"/>
      <c r="W1144" s="174"/>
      <c r="X1144" s="174"/>
      <c r="Y1144" s="174"/>
      <c r="Z1144" s="174"/>
      <c r="AA1144" s="174"/>
      <c r="AB1144" s="174"/>
      <c r="AC1144" s="174"/>
      <c r="AD1144" s="174"/>
      <c r="AE1144" s="174"/>
      <c r="AF1144" s="174"/>
      <c r="AG1144" s="174"/>
      <c r="AH1144" s="174"/>
      <c r="AI1144" s="174"/>
      <c r="AJ1144" s="174"/>
      <c r="AK1144" s="174"/>
      <c r="AL1144" s="174"/>
      <c r="AM1144" s="174"/>
      <c r="AN1144" s="174"/>
      <c r="AO1144" s="174"/>
      <c r="AP1144" s="174"/>
      <c r="AQ1144" s="174"/>
      <c r="AR1144" s="174"/>
      <c r="AS1144" s="174"/>
      <c r="AT1144" s="174"/>
      <c r="AU1144" s="174"/>
      <c r="AV1144" s="174"/>
      <c r="AW1144" s="174"/>
      <c r="AX1144" s="174"/>
      <c r="AY1144" s="174"/>
    </row>
    <row r="1145" spans="14:51">
      <c r="N1145" s="174"/>
      <c r="O1145" s="174"/>
      <c r="P1145" s="174"/>
      <c r="Q1145" s="174"/>
      <c r="R1145" s="174"/>
      <c r="S1145" s="174"/>
      <c r="T1145" s="174"/>
      <c r="U1145" s="174"/>
      <c r="V1145" s="174"/>
      <c r="W1145" s="174"/>
      <c r="X1145" s="174"/>
      <c r="Y1145" s="174"/>
      <c r="Z1145" s="174"/>
      <c r="AA1145" s="174"/>
      <c r="AB1145" s="174"/>
      <c r="AC1145" s="174"/>
      <c r="AD1145" s="174"/>
      <c r="AE1145" s="174"/>
      <c r="AF1145" s="174"/>
      <c r="AG1145" s="174"/>
      <c r="AH1145" s="174"/>
      <c r="AI1145" s="174"/>
      <c r="AJ1145" s="174"/>
      <c r="AK1145" s="174"/>
      <c r="AL1145" s="174"/>
      <c r="AM1145" s="174"/>
      <c r="AN1145" s="174"/>
      <c r="AO1145" s="174"/>
      <c r="AP1145" s="174"/>
      <c r="AQ1145" s="174"/>
      <c r="AR1145" s="174"/>
      <c r="AS1145" s="174"/>
      <c r="AT1145" s="174"/>
      <c r="AU1145" s="174"/>
      <c r="AV1145" s="174"/>
      <c r="AW1145" s="174"/>
      <c r="AX1145" s="174"/>
      <c r="AY1145" s="174"/>
    </row>
    <row r="1146" spans="14:51">
      <c r="N1146" s="174"/>
      <c r="O1146" s="174"/>
      <c r="P1146" s="174"/>
      <c r="Q1146" s="174"/>
      <c r="R1146" s="174"/>
      <c r="S1146" s="174"/>
      <c r="T1146" s="174"/>
      <c r="U1146" s="174"/>
      <c r="V1146" s="174"/>
      <c r="W1146" s="174"/>
      <c r="X1146" s="174"/>
      <c r="Y1146" s="174"/>
      <c r="Z1146" s="174"/>
      <c r="AA1146" s="174"/>
      <c r="AB1146" s="174"/>
      <c r="AC1146" s="174"/>
      <c r="AD1146" s="174"/>
      <c r="AE1146" s="174"/>
      <c r="AF1146" s="174"/>
      <c r="AG1146" s="174"/>
      <c r="AH1146" s="174"/>
      <c r="AI1146" s="174"/>
      <c r="AJ1146" s="174"/>
      <c r="AK1146" s="174"/>
      <c r="AL1146" s="174"/>
      <c r="AM1146" s="174"/>
      <c r="AN1146" s="174"/>
      <c r="AO1146" s="174"/>
      <c r="AP1146" s="174"/>
      <c r="AQ1146" s="174"/>
      <c r="AR1146" s="174"/>
      <c r="AS1146" s="174"/>
      <c r="AT1146" s="174"/>
      <c r="AU1146" s="174"/>
      <c r="AV1146" s="174"/>
      <c r="AW1146" s="174"/>
      <c r="AX1146" s="174"/>
      <c r="AY1146" s="174"/>
    </row>
    <row r="1147" spans="14:51">
      <c r="N1147" s="174"/>
      <c r="O1147" s="174"/>
      <c r="P1147" s="174"/>
      <c r="Q1147" s="174"/>
      <c r="R1147" s="174"/>
      <c r="S1147" s="174"/>
      <c r="T1147" s="174"/>
      <c r="U1147" s="174"/>
      <c r="V1147" s="174"/>
      <c r="W1147" s="174"/>
      <c r="X1147" s="174"/>
      <c r="Y1147" s="174"/>
      <c r="Z1147" s="174"/>
      <c r="AA1147" s="174"/>
      <c r="AB1147" s="174"/>
      <c r="AC1147" s="174"/>
      <c r="AD1147" s="174"/>
      <c r="AE1147" s="174"/>
      <c r="AF1147" s="174"/>
      <c r="AG1147" s="174"/>
      <c r="AH1147" s="174"/>
      <c r="AI1147" s="174"/>
      <c r="AJ1147" s="174"/>
      <c r="AK1147" s="174"/>
      <c r="AL1147" s="174"/>
      <c r="AM1147" s="174"/>
      <c r="AN1147" s="174"/>
      <c r="AO1147" s="174"/>
      <c r="AP1147" s="174"/>
      <c r="AQ1147" s="174"/>
      <c r="AR1147" s="174"/>
      <c r="AS1147" s="174"/>
      <c r="AT1147" s="174"/>
      <c r="AU1147" s="174"/>
      <c r="AV1147" s="174"/>
      <c r="AW1147" s="174"/>
      <c r="AX1147" s="174"/>
      <c r="AY1147" s="174"/>
    </row>
    <row r="1148" spans="14:51">
      <c r="N1148" s="174"/>
      <c r="O1148" s="174"/>
      <c r="P1148" s="174"/>
      <c r="Q1148" s="174"/>
      <c r="R1148" s="174"/>
      <c r="S1148" s="174"/>
      <c r="T1148" s="174"/>
      <c r="U1148" s="174"/>
      <c r="V1148" s="174"/>
      <c r="W1148" s="174"/>
      <c r="X1148" s="174"/>
      <c r="Y1148" s="174"/>
      <c r="Z1148" s="174"/>
      <c r="AA1148" s="174"/>
      <c r="AB1148" s="174"/>
      <c r="AC1148" s="174"/>
      <c r="AD1148" s="174"/>
      <c r="AE1148" s="174"/>
      <c r="AF1148" s="174"/>
      <c r="AG1148" s="174"/>
      <c r="AH1148" s="174"/>
      <c r="AI1148" s="174"/>
      <c r="AJ1148" s="174"/>
      <c r="AK1148" s="174"/>
      <c r="AL1148" s="174"/>
      <c r="AM1148" s="174"/>
      <c r="AN1148" s="174"/>
      <c r="AO1148" s="174"/>
      <c r="AP1148" s="174"/>
      <c r="AQ1148" s="174"/>
      <c r="AR1148" s="174"/>
      <c r="AS1148" s="174"/>
      <c r="AT1148" s="174"/>
      <c r="AU1148" s="174"/>
      <c r="AV1148" s="174"/>
      <c r="AW1148" s="174"/>
      <c r="AX1148" s="174"/>
      <c r="AY1148" s="174"/>
    </row>
    <row r="1149" spans="14:51">
      <c r="N1149" s="174"/>
      <c r="O1149" s="174"/>
      <c r="P1149" s="174"/>
      <c r="Q1149" s="174"/>
      <c r="R1149" s="174"/>
      <c r="S1149" s="174"/>
      <c r="T1149" s="174"/>
      <c r="U1149" s="174"/>
      <c r="V1149" s="174"/>
      <c r="W1149" s="174"/>
      <c r="X1149" s="174"/>
      <c r="Y1149" s="174"/>
      <c r="Z1149" s="174"/>
      <c r="AA1149" s="174"/>
      <c r="AB1149" s="174"/>
      <c r="AC1149" s="174"/>
      <c r="AD1149" s="174"/>
      <c r="AE1149" s="174"/>
      <c r="AF1149" s="174"/>
      <c r="AG1149" s="174"/>
      <c r="AH1149" s="174"/>
      <c r="AI1149" s="174"/>
      <c r="AJ1149" s="174"/>
      <c r="AK1149" s="174"/>
      <c r="AL1149" s="174"/>
      <c r="AM1149" s="174"/>
      <c r="AN1149" s="174"/>
      <c r="AO1149" s="174"/>
      <c r="AP1149" s="174"/>
      <c r="AQ1149" s="174"/>
      <c r="AR1149" s="174"/>
      <c r="AS1149" s="174"/>
      <c r="AT1149" s="174"/>
      <c r="AU1149" s="174"/>
      <c r="AV1149" s="174"/>
      <c r="AW1149" s="174"/>
      <c r="AX1149" s="174"/>
      <c r="AY1149" s="174"/>
    </row>
    <row r="1150" spans="14:51">
      <c r="N1150" s="174"/>
      <c r="O1150" s="174"/>
      <c r="P1150" s="174"/>
      <c r="Q1150" s="174"/>
      <c r="R1150" s="174"/>
      <c r="S1150" s="174"/>
      <c r="T1150" s="174"/>
      <c r="U1150" s="174"/>
      <c r="V1150" s="174"/>
      <c r="W1150" s="174"/>
      <c r="X1150" s="174"/>
      <c r="Y1150" s="174"/>
      <c r="Z1150" s="174"/>
      <c r="AA1150" s="174"/>
      <c r="AB1150" s="174"/>
      <c r="AC1150" s="174"/>
      <c r="AD1150" s="174"/>
      <c r="AE1150" s="174"/>
      <c r="AF1150" s="174"/>
      <c r="AG1150" s="174"/>
      <c r="AH1150" s="174"/>
      <c r="AI1150" s="174"/>
      <c r="AJ1150" s="174"/>
      <c r="AK1150" s="174"/>
      <c r="AL1150" s="174"/>
      <c r="AM1150" s="174"/>
      <c r="AN1150" s="174"/>
      <c r="AO1150" s="174"/>
      <c r="AP1150" s="174"/>
      <c r="AQ1150" s="174"/>
      <c r="AR1150" s="174"/>
      <c r="AS1150" s="174"/>
      <c r="AT1150" s="174"/>
      <c r="AU1150" s="174"/>
      <c r="AV1150" s="174"/>
      <c r="AW1150" s="174"/>
      <c r="AX1150" s="174"/>
      <c r="AY1150" s="174"/>
    </row>
    <row r="1151" spans="14:51">
      <c r="N1151" s="174"/>
      <c r="O1151" s="174"/>
      <c r="P1151" s="174"/>
      <c r="Q1151" s="174"/>
      <c r="R1151" s="174"/>
      <c r="S1151" s="174"/>
      <c r="T1151" s="174"/>
      <c r="U1151" s="174"/>
      <c r="V1151" s="174"/>
      <c r="W1151" s="174"/>
      <c r="X1151" s="174"/>
      <c r="Y1151" s="174"/>
      <c r="Z1151" s="174"/>
      <c r="AA1151" s="174"/>
      <c r="AB1151" s="174"/>
      <c r="AC1151" s="174"/>
      <c r="AD1151" s="174"/>
      <c r="AE1151" s="174"/>
      <c r="AF1151" s="174"/>
      <c r="AG1151" s="174"/>
      <c r="AH1151" s="174"/>
      <c r="AI1151" s="174"/>
      <c r="AJ1151" s="174"/>
      <c r="AK1151" s="174"/>
      <c r="AL1151" s="174"/>
      <c r="AM1151" s="174"/>
      <c r="AN1151" s="174"/>
      <c r="AO1151" s="174"/>
      <c r="AP1151" s="174"/>
      <c r="AQ1151" s="174"/>
      <c r="AR1151" s="174"/>
      <c r="AS1151" s="174"/>
      <c r="AT1151" s="174"/>
      <c r="AU1151" s="174"/>
      <c r="AV1151" s="174"/>
      <c r="AW1151" s="174"/>
      <c r="AX1151" s="174"/>
      <c r="AY1151" s="174"/>
    </row>
    <row r="1152" spans="14:51">
      <c r="N1152" s="174"/>
      <c r="O1152" s="174"/>
      <c r="P1152" s="174"/>
      <c r="Q1152" s="174"/>
      <c r="R1152" s="174"/>
      <c r="S1152" s="174"/>
      <c r="T1152" s="174"/>
      <c r="U1152" s="174"/>
      <c r="V1152" s="174"/>
      <c r="W1152" s="174"/>
      <c r="X1152" s="174"/>
      <c r="Y1152" s="174"/>
      <c r="Z1152" s="174"/>
      <c r="AA1152" s="174"/>
      <c r="AB1152" s="174"/>
      <c r="AC1152" s="174"/>
      <c r="AD1152" s="174"/>
      <c r="AE1152" s="174"/>
      <c r="AF1152" s="174"/>
      <c r="AG1152" s="174"/>
      <c r="AH1152" s="174"/>
      <c r="AI1152" s="174"/>
      <c r="AJ1152" s="174"/>
      <c r="AK1152" s="174"/>
      <c r="AL1152" s="174"/>
      <c r="AM1152" s="174"/>
      <c r="AN1152" s="174"/>
      <c r="AO1152" s="174"/>
      <c r="AP1152" s="174"/>
      <c r="AQ1152" s="174"/>
      <c r="AR1152" s="174"/>
      <c r="AS1152" s="174"/>
      <c r="AT1152" s="174"/>
      <c r="AU1152" s="174"/>
      <c r="AV1152" s="174"/>
      <c r="AW1152" s="174"/>
      <c r="AX1152" s="174"/>
      <c r="AY1152" s="174"/>
    </row>
    <row r="1153" spans="14:51">
      <c r="N1153" s="174"/>
      <c r="O1153" s="174"/>
      <c r="P1153" s="174"/>
      <c r="Q1153" s="174"/>
      <c r="R1153" s="174"/>
      <c r="S1153" s="174"/>
      <c r="T1153" s="174"/>
      <c r="U1153" s="174"/>
      <c r="V1153" s="174"/>
      <c r="W1153" s="174"/>
      <c r="X1153" s="174"/>
      <c r="Y1153" s="174"/>
      <c r="Z1153" s="174"/>
      <c r="AA1153" s="174"/>
      <c r="AB1153" s="174"/>
      <c r="AC1153" s="174"/>
      <c r="AD1153" s="174"/>
      <c r="AE1153" s="174"/>
      <c r="AF1153" s="174"/>
      <c r="AG1153" s="174"/>
      <c r="AH1153" s="174"/>
      <c r="AI1153" s="174"/>
      <c r="AJ1153" s="174"/>
      <c r="AK1153" s="174"/>
      <c r="AL1153" s="174"/>
      <c r="AM1153" s="174"/>
      <c r="AN1153" s="174"/>
      <c r="AO1153" s="174"/>
      <c r="AP1153" s="174"/>
      <c r="AQ1153" s="174"/>
      <c r="AR1153" s="174"/>
      <c r="AS1153" s="174"/>
      <c r="AT1153" s="174"/>
      <c r="AU1153" s="174"/>
      <c r="AV1153" s="174"/>
      <c r="AW1153" s="174"/>
      <c r="AX1153" s="174"/>
      <c r="AY1153" s="174"/>
    </row>
    <row r="1154" spans="14:51">
      <c r="N1154" s="174"/>
      <c r="O1154" s="174"/>
      <c r="P1154" s="174"/>
      <c r="Q1154" s="174"/>
      <c r="R1154" s="174"/>
      <c r="S1154" s="174"/>
      <c r="T1154" s="174"/>
      <c r="U1154" s="174"/>
      <c r="V1154" s="174"/>
      <c r="W1154" s="174"/>
      <c r="X1154" s="174"/>
      <c r="Y1154" s="174"/>
      <c r="Z1154" s="174"/>
      <c r="AA1154" s="174"/>
      <c r="AB1154" s="174"/>
      <c r="AC1154" s="174"/>
      <c r="AD1154" s="174"/>
      <c r="AE1154" s="174"/>
      <c r="AF1154" s="174"/>
      <c r="AG1154" s="174"/>
      <c r="AH1154" s="174"/>
      <c r="AI1154" s="174"/>
      <c r="AJ1154" s="174"/>
      <c r="AK1154" s="174"/>
      <c r="AL1154" s="174"/>
      <c r="AM1154" s="174"/>
      <c r="AN1154" s="174"/>
      <c r="AO1154" s="174"/>
      <c r="AP1154" s="174"/>
      <c r="AQ1154" s="174"/>
      <c r="AR1154" s="174"/>
      <c r="AS1154" s="174"/>
      <c r="AT1154" s="174"/>
      <c r="AU1154" s="174"/>
      <c r="AV1154" s="174"/>
      <c r="AW1154" s="174"/>
      <c r="AX1154" s="174"/>
      <c r="AY1154" s="174"/>
    </row>
    <row r="1155" spans="14:51">
      <c r="N1155" s="174"/>
      <c r="O1155" s="174"/>
      <c r="P1155" s="174"/>
      <c r="Q1155" s="174"/>
      <c r="R1155" s="174"/>
      <c r="S1155" s="174"/>
      <c r="T1155" s="174"/>
      <c r="U1155" s="174"/>
      <c r="V1155" s="174"/>
      <c r="W1155" s="174"/>
      <c r="X1155" s="174"/>
      <c r="Y1155" s="174"/>
      <c r="Z1155" s="174"/>
      <c r="AA1155" s="174"/>
      <c r="AB1155" s="174"/>
      <c r="AC1155" s="174"/>
      <c r="AD1155" s="174"/>
      <c r="AE1155" s="174"/>
      <c r="AF1155" s="174"/>
      <c r="AG1155" s="174"/>
      <c r="AH1155" s="174"/>
      <c r="AI1155" s="174"/>
      <c r="AJ1155" s="174"/>
      <c r="AK1155" s="174"/>
      <c r="AL1155" s="174"/>
      <c r="AM1155" s="174"/>
      <c r="AN1155" s="174"/>
      <c r="AO1155" s="174"/>
      <c r="AP1155" s="174"/>
      <c r="AQ1155" s="174"/>
      <c r="AR1155" s="174"/>
      <c r="AS1155" s="174"/>
      <c r="AT1155" s="174"/>
      <c r="AU1155" s="174"/>
      <c r="AV1155" s="174"/>
      <c r="AW1155" s="174"/>
      <c r="AX1155" s="174"/>
      <c r="AY1155" s="174"/>
    </row>
    <row r="1156" spans="14:51">
      <c r="N1156" s="174"/>
      <c r="O1156" s="174"/>
      <c r="P1156" s="174"/>
      <c r="Q1156" s="174"/>
      <c r="R1156" s="174"/>
      <c r="S1156" s="174"/>
      <c r="T1156" s="174"/>
      <c r="U1156" s="174"/>
      <c r="V1156" s="174"/>
      <c r="W1156" s="174"/>
      <c r="X1156" s="174"/>
      <c r="Y1156" s="174"/>
      <c r="Z1156" s="174"/>
      <c r="AA1156" s="174"/>
      <c r="AB1156" s="174"/>
      <c r="AC1156" s="174"/>
      <c r="AD1156" s="174"/>
      <c r="AE1156" s="174"/>
      <c r="AF1156" s="174"/>
      <c r="AG1156" s="174"/>
      <c r="AH1156" s="174"/>
      <c r="AI1156" s="174"/>
      <c r="AJ1156" s="174"/>
      <c r="AK1156" s="174"/>
      <c r="AL1156" s="174"/>
      <c r="AM1156" s="174"/>
      <c r="AN1156" s="174"/>
      <c r="AO1156" s="174"/>
      <c r="AP1156" s="174"/>
      <c r="AQ1156" s="174"/>
      <c r="AR1156" s="174"/>
      <c r="AS1156" s="174"/>
      <c r="AT1156" s="174"/>
      <c r="AU1156" s="174"/>
      <c r="AV1156" s="174"/>
      <c r="AW1156" s="174"/>
      <c r="AX1156" s="174"/>
      <c r="AY1156" s="174"/>
    </row>
    <row r="1157" spans="14:51">
      <c r="N1157" s="174"/>
      <c r="O1157" s="174"/>
      <c r="P1157" s="174"/>
      <c r="Q1157" s="174"/>
      <c r="R1157" s="174"/>
      <c r="S1157" s="174"/>
      <c r="T1157" s="174"/>
      <c r="U1157" s="174"/>
      <c r="V1157" s="174"/>
      <c r="W1157" s="174"/>
      <c r="X1157" s="174"/>
      <c r="Y1157" s="174"/>
      <c r="Z1157" s="174"/>
      <c r="AA1157" s="174"/>
      <c r="AB1157" s="174"/>
      <c r="AC1157" s="174"/>
      <c r="AD1157" s="174"/>
      <c r="AE1157" s="174"/>
      <c r="AF1157" s="174"/>
      <c r="AG1157" s="174"/>
      <c r="AH1157" s="174"/>
      <c r="AI1157" s="174"/>
      <c r="AJ1157" s="174"/>
      <c r="AK1157" s="174"/>
      <c r="AL1157" s="174"/>
      <c r="AM1157" s="174"/>
      <c r="AN1157" s="174"/>
      <c r="AO1157" s="174"/>
      <c r="AP1157" s="174"/>
      <c r="AQ1157" s="174"/>
      <c r="AR1157" s="174"/>
      <c r="AS1157" s="174"/>
      <c r="AT1157" s="174"/>
      <c r="AU1157" s="174"/>
      <c r="AV1157" s="174"/>
      <c r="AW1157" s="174"/>
      <c r="AX1157" s="174"/>
      <c r="AY1157" s="174"/>
    </row>
    <row r="1158" spans="14:51">
      <c r="N1158" s="174"/>
      <c r="O1158" s="174"/>
      <c r="P1158" s="174"/>
      <c r="Q1158" s="174"/>
      <c r="R1158" s="174"/>
      <c r="S1158" s="174"/>
      <c r="T1158" s="174"/>
      <c r="U1158" s="174"/>
      <c r="V1158" s="174"/>
      <c r="W1158" s="174"/>
      <c r="X1158" s="174"/>
      <c r="Y1158" s="174"/>
      <c r="Z1158" s="174"/>
      <c r="AA1158" s="174"/>
      <c r="AB1158" s="174"/>
      <c r="AC1158" s="174"/>
      <c r="AD1158" s="174"/>
      <c r="AE1158" s="174"/>
      <c r="AF1158" s="174"/>
      <c r="AG1158" s="174"/>
      <c r="AH1158" s="174"/>
      <c r="AI1158" s="174"/>
      <c r="AJ1158" s="174"/>
      <c r="AK1158" s="174"/>
      <c r="AL1158" s="174"/>
      <c r="AM1158" s="174"/>
      <c r="AN1158" s="174"/>
      <c r="AO1158" s="174"/>
      <c r="AP1158" s="174"/>
      <c r="AQ1158" s="174"/>
      <c r="AR1158" s="174"/>
      <c r="AS1158" s="174"/>
      <c r="AT1158" s="174"/>
      <c r="AU1158" s="174"/>
      <c r="AV1158" s="174"/>
      <c r="AW1158" s="174"/>
      <c r="AX1158" s="174"/>
      <c r="AY1158" s="174"/>
    </row>
    <row r="1159" spans="14:51">
      <c r="N1159" s="174"/>
      <c r="O1159" s="174"/>
      <c r="P1159" s="174"/>
      <c r="Q1159" s="174"/>
      <c r="R1159" s="174"/>
      <c r="S1159" s="174"/>
      <c r="T1159" s="174"/>
      <c r="U1159" s="174"/>
      <c r="V1159" s="174"/>
      <c r="W1159" s="174"/>
      <c r="X1159" s="174"/>
      <c r="Y1159" s="174"/>
      <c r="Z1159" s="174"/>
      <c r="AA1159" s="174"/>
      <c r="AB1159" s="174"/>
      <c r="AC1159" s="174"/>
      <c r="AD1159" s="174"/>
      <c r="AE1159" s="174"/>
      <c r="AF1159" s="174"/>
      <c r="AG1159" s="174"/>
      <c r="AH1159" s="174"/>
      <c r="AI1159" s="174"/>
      <c r="AJ1159" s="174"/>
      <c r="AK1159" s="174"/>
      <c r="AL1159" s="174"/>
      <c r="AM1159" s="174"/>
      <c r="AN1159" s="174"/>
      <c r="AO1159" s="174"/>
      <c r="AP1159" s="174"/>
      <c r="AQ1159" s="174"/>
      <c r="AR1159" s="174"/>
      <c r="AS1159" s="174"/>
      <c r="AT1159" s="174"/>
      <c r="AU1159" s="174"/>
      <c r="AV1159" s="174"/>
      <c r="AW1159" s="174"/>
      <c r="AX1159" s="174"/>
      <c r="AY1159" s="174"/>
    </row>
    <row r="1160" spans="14:51">
      <c r="N1160" s="174"/>
      <c r="O1160" s="174"/>
      <c r="P1160" s="174"/>
      <c r="Q1160" s="174"/>
      <c r="R1160" s="174"/>
      <c r="S1160" s="174"/>
      <c r="T1160" s="174"/>
      <c r="U1160" s="174"/>
      <c r="V1160" s="174"/>
      <c r="W1160" s="174"/>
      <c r="X1160" s="174"/>
      <c r="Y1160" s="174"/>
      <c r="Z1160" s="174"/>
      <c r="AA1160" s="174"/>
      <c r="AB1160" s="174"/>
      <c r="AC1160" s="174"/>
      <c r="AD1160" s="174"/>
      <c r="AE1160" s="174"/>
      <c r="AF1160" s="174"/>
      <c r="AG1160" s="174"/>
      <c r="AH1160" s="174"/>
      <c r="AI1160" s="174"/>
      <c r="AJ1160" s="174"/>
      <c r="AK1160" s="174"/>
      <c r="AL1160" s="174"/>
      <c r="AM1160" s="174"/>
      <c r="AN1160" s="174"/>
      <c r="AO1160" s="174"/>
      <c r="AP1160" s="174"/>
      <c r="AQ1160" s="174"/>
      <c r="AR1160" s="174"/>
      <c r="AS1160" s="174"/>
      <c r="AT1160" s="174"/>
      <c r="AU1160" s="174"/>
      <c r="AV1160" s="174"/>
      <c r="AW1160" s="174"/>
      <c r="AX1160" s="174"/>
      <c r="AY1160" s="174"/>
    </row>
    <row r="1161" spans="14:51">
      <c r="N1161" s="174"/>
      <c r="O1161" s="174"/>
      <c r="P1161" s="174"/>
      <c r="Q1161" s="174"/>
      <c r="R1161" s="174"/>
      <c r="S1161" s="174"/>
      <c r="T1161" s="174"/>
      <c r="U1161" s="174"/>
      <c r="V1161" s="174"/>
      <c r="W1161" s="174"/>
      <c r="X1161" s="174"/>
      <c r="Y1161" s="174"/>
      <c r="Z1161" s="174"/>
      <c r="AA1161" s="174"/>
      <c r="AB1161" s="174"/>
      <c r="AC1161" s="174"/>
      <c r="AD1161" s="174"/>
      <c r="AE1161" s="174"/>
      <c r="AF1161" s="174"/>
      <c r="AG1161" s="174"/>
      <c r="AH1161" s="174"/>
      <c r="AI1161" s="174"/>
      <c r="AJ1161" s="174"/>
      <c r="AK1161" s="174"/>
      <c r="AL1161" s="174"/>
      <c r="AM1161" s="174"/>
      <c r="AN1161" s="174"/>
      <c r="AO1161" s="174"/>
      <c r="AP1161" s="174"/>
      <c r="AQ1161" s="174"/>
      <c r="AR1161" s="174"/>
      <c r="AS1161" s="174"/>
      <c r="AT1161" s="174"/>
      <c r="AU1161" s="174"/>
      <c r="AV1161" s="174"/>
      <c r="AW1161" s="174"/>
      <c r="AX1161" s="174"/>
      <c r="AY1161" s="174"/>
    </row>
    <row r="1162" spans="14:51">
      <c r="N1162" s="174"/>
      <c r="O1162" s="174"/>
      <c r="P1162" s="174"/>
      <c r="Q1162" s="174"/>
      <c r="R1162" s="174"/>
      <c r="S1162" s="174"/>
      <c r="T1162" s="174"/>
      <c r="U1162" s="174"/>
      <c r="V1162" s="174"/>
      <c r="W1162" s="174"/>
      <c r="X1162" s="174"/>
      <c r="Y1162" s="174"/>
      <c r="Z1162" s="174"/>
      <c r="AA1162" s="174"/>
      <c r="AB1162" s="174"/>
      <c r="AC1162" s="174"/>
      <c r="AD1162" s="174"/>
      <c r="AE1162" s="174"/>
      <c r="AF1162" s="174"/>
      <c r="AG1162" s="174"/>
      <c r="AH1162" s="174"/>
      <c r="AI1162" s="174"/>
      <c r="AJ1162" s="174"/>
      <c r="AK1162" s="174"/>
      <c r="AL1162" s="174"/>
      <c r="AM1162" s="174"/>
      <c r="AN1162" s="174"/>
      <c r="AO1162" s="174"/>
      <c r="AP1162" s="174"/>
      <c r="AQ1162" s="174"/>
      <c r="AR1162" s="174"/>
      <c r="AS1162" s="174"/>
      <c r="AT1162" s="174"/>
      <c r="AU1162" s="174"/>
      <c r="AV1162" s="174"/>
      <c r="AW1162" s="174"/>
      <c r="AX1162" s="174"/>
      <c r="AY1162" s="174"/>
    </row>
    <row r="1163" spans="14:51">
      <c r="N1163" s="174"/>
      <c r="O1163" s="174"/>
      <c r="P1163" s="174"/>
      <c r="Q1163" s="174"/>
      <c r="R1163" s="174"/>
      <c r="S1163" s="174"/>
      <c r="T1163" s="174"/>
      <c r="U1163" s="174"/>
      <c r="V1163" s="174"/>
      <c r="W1163" s="174"/>
      <c r="X1163" s="174"/>
      <c r="Y1163" s="174"/>
      <c r="Z1163" s="174"/>
      <c r="AA1163" s="174"/>
      <c r="AB1163" s="174"/>
      <c r="AC1163" s="174"/>
      <c r="AD1163" s="174"/>
      <c r="AE1163" s="174"/>
      <c r="AF1163" s="174"/>
      <c r="AG1163" s="174"/>
      <c r="AH1163" s="174"/>
      <c r="AI1163" s="174"/>
      <c r="AJ1163" s="174"/>
      <c r="AK1163" s="174"/>
      <c r="AL1163" s="174"/>
      <c r="AM1163" s="174"/>
      <c r="AN1163" s="174"/>
      <c r="AO1163" s="174"/>
      <c r="AP1163" s="174"/>
      <c r="AQ1163" s="174"/>
      <c r="AR1163" s="174"/>
      <c r="AS1163" s="174"/>
      <c r="AT1163" s="174"/>
      <c r="AU1163" s="174"/>
      <c r="AV1163" s="174"/>
      <c r="AW1163" s="174"/>
      <c r="AX1163" s="174"/>
      <c r="AY1163" s="174"/>
    </row>
    <row r="1164" spans="14:51">
      <c r="N1164" s="174"/>
      <c r="O1164" s="174"/>
      <c r="P1164" s="174"/>
      <c r="Q1164" s="174"/>
      <c r="R1164" s="174"/>
      <c r="S1164" s="174"/>
      <c r="T1164" s="174"/>
      <c r="U1164" s="174"/>
      <c r="V1164" s="174"/>
      <c r="W1164" s="174"/>
      <c r="X1164" s="174"/>
      <c r="Y1164" s="174"/>
      <c r="Z1164" s="174"/>
      <c r="AA1164" s="174"/>
      <c r="AB1164" s="174"/>
      <c r="AC1164" s="174"/>
      <c r="AD1164" s="174"/>
      <c r="AE1164" s="174"/>
      <c r="AF1164" s="174"/>
      <c r="AG1164" s="174"/>
      <c r="AH1164" s="174"/>
      <c r="AI1164" s="174"/>
      <c r="AJ1164" s="174"/>
      <c r="AK1164" s="174"/>
      <c r="AL1164" s="174"/>
      <c r="AM1164" s="174"/>
      <c r="AN1164" s="174"/>
      <c r="AO1164" s="174"/>
      <c r="AP1164" s="174"/>
      <c r="AQ1164" s="174"/>
      <c r="AR1164" s="174"/>
      <c r="AS1164" s="174"/>
      <c r="AT1164" s="174"/>
      <c r="AU1164" s="174"/>
      <c r="AV1164" s="174"/>
      <c r="AW1164" s="174"/>
      <c r="AX1164" s="174"/>
      <c r="AY1164" s="174"/>
    </row>
    <row r="1165" spans="14:51">
      <c r="N1165" s="174"/>
      <c r="O1165" s="174"/>
      <c r="P1165" s="174"/>
      <c r="Q1165" s="174"/>
      <c r="R1165" s="174"/>
      <c r="S1165" s="174"/>
      <c r="T1165" s="174"/>
      <c r="U1165" s="174"/>
      <c r="V1165" s="174"/>
      <c r="W1165" s="174"/>
      <c r="X1165" s="174"/>
      <c r="Y1165" s="174"/>
      <c r="Z1165" s="174"/>
      <c r="AA1165" s="174"/>
      <c r="AB1165" s="174"/>
      <c r="AC1165" s="174"/>
      <c r="AD1165" s="174"/>
      <c r="AE1165" s="174"/>
      <c r="AF1165" s="174"/>
      <c r="AG1165" s="174"/>
      <c r="AH1165" s="174"/>
      <c r="AI1165" s="174"/>
      <c r="AJ1165" s="174"/>
      <c r="AK1165" s="174"/>
      <c r="AL1165" s="174"/>
      <c r="AM1165" s="174"/>
      <c r="AN1165" s="174"/>
      <c r="AO1165" s="174"/>
      <c r="AP1165" s="174"/>
      <c r="AQ1165" s="174"/>
      <c r="AR1165" s="174"/>
      <c r="AS1165" s="174"/>
      <c r="AT1165" s="174"/>
      <c r="AU1165" s="174"/>
      <c r="AV1165" s="174"/>
      <c r="AW1165" s="174"/>
      <c r="AX1165" s="174"/>
      <c r="AY1165" s="174"/>
    </row>
    <row r="1166" spans="14:51">
      <c r="N1166" s="174"/>
      <c r="O1166" s="174"/>
      <c r="P1166" s="174"/>
      <c r="Q1166" s="174"/>
      <c r="R1166" s="174"/>
      <c r="S1166" s="174"/>
      <c r="T1166" s="174"/>
      <c r="U1166" s="174"/>
      <c r="V1166" s="174"/>
      <c r="W1166" s="174"/>
      <c r="X1166" s="174"/>
      <c r="Y1166" s="174"/>
      <c r="Z1166" s="174"/>
      <c r="AA1166" s="174"/>
      <c r="AB1166" s="174"/>
      <c r="AC1166" s="174"/>
      <c r="AD1166" s="174"/>
      <c r="AE1166" s="174"/>
      <c r="AF1166" s="174"/>
      <c r="AG1166" s="174"/>
      <c r="AH1166" s="174"/>
      <c r="AI1166" s="174"/>
      <c r="AJ1166" s="174"/>
      <c r="AK1166" s="174"/>
      <c r="AL1166" s="174"/>
      <c r="AM1166" s="174"/>
      <c r="AN1166" s="174"/>
      <c r="AO1166" s="174"/>
      <c r="AP1166" s="174"/>
      <c r="AQ1166" s="174"/>
      <c r="AR1166" s="174"/>
      <c r="AS1166" s="174"/>
      <c r="AT1166" s="174"/>
      <c r="AU1166" s="174"/>
      <c r="AV1166" s="174"/>
      <c r="AW1166" s="174"/>
      <c r="AX1166" s="174"/>
      <c r="AY1166" s="174"/>
    </row>
    <row r="1167" spans="14:51">
      <c r="N1167" s="174"/>
      <c r="O1167" s="174"/>
      <c r="P1167" s="174"/>
      <c r="Q1167" s="174"/>
      <c r="R1167" s="174"/>
      <c r="S1167" s="174"/>
      <c r="T1167" s="174"/>
      <c r="U1167" s="174"/>
      <c r="V1167" s="174"/>
      <c r="W1167" s="174"/>
      <c r="X1167" s="174"/>
      <c r="Y1167" s="174"/>
      <c r="Z1167" s="174"/>
      <c r="AA1167" s="174"/>
      <c r="AB1167" s="174"/>
      <c r="AC1167" s="174"/>
      <c r="AD1167" s="174"/>
      <c r="AE1167" s="174"/>
      <c r="AF1167" s="174"/>
      <c r="AG1167" s="174"/>
      <c r="AH1167" s="174"/>
      <c r="AI1167" s="174"/>
      <c r="AJ1167" s="174"/>
      <c r="AK1167" s="174"/>
      <c r="AL1167" s="174"/>
      <c r="AM1167" s="174"/>
      <c r="AN1167" s="174"/>
      <c r="AO1167" s="174"/>
      <c r="AP1167" s="174"/>
      <c r="AQ1167" s="174"/>
      <c r="AR1167" s="174"/>
      <c r="AS1167" s="174"/>
      <c r="AT1167" s="174"/>
      <c r="AU1167" s="174"/>
      <c r="AV1167" s="174"/>
      <c r="AW1167" s="174"/>
      <c r="AX1167" s="174"/>
      <c r="AY1167" s="174"/>
    </row>
    <row r="1168" spans="14:51">
      <c r="N1168" s="174"/>
      <c r="O1168" s="174"/>
      <c r="P1168" s="174"/>
      <c r="Q1168" s="174"/>
      <c r="R1168" s="174"/>
      <c r="S1168" s="174"/>
      <c r="T1168" s="174"/>
      <c r="U1168" s="174"/>
      <c r="V1168" s="174"/>
      <c r="W1168" s="174"/>
      <c r="X1168" s="174"/>
      <c r="Y1168" s="174"/>
      <c r="Z1168" s="174"/>
      <c r="AA1168" s="174"/>
      <c r="AB1168" s="174"/>
      <c r="AC1168" s="174"/>
      <c r="AD1168" s="174"/>
      <c r="AE1168" s="174"/>
      <c r="AF1168" s="174"/>
      <c r="AG1168" s="174"/>
      <c r="AH1168" s="174"/>
      <c r="AI1168" s="174"/>
      <c r="AJ1168" s="174"/>
      <c r="AK1168" s="174"/>
      <c r="AL1168" s="174"/>
      <c r="AM1168" s="174"/>
      <c r="AN1168" s="174"/>
      <c r="AO1168" s="174"/>
      <c r="AP1168" s="174"/>
      <c r="AQ1168" s="174"/>
      <c r="AR1168" s="174"/>
      <c r="AS1168" s="174"/>
      <c r="AT1168" s="174"/>
      <c r="AU1168" s="174"/>
      <c r="AV1168" s="174"/>
      <c r="AW1168" s="174"/>
      <c r="AX1168" s="174"/>
      <c r="AY1168" s="174"/>
    </row>
    <row r="1169" spans="14:51">
      <c r="N1169" s="174"/>
      <c r="O1169" s="174"/>
      <c r="P1169" s="174"/>
      <c r="Q1169" s="174"/>
      <c r="R1169" s="174"/>
      <c r="S1169" s="174"/>
      <c r="T1169" s="174"/>
      <c r="U1169" s="174"/>
      <c r="V1169" s="174"/>
      <c r="W1169" s="174"/>
      <c r="X1169" s="174"/>
      <c r="Y1169" s="174"/>
      <c r="Z1169" s="174"/>
      <c r="AA1169" s="174"/>
      <c r="AB1169" s="174"/>
      <c r="AC1169" s="174"/>
      <c r="AD1169" s="174"/>
      <c r="AE1169" s="174"/>
      <c r="AF1169" s="174"/>
      <c r="AG1169" s="174"/>
      <c r="AH1169" s="174"/>
      <c r="AI1169" s="174"/>
      <c r="AJ1169" s="174"/>
      <c r="AK1169" s="174"/>
      <c r="AL1169" s="174"/>
      <c r="AM1169" s="174"/>
      <c r="AN1169" s="174"/>
      <c r="AO1169" s="174"/>
      <c r="AP1169" s="174"/>
      <c r="AQ1169" s="174"/>
      <c r="AR1169" s="174"/>
      <c r="AS1169" s="174"/>
      <c r="AT1169" s="174"/>
      <c r="AU1169" s="174"/>
      <c r="AV1169" s="174"/>
      <c r="AW1169" s="174"/>
      <c r="AX1169" s="174"/>
      <c r="AY1169" s="174"/>
    </row>
    <row r="1170" spans="14:51">
      <c r="N1170" s="174"/>
      <c r="O1170" s="174"/>
      <c r="P1170" s="174"/>
      <c r="Q1170" s="174"/>
      <c r="R1170" s="174"/>
      <c r="S1170" s="174"/>
      <c r="T1170" s="174"/>
      <c r="U1170" s="174"/>
      <c r="V1170" s="174"/>
      <c r="W1170" s="174"/>
      <c r="X1170" s="174"/>
      <c r="Y1170" s="174"/>
      <c r="Z1170" s="174"/>
      <c r="AA1170" s="174"/>
      <c r="AB1170" s="174"/>
      <c r="AC1170" s="174"/>
      <c r="AD1170" s="174"/>
      <c r="AE1170" s="174"/>
      <c r="AF1170" s="174"/>
      <c r="AG1170" s="174"/>
      <c r="AH1170" s="174"/>
      <c r="AI1170" s="174"/>
      <c r="AJ1170" s="174"/>
      <c r="AK1170" s="174"/>
      <c r="AL1170" s="174"/>
      <c r="AM1170" s="174"/>
      <c r="AN1170" s="174"/>
      <c r="AO1170" s="174"/>
      <c r="AP1170" s="174"/>
      <c r="AQ1170" s="174"/>
      <c r="AR1170" s="174"/>
      <c r="AS1170" s="174"/>
      <c r="AT1170" s="174"/>
      <c r="AU1170" s="174"/>
      <c r="AV1170" s="174"/>
      <c r="AW1170" s="174"/>
      <c r="AX1170" s="174"/>
      <c r="AY1170" s="174"/>
    </row>
    <row r="1171" spans="14:51">
      <c r="N1171" s="174"/>
      <c r="O1171" s="174"/>
      <c r="P1171" s="174"/>
      <c r="Q1171" s="174"/>
      <c r="R1171" s="174"/>
      <c r="S1171" s="174"/>
      <c r="T1171" s="174"/>
      <c r="U1171" s="174"/>
      <c r="V1171" s="174"/>
      <c r="W1171" s="174"/>
      <c r="X1171" s="174"/>
      <c r="Y1171" s="174"/>
      <c r="Z1171" s="174"/>
      <c r="AA1171" s="174"/>
      <c r="AB1171" s="174"/>
      <c r="AC1171" s="174"/>
      <c r="AD1171" s="174"/>
      <c r="AE1171" s="174"/>
      <c r="AF1171" s="174"/>
      <c r="AG1171" s="174"/>
      <c r="AH1171" s="174"/>
      <c r="AI1171" s="174"/>
      <c r="AJ1171" s="174"/>
      <c r="AK1171" s="174"/>
      <c r="AL1171" s="174"/>
      <c r="AM1171" s="174"/>
      <c r="AN1171" s="174"/>
      <c r="AO1171" s="174"/>
      <c r="AP1171" s="174"/>
      <c r="AQ1171" s="174"/>
      <c r="AR1171" s="174"/>
      <c r="AS1171" s="174"/>
      <c r="AT1171" s="174"/>
      <c r="AU1171" s="174"/>
      <c r="AV1171" s="174"/>
      <c r="AW1171" s="174"/>
      <c r="AX1171" s="174"/>
      <c r="AY1171" s="174"/>
    </row>
    <row r="1172" spans="14:51">
      <c r="N1172" s="174"/>
      <c r="O1172" s="174"/>
      <c r="P1172" s="174"/>
      <c r="Q1172" s="174"/>
      <c r="R1172" s="174"/>
      <c r="S1172" s="174"/>
      <c r="T1172" s="174"/>
      <c r="U1172" s="174"/>
      <c r="V1172" s="174"/>
      <c r="W1172" s="174"/>
      <c r="X1172" s="174"/>
      <c r="Y1172" s="174"/>
      <c r="Z1172" s="174"/>
      <c r="AA1172" s="174"/>
      <c r="AB1172" s="174"/>
      <c r="AC1172" s="174"/>
      <c r="AD1172" s="174"/>
      <c r="AE1172" s="174"/>
      <c r="AF1172" s="174"/>
      <c r="AG1172" s="174"/>
      <c r="AH1172" s="174"/>
      <c r="AI1172" s="174"/>
      <c r="AJ1172" s="174"/>
      <c r="AK1172" s="174"/>
      <c r="AL1172" s="174"/>
      <c r="AM1172" s="174"/>
      <c r="AN1172" s="174"/>
      <c r="AO1172" s="174"/>
      <c r="AP1172" s="174"/>
      <c r="AQ1172" s="174"/>
      <c r="AR1172" s="174"/>
      <c r="AS1172" s="174"/>
      <c r="AT1172" s="174"/>
      <c r="AU1172" s="174"/>
      <c r="AV1172" s="174"/>
      <c r="AW1172" s="174"/>
      <c r="AX1172" s="174"/>
      <c r="AY1172" s="174"/>
    </row>
    <row r="1173" spans="14:51">
      <c r="N1173" s="174"/>
      <c r="O1173" s="174"/>
      <c r="P1173" s="174"/>
      <c r="Q1173" s="174"/>
      <c r="R1173" s="174"/>
      <c r="S1173" s="174"/>
      <c r="T1173" s="174"/>
      <c r="U1173" s="174"/>
      <c r="V1173" s="174"/>
      <c r="W1173" s="174"/>
      <c r="X1173" s="174"/>
      <c r="Y1173" s="174"/>
      <c r="Z1173" s="174"/>
      <c r="AA1173" s="174"/>
      <c r="AB1173" s="174"/>
      <c r="AC1173" s="174"/>
      <c r="AD1173" s="174"/>
      <c r="AE1173" s="174"/>
      <c r="AF1173" s="174"/>
      <c r="AG1173" s="174"/>
      <c r="AH1173" s="174"/>
      <c r="AI1173" s="174"/>
      <c r="AJ1173" s="174"/>
      <c r="AK1173" s="174"/>
      <c r="AL1173" s="174"/>
      <c r="AM1173" s="174"/>
      <c r="AN1173" s="174"/>
      <c r="AO1173" s="174"/>
      <c r="AP1173" s="174"/>
      <c r="AQ1173" s="174"/>
      <c r="AR1173" s="174"/>
      <c r="AS1173" s="174"/>
      <c r="AT1173" s="174"/>
      <c r="AU1173" s="174"/>
      <c r="AV1173" s="174"/>
      <c r="AW1173" s="174"/>
      <c r="AX1173" s="174"/>
      <c r="AY1173" s="174"/>
    </row>
    <row r="1174" spans="14:51">
      <c r="N1174" s="174"/>
      <c r="O1174" s="174"/>
      <c r="P1174" s="174"/>
      <c r="Q1174" s="174"/>
      <c r="R1174" s="174"/>
      <c r="S1174" s="174"/>
      <c r="T1174" s="174"/>
      <c r="U1174" s="174"/>
      <c r="V1174" s="174"/>
      <c r="W1174" s="174"/>
      <c r="X1174" s="174"/>
      <c r="Y1174" s="174"/>
      <c r="Z1174" s="174"/>
      <c r="AA1174" s="174"/>
      <c r="AB1174" s="174"/>
      <c r="AC1174" s="174"/>
      <c r="AD1174" s="174"/>
      <c r="AE1174" s="174"/>
      <c r="AF1174" s="174"/>
      <c r="AG1174" s="174"/>
      <c r="AH1174" s="174"/>
      <c r="AI1174" s="174"/>
      <c r="AJ1174" s="174"/>
      <c r="AK1174" s="174"/>
      <c r="AL1174" s="174"/>
      <c r="AM1174" s="174"/>
      <c r="AN1174" s="174"/>
      <c r="AO1174" s="174"/>
      <c r="AP1174" s="174"/>
      <c r="AQ1174" s="174"/>
      <c r="AR1174" s="174"/>
      <c r="AS1174" s="174"/>
      <c r="AT1174" s="174"/>
      <c r="AU1174" s="174"/>
      <c r="AV1174" s="174"/>
      <c r="AW1174" s="174"/>
      <c r="AX1174" s="174"/>
      <c r="AY1174" s="174"/>
    </row>
    <row r="1175" spans="14:51">
      <c r="N1175" s="174"/>
      <c r="O1175" s="174"/>
      <c r="P1175" s="174"/>
      <c r="Q1175" s="174"/>
      <c r="R1175" s="174"/>
      <c r="S1175" s="174"/>
      <c r="T1175" s="174"/>
      <c r="U1175" s="174"/>
      <c r="V1175" s="174"/>
      <c r="W1175" s="174"/>
      <c r="X1175" s="174"/>
      <c r="Y1175" s="174"/>
      <c r="Z1175" s="174"/>
      <c r="AA1175" s="174"/>
      <c r="AB1175" s="174"/>
      <c r="AC1175" s="174"/>
      <c r="AD1175" s="174"/>
      <c r="AE1175" s="174"/>
      <c r="AF1175" s="174"/>
      <c r="AG1175" s="174"/>
      <c r="AH1175" s="174"/>
      <c r="AI1175" s="174"/>
      <c r="AJ1175" s="174"/>
      <c r="AK1175" s="174"/>
      <c r="AL1175" s="174"/>
      <c r="AM1175" s="174"/>
      <c r="AN1175" s="174"/>
      <c r="AO1175" s="174"/>
      <c r="AP1175" s="174"/>
      <c r="AQ1175" s="174"/>
      <c r="AR1175" s="174"/>
      <c r="AS1175" s="174"/>
      <c r="AT1175" s="174"/>
      <c r="AU1175" s="174"/>
      <c r="AV1175" s="174"/>
      <c r="AW1175" s="174"/>
      <c r="AX1175" s="174"/>
      <c r="AY1175" s="174"/>
    </row>
    <row r="1176" spans="14:51">
      <c r="N1176" s="174"/>
      <c r="O1176" s="174"/>
      <c r="P1176" s="174"/>
      <c r="Q1176" s="174"/>
      <c r="R1176" s="174"/>
      <c r="S1176" s="174"/>
      <c r="T1176" s="174"/>
      <c r="U1176" s="174"/>
      <c r="V1176" s="174"/>
      <c r="W1176" s="174"/>
      <c r="X1176" s="174"/>
      <c r="Y1176" s="174"/>
      <c r="Z1176" s="174"/>
      <c r="AA1176" s="174"/>
      <c r="AB1176" s="174"/>
      <c r="AC1176" s="174"/>
      <c r="AD1176" s="174"/>
      <c r="AE1176" s="174"/>
      <c r="AF1176" s="174"/>
      <c r="AG1176" s="174"/>
      <c r="AH1176" s="174"/>
      <c r="AI1176" s="174"/>
      <c r="AJ1176" s="174"/>
      <c r="AK1176" s="174"/>
      <c r="AL1176" s="174"/>
      <c r="AM1176" s="174"/>
      <c r="AN1176" s="174"/>
      <c r="AO1176" s="174"/>
      <c r="AP1176" s="174"/>
      <c r="AQ1176" s="174"/>
      <c r="AR1176" s="174"/>
      <c r="AS1176" s="174"/>
      <c r="AT1176" s="174"/>
      <c r="AU1176" s="174"/>
      <c r="AV1176" s="174"/>
      <c r="AW1176" s="174"/>
      <c r="AX1176" s="174"/>
      <c r="AY1176" s="174"/>
    </row>
    <row r="1177" spans="14:51">
      <c r="N1177" s="174"/>
      <c r="O1177" s="174"/>
      <c r="P1177" s="174"/>
      <c r="Q1177" s="174"/>
      <c r="R1177" s="174"/>
      <c r="S1177" s="174"/>
      <c r="T1177" s="174"/>
      <c r="U1177" s="174"/>
      <c r="V1177" s="174"/>
      <c r="W1177" s="174"/>
      <c r="X1177" s="174"/>
      <c r="Y1177" s="174"/>
      <c r="Z1177" s="174"/>
      <c r="AA1177" s="174"/>
      <c r="AB1177" s="174"/>
      <c r="AC1177" s="174"/>
      <c r="AD1177" s="174"/>
      <c r="AE1177" s="174"/>
      <c r="AF1177" s="174"/>
      <c r="AG1177" s="174"/>
      <c r="AH1177" s="174"/>
      <c r="AI1177" s="174"/>
      <c r="AJ1177" s="174"/>
      <c r="AK1177" s="174"/>
      <c r="AL1177" s="174"/>
      <c r="AM1177" s="174"/>
      <c r="AN1177" s="174"/>
      <c r="AO1177" s="174"/>
      <c r="AP1177" s="174"/>
      <c r="AQ1177" s="174"/>
      <c r="AR1177" s="174"/>
      <c r="AS1177" s="174"/>
      <c r="AT1177" s="174"/>
      <c r="AU1177" s="174"/>
      <c r="AV1177" s="174"/>
      <c r="AW1177" s="174"/>
      <c r="AX1177" s="174"/>
      <c r="AY1177" s="174"/>
    </row>
    <row r="1178" spans="14:51">
      <c r="N1178" s="174"/>
      <c r="O1178" s="174"/>
      <c r="P1178" s="174"/>
      <c r="Q1178" s="174"/>
      <c r="R1178" s="174"/>
      <c r="S1178" s="174"/>
      <c r="T1178" s="174"/>
      <c r="U1178" s="174"/>
      <c r="V1178" s="174"/>
      <c r="W1178" s="174"/>
      <c r="X1178" s="174"/>
      <c r="Y1178" s="174"/>
      <c r="Z1178" s="174"/>
      <c r="AA1178" s="174"/>
      <c r="AB1178" s="174"/>
      <c r="AC1178" s="174"/>
      <c r="AD1178" s="174"/>
      <c r="AE1178" s="174"/>
      <c r="AF1178" s="174"/>
      <c r="AG1178" s="174"/>
      <c r="AH1178" s="174"/>
      <c r="AI1178" s="174"/>
      <c r="AJ1178" s="174"/>
      <c r="AK1178" s="174"/>
      <c r="AL1178" s="174"/>
      <c r="AM1178" s="174"/>
      <c r="AN1178" s="174"/>
      <c r="AO1178" s="174"/>
      <c r="AP1178" s="174"/>
      <c r="AQ1178" s="174"/>
      <c r="AR1178" s="174"/>
      <c r="AS1178" s="174"/>
      <c r="AT1178" s="174"/>
      <c r="AU1178" s="174"/>
      <c r="AV1178" s="174"/>
      <c r="AW1178" s="174"/>
      <c r="AX1178" s="174"/>
      <c r="AY1178" s="174"/>
    </row>
    <row r="1179" spans="14:51">
      <c r="N1179" s="174"/>
      <c r="O1179" s="174"/>
      <c r="P1179" s="174"/>
      <c r="Q1179" s="174"/>
      <c r="R1179" s="174"/>
      <c r="S1179" s="174"/>
      <c r="T1179" s="174"/>
      <c r="U1179" s="174"/>
      <c r="V1179" s="174"/>
      <c r="W1179" s="174"/>
      <c r="X1179" s="174"/>
      <c r="Y1179" s="174"/>
      <c r="Z1179" s="174"/>
      <c r="AA1179" s="174"/>
      <c r="AB1179" s="174"/>
      <c r="AC1179" s="174"/>
      <c r="AD1179" s="174"/>
      <c r="AE1179" s="174"/>
      <c r="AF1179" s="174"/>
      <c r="AG1179" s="174"/>
      <c r="AH1179" s="174"/>
      <c r="AI1179" s="174"/>
      <c r="AJ1179" s="174"/>
      <c r="AK1179" s="174"/>
      <c r="AL1179" s="174"/>
      <c r="AM1179" s="174"/>
      <c r="AN1179" s="174"/>
      <c r="AO1179" s="174"/>
      <c r="AP1179" s="174"/>
      <c r="AQ1179" s="174"/>
      <c r="AR1179" s="174"/>
      <c r="AS1179" s="174"/>
      <c r="AT1179" s="174"/>
      <c r="AU1179" s="174"/>
      <c r="AV1179" s="174"/>
      <c r="AW1179" s="174"/>
      <c r="AX1179" s="174"/>
      <c r="AY1179" s="174"/>
    </row>
    <row r="1180" spans="14:51">
      <c r="N1180" s="174"/>
      <c r="O1180" s="174"/>
      <c r="P1180" s="174"/>
      <c r="Q1180" s="174"/>
      <c r="R1180" s="174"/>
      <c r="S1180" s="174"/>
      <c r="T1180" s="174"/>
      <c r="U1180" s="174"/>
      <c r="V1180" s="174"/>
      <c r="W1180" s="174"/>
      <c r="X1180" s="174"/>
      <c r="Y1180" s="174"/>
      <c r="Z1180" s="174"/>
      <c r="AA1180" s="174"/>
      <c r="AB1180" s="174"/>
      <c r="AC1180" s="174"/>
      <c r="AD1180" s="174"/>
      <c r="AE1180" s="174"/>
      <c r="AF1180" s="174"/>
      <c r="AG1180" s="174"/>
      <c r="AH1180" s="174"/>
      <c r="AI1180" s="174"/>
      <c r="AJ1180" s="174"/>
      <c r="AK1180" s="174"/>
      <c r="AL1180" s="174"/>
      <c r="AM1180" s="174"/>
      <c r="AN1180" s="174"/>
      <c r="AO1180" s="174"/>
      <c r="AP1180" s="174"/>
      <c r="AQ1180" s="174"/>
      <c r="AR1180" s="174"/>
      <c r="AS1180" s="174"/>
      <c r="AT1180" s="174"/>
      <c r="AU1180" s="174"/>
      <c r="AV1180" s="174"/>
      <c r="AW1180" s="174"/>
      <c r="AX1180" s="174"/>
      <c r="AY1180" s="174"/>
    </row>
    <row r="1181" spans="14:51">
      <c r="N1181" s="174"/>
      <c r="O1181" s="174"/>
      <c r="P1181" s="174"/>
      <c r="Q1181" s="174"/>
      <c r="R1181" s="174"/>
      <c r="S1181" s="174"/>
      <c r="T1181" s="174"/>
      <c r="U1181" s="174"/>
      <c r="V1181" s="174"/>
      <c r="W1181" s="174"/>
      <c r="X1181" s="174"/>
      <c r="Y1181" s="174"/>
      <c r="Z1181" s="174"/>
      <c r="AA1181" s="174"/>
      <c r="AB1181" s="174"/>
      <c r="AC1181" s="174"/>
      <c r="AD1181" s="174"/>
      <c r="AE1181" s="174"/>
      <c r="AF1181" s="174"/>
      <c r="AG1181" s="174"/>
      <c r="AH1181" s="174"/>
      <c r="AI1181" s="174"/>
      <c r="AJ1181" s="174"/>
      <c r="AK1181" s="174"/>
      <c r="AL1181" s="174"/>
      <c r="AM1181" s="174"/>
      <c r="AN1181" s="174"/>
      <c r="AO1181" s="174"/>
      <c r="AP1181" s="174"/>
      <c r="AQ1181" s="174"/>
      <c r="AR1181" s="174"/>
      <c r="AS1181" s="174"/>
      <c r="AT1181" s="174"/>
      <c r="AU1181" s="174"/>
      <c r="AV1181" s="174"/>
      <c r="AW1181" s="174"/>
      <c r="AX1181" s="174"/>
      <c r="AY1181" s="174"/>
    </row>
    <row r="1182" spans="14:51">
      <c r="N1182" s="174"/>
      <c r="O1182" s="174"/>
      <c r="P1182" s="174"/>
      <c r="Q1182" s="174"/>
      <c r="R1182" s="174"/>
      <c r="S1182" s="174"/>
      <c r="T1182" s="174"/>
      <c r="U1182" s="174"/>
      <c r="V1182" s="174"/>
      <c r="W1182" s="174"/>
      <c r="X1182" s="174"/>
      <c r="Y1182" s="174"/>
      <c r="Z1182" s="174"/>
      <c r="AA1182" s="174"/>
      <c r="AB1182" s="174"/>
      <c r="AC1182" s="174"/>
      <c r="AD1182" s="174"/>
      <c r="AE1182" s="174"/>
      <c r="AF1182" s="174"/>
      <c r="AG1182" s="174"/>
      <c r="AH1182" s="174"/>
      <c r="AI1182" s="174"/>
      <c r="AJ1182" s="174"/>
      <c r="AK1182" s="174"/>
      <c r="AL1182" s="174"/>
      <c r="AM1182" s="174"/>
      <c r="AN1182" s="174"/>
      <c r="AO1182" s="174"/>
      <c r="AP1182" s="174"/>
      <c r="AQ1182" s="174"/>
      <c r="AR1182" s="174"/>
      <c r="AS1182" s="174"/>
      <c r="AT1182" s="174"/>
      <c r="AU1182" s="174"/>
      <c r="AV1182" s="174"/>
      <c r="AW1182" s="174"/>
      <c r="AX1182" s="174"/>
      <c r="AY1182" s="174"/>
    </row>
    <row r="1183" spans="14:51">
      <c r="N1183" s="174"/>
      <c r="O1183" s="174"/>
      <c r="P1183" s="174"/>
      <c r="Q1183" s="174"/>
      <c r="R1183" s="174"/>
      <c r="S1183" s="174"/>
      <c r="T1183" s="174"/>
      <c r="U1183" s="174"/>
      <c r="V1183" s="174"/>
      <c r="W1183" s="174"/>
      <c r="X1183" s="174"/>
      <c r="Y1183" s="174"/>
      <c r="Z1183" s="174"/>
      <c r="AA1183" s="174"/>
      <c r="AB1183" s="174"/>
      <c r="AC1183" s="174"/>
      <c r="AD1183" s="174"/>
      <c r="AE1183" s="174"/>
      <c r="AF1183" s="174"/>
      <c r="AG1183" s="174"/>
      <c r="AH1183" s="174"/>
      <c r="AI1183" s="174"/>
      <c r="AJ1183" s="174"/>
      <c r="AK1183" s="174"/>
      <c r="AL1183" s="174"/>
      <c r="AM1183" s="174"/>
      <c r="AN1183" s="174"/>
      <c r="AO1183" s="174"/>
      <c r="AP1183" s="174"/>
      <c r="AQ1183" s="174"/>
      <c r="AR1183" s="174"/>
      <c r="AS1183" s="174"/>
      <c r="AT1183" s="174"/>
      <c r="AU1183" s="174"/>
      <c r="AV1183" s="174"/>
      <c r="AW1183" s="174"/>
      <c r="AX1183" s="174"/>
      <c r="AY1183" s="174"/>
    </row>
    <row r="1184" spans="14:51">
      <c r="N1184" s="174"/>
      <c r="O1184" s="174"/>
      <c r="P1184" s="174"/>
      <c r="Q1184" s="174"/>
      <c r="R1184" s="174"/>
      <c r="S1184" s="174"/>
      <c r="T1184" s="174"/>
      <c r="U1184" s="174"/>
      <c r="V1184" s="174"/>
      <c r="W1184" s="174"/>
      <c r="X1184" s="174"/>
      <c r="Y1184" s="174"/>
      <c r="Z1184" s="174"/>
      <c r="AA1184" s="174"/>
      <c r="AB1184" s="174"/>
      <c r="AC1184" s="174"/>
      <c r="AD1184" s="174"/>
      <c r="AE1184" s="174"/>
      <c r="AF1184" s="174"/>
      <c r="AG1184" s="174"/>
      <c r="AH1184" s="174"/>
      <c r="AI1184" s="174"/>
      <c r="AJ1184" s="174"/>
      <c r="AK1184" s="174"/>
      <c r="AL1184" s="174"/>
      <c r="AM1184" s="174"/>
      <c r="AN1184" s="174"/>
      <c r="AO1184" s="174"/>
      <c r="AP1184" s="174"/>
      <c r="AQ1184" s="174"/>
      <c r="AR1184" s="174"/>
      <c r="AS1184" s="174"/>
      <c r="AT1184" s="174"/>
      <c r="AU1184" s="174"/>
      <c r="AV1184" s="174"/>
      <c r="AW1184" s="174"/>
      <c r="AX1184" s="174"/>
      <c r="AY1184" s="174"/>
    </row>
    <row r="1185" spans="14:51">
      <c r="N1185" s="174"/>
      <c r="O1185" s="174"/>
      <c r="P1185" s="174"/>
      <c r="Q1185" s="174"/>
      <c r="R1185" s="174"/>
      <c r="S1185" s="174"/>
      <c r="T1185" s="174"/>
      <c r="U1185" s="174"/>
      <c r="V1185" s="174"/>
      <c r="W1185" s="174"/>
      <c r="X1185" s="174"/>
      <c r="Y1185" s="174"/>
      <c r="Z1185" s="174"/>
      <c r="AA1185" s="174"/>
      <c r="AB1185" s="174"/>
      <c r="AC1185" s="174"/>
      <c r="AD1185" s="174"/>
      <c r="AE1185" s="174"/>
      <c r="AF1185" s="174"/>
      <c r="AG1185" s="174"/>
      <c r="AH1185" s="174"/>
      <c r="AI1185" s="174"/>
      <c r="AJ1185" s="174"/>
      <c r="AK1185" s="174"/>
      <c r="AL1185" s="174"/>
      <c r="AM1185" s="174"/>
      <c r="AN1185" s="174"/>
      <c r="AO1185" s="174"/>
      <c r="AP1185" s="174"/>
      <c r="AQ1185" s="174"/>
      <c r="AR1185" s="174"/>
      <c r="AS1185" s="174"/>
      <c r="AT1185" s="174"/>
      <c r="AU1185" s="174"/>
      <c r="AV1185" s="174"/>
      <c r="AW1185" s="174"/>
      <c r="AX1185" s="174"/>
      <c r="AY1185" s="174"/>
    </row>
    <row r="1186" spans="14:51">
      <c r="N1186" s="174"/>
      <c r="O1186" s="174"/>
      <c r="P1186" s="174"/>
      <c r="Q1186" s="174"/>
      <c r="R1186" s="174"/>
      <c r="S1186" s="174"/>
      <c r="T1186" s="174"/>
      <c r="U1186" s="174"/>
      <c r="V1186" s="174"/>
      <c r="W1186" s="174"/>
      <c r="X1186" s="174"/>
      <c r="Y1186" s="174"/>
      <c r="Z1186" s="174"/>
      <c r="AA1186" s="174"/>
      <c r="AB1186" s="174"/>
      <c r="AC1186" s="174"/>
      <c r="AD1186" s="174"/>
      <c r="AE1186" s="174"/>
      <c r="AF1186" s="174"/>
      <c r="AG1186" s="174"/>
      <c r="AH1186" s="174"/>
      <c r="AI1186" s="174"/>
      <c r="AJ1186" s="174"/>
      <c r="AK1186" s="174"/>
      <c r="AL1186" s="174"/>
      <c r="AM1186" s="174"/>
      <c r="AN1186" s="174"/>
      <c r="AO1186" s="174"/>
      <c r="AP1186" s="174"/>
      <c r="AQ1186" s="174"/>
      <c r="AR1186" s="174"/>
      <c r="AS1186" s="174"/>
      <c r="AT1186" s="174"/>
      <c r="AU1186" s="174"/>
      <c r="AV1186" s="174"/>
      <c r="AW1186" s="174"/>
      <c r="AX1186" s="174"/>
      <c r="AY1186" s="174"/>
    </row>
    <row r="1187" spans="14:51">
      <c r="N1187" s="174"/>
      <c r="O1187" s="174"/>
      <c r="P1187" s="174"/>
      <c r="Q1187" s="174"/>
      <c r="R1187" s="174"/>
      <c r="S1187" s="174"/>
      <c r="T1187" s="174"/>
      <c r="U1187" s="174"/>
      <c r="V1187" s="174"/>
      <c r="W1187" s="174"/>
      <c r="X1187" s="174"/>
      <c r="Y1187" s="174"/>
      <c r="Z1187" s="174"/>
      <c r="AA1187" s="174"/>
      <c r="AB1187" s="174"/>
      <c r="AC1187" s="174"/>
      <c r="AD1187" s="174"/>
      <c r="AE1187" s="174"/>
      <c r="AF1187" s="174"/>
      <c r="AG1187" s="174"/>
      <c r="AH1187" s="174"/>
      <c r="AI1187" s="174"/>
      <c r="AJ1187" s="174"/>
      <c r="AK1187" s="174"/>
      <c r="AL1187" s="174"/>
      <c r="AM1187" s="174"/>
      <c r="AN1187" s="174"/>
      <c r="AO1187" s="174"/>
      <c r="AP1187" s="174"/>
      <c r="AQ1187" s="174"/>
      <c r="AR1187" s="174"/>
      <c r="AS1187" s="174"/>
      <c r="AT1187" s="174"/>
      <c r="AU1187" s="174"/>
      <c r="AV1187" s="174"/>
      <c r="AW1187" s="174"/>
      <c r="AX1187" s="174"/>
      <c r="AY1187" s="174"/>
    </row>
    <row r="1188" spans="14:51">
      <c r="N1188" s="174"/>
      <c r="O1188" s="174"/>
      <c r="P1188" s="174"/>
      <c r="Q1188" s="174"/>
      <c r="R1188" s="174"/>
      <c r="S1188" s="174"/>
      <c r="T1188" s="174"/>
      <c r="U1188" s="174"/>
      <c r="V1188" s="174"/>
      <c r="W1188" s="174"/>
      <c r="X1188" s="174"/>
      <c r="Y1188" s="174"/>
      <c r="Z1188" s="174"/>
      <c r="AA1188" s="174"/>
      <c r="AB1188" s="174"/>
      <c r="AC1188" s="174"/>
      <c r="AD1188" s="174"/>
      <c r="AE1188" s="174"/>
      <c r="AF1188" s="174"/>
      <c r="AG1188" s="174"/>
      <c r="AH1188" s="174"/>
      <c r="AI1188" s="174"/>
      <c r="AJ1188" s="174"/>
      <c r="AK1188" s="174"/>
      <c r="AL1188" s="174"/>
      <c r="AM1188" s="174"/>
      <c r="AN1188" s="174"/>
      <c r="AO1188" s="174"/>
      <c r="AP1188" s="174"/>
      <c r="AQ1188" s="174"/>
      <c r="AR1188" s="174"/>
      <c r="AS1188" s="174"/>
      <c r="AT1188" s="174"/>
      <c r="AU1188" s="174"/>
      <c r="AV1188" s="174"/>
      <c r="AW1188" s="174"/>
      <c r="AX1188" s="174"/>
      <c r="AY1188" s="174"/>
    </row>
    <row r="1189" spans="14:51">
      <c r="N1189" s="174"/>
      <c r="O1189" s="174"/>
      <c r="P1189" s="174"/>
      <c r="Q1189" s="174"/>
      <c r="R1189" s="174"/>
      <c r="S1189" s="174"/>
      <c r="T1189" s="174"/>
      <c r="U1189" s="174"/>
      <c r="V1189" s="174"/>
      <c r="W1189" s="174"/>
      <c r="X1189" s="174"/>
      <c r="Y1189" s="174"/>
      <c r="Z1189" s="174"/>
      <c r="AA1189" s="174"/>
      <c r="AB1189" s="174"/>
      <c r="AC1189" s="174"/>
      <c r="AD1189" s="174"/>
      <c r="AE1189" s="174"/>
      <c r="AF1189" s="174"/>
      <c r="AG1189" s="174"/>
      <c r="AH1189" s="174"/>
      <c r="AI1189" s="174"/>
      <c r="AJ1189" s="174"/>
      <c r="AK1189" s="174"/>
      <c r="AL1189" s="174"/>
      <c r="AM1189" s="174"/>
      <c r="AN1189" s="174"/>
      <c r="AO1189" s="174"/>
      <c r="AP1189" s="174"/>
      <c r="AQ1189" s="174"/>
      <c r="AR1189" s="174"/>
      <c r="AS1189" s="174"/>
      <c r="AT1189" s="174"/>
      <c r="AU1189" s="174"/>
      <c r="AV1189" s="174"/>
      <c r="AW1189" s="174"/>
      <c r="AX1189" s="174"/>
      <c r="AY1189" s="174"/>
    </row>
    <row r="1190" spans="14:51">
      <c r="N1190" s="174"/>
      <c r="O1190" s="174"/>
      <c r="P1190" s="174"/>
      <c r="Q1190" s="174"/>
      <c r="R1190" s="174"/>
      <c r="S1190" s="174"/>
      <c r="T1190" s="174"/>
      <c r="U1190" s="174"/>
      <c r="V1190" s="174"/>
      <c r="W1190" s="174"/>
      <c r="X1190" s="174"/>
      <c r="Y1190" s="174"/>
      <c r="Z1190" s="174"/>
      <c r="AA1190" s="174"/>
      <c r="AB1190" s="174"/>
      <c r="AC1190" s="174"/>
      <c r="AD1190" s="174"/>
      <c r="AE1190" s="174"/>
      <c r="AF1190" s="174"/>
      <c r="AG1190" s="174"/>
      <c r="AH1190" s="174"/>
      <c r="AI1190" s="174"/>
      <c r="AJ1190" s="174"/>
      <c r="AK1190" s="174"/>
      <c r="AL1190" s="174"/>
      <c r="AM1190" s="174"/>
      <c r="AN1190" s="174"/>
      <c r="AO1190" s="174"/>
      <c r="AP1190" s="174"/>
      <c r="AQ1190" s="174"/>
      <c r="AR1190" s="174"/>
      <c r="AS1190" s="174"/>
      <c r="AT1190" s="174"/>
      <c r="AU1190" s="174"/>
      <c r="AV1190" s="174"/>
      <c r="AW1190" s="174"/>
      <c r="AX1190" s="174"/>
      <c r="AY1190" s="174"/>
    </row>
    <row r="1191" spans="14:51">
      <c r="N1191" s="174"/>
      <c r="O1191" s="174"/>
      <c r="P1191" s="174"/>
      <c r="Q1191" s="174"/>
      <c r="R1191" s="174"/>
      <c r="S1191" s="174"/>
      <c r="T1191" s="174"/>
      <c r="U1191" s="174"/>
      <c r="V1191" s="174"/>
      <c r="W1191" s="174"/>
      <c r="X1191" s="174"/>
      <c r="Y1191" s="174"/>
      <c r="Z1191" s="174"/>
      <c r="AA1191" s="174"/>
      <c r="AB1191" s="174"/>
      <c r="AC1191" s="174"/>
      <c r="AD1191" s="174"/>
      <c r="AE1191" s="174"/>
      <c r="AF1191" s="174"/>
      <c r="AG1191" s="174"/>
      <c r="AH1191" s="174"/>
      <c r="AI1191" s="174"/>
      <c r="AJ1191" s="174"/>
      <c r="AK1191" s="174"/>
      <c r="AL1191" s="174"/>
      <c r="AM1191" s="174"/>
      <c r="AN1191" s="174"/>
      <c r="AO1191" s="174"/>
      <c r="AP1191" s="174"/>
      <c r="AQ1191" s="174"/>
      <c r="AR1191" s="174"/>
      <c r="AS1191" s="174"/>
      <c r="AT1191" s="174"/>
      <c r="AU1191" s="174"/>
      <c r="AV1191" s="174"/>
      <c r="AW1191" s="174"/>
      <c r="AX1191" s="174"/>
      <c r="AY1191" s="174"/>
    </row>
    <row r="1192" spans="14:51">
      <c r="N1192" s="174"/>
      <c r="O1192" s="174"/>
      <c r="P1192" s="174"/>
      <c r="Q1192" s="174"/>
      <c r="R1192" s="174"/>
      <c r="S1192" s="174"/>
      <c r="T1192" s="174"/>
      <c r="U1192" s="174"/>
      <c r="V1192" s="174"/>
      <c r="W1192" s="174"/>
      <c r="X1192" s="174"/>
      <c r="Y1192" s="174"/>
      <c r="Z1192" s="174"/>
      <c r="AA1192" s="174"/>
      <c r="AB1192" s="174"/>
      <c r="AC1192" s="174"/>
      <c r="AD1192" s="174"/>
      <c r="AE1192" s="174"/>
      <c r="AF1192" s="174"/>
      <c r="AG1192" s="174"/>
      <c r="AH1192" s="174"/>
      <c r="AI1192" s="174"/>
      <c r="AJ1192" s="174"/>
      <c r="AK1192" s="174"/>
      <c r="AL1192" s="174"/>
      <c r="AM1192" s="174"/>
      <c r="AN1192" s="174"/>
      <c r="AO1192" s="174"/>
      <c r="AP1192" s="174"/>
      <c r="AQ1192" s="174"/>
      <c r="AR1192" s="174"/>
      <c r="AS1192" s="174"/>
      <c r="AT1192" s="174"/>
      <c r="AU1192" s="174"/>
      <c r="AV1192" s="174"/>
      <c r="AW1192" s="174"/>
      <c r="AX1192" s="174"/>
      <c r="AY1192" s="174"/>
    </row>
    <row r="1193" spans="14:51">
      <c r="N1193" s="174"/>
      <c r="O1193" s="174"/>
      <c r="P1193" s="174"/>
      <c r="Q1193" s="174"/>
      <c r="R1193" s="174"/>
      <c r="S1193" s="174"/>
      <c r="T1193" s="174"/>
      <c r="U1193" s="174"/>
      <c r="V1193" s="174"/>
      <c r="W1193" s="174"/>
      <c r="X1193" s="174"/>
      <c r="Y1193" s="174"/>
      <c r="Z1193" s="174"/>
      <c r="AA1193" s="174"/>
      <c r="AB1193" s="174"/>
      <c r="AC1193" s="174"/>
      <c r="AD1193" s="174"/>
      <c r="AE1193" s="174"/>
      <c r="AF1193" s="174"/>
      <c r="AG1193" s="174"/>
      <c r="AH1193" s="174"/>
      <c r="AI1193" s="174"/>
      <c r="AJ1193" s="174"/>
      <c r="AK1193" s="174"/>
      <c r="AL1193" s="174"/>
      <c r="AM1193" s="174"/>
      <c r="AN1193" s="174"/>
      <c r="AO1193" s="174"/>
      <c r="AP1193" s="174"/>
      <c r="AQ1193" s="174"/>
      <c r="AR1193" s="174"/>
      <c r="AS1193" s="174"/>
      <c r="AT1193" s="174"/>
      <c r="AU1193" s="174"/>
      <c r="AV1193" s="174"/>
      <c r="AW1193" s="174"/>
      <c r="AX1193" s="174"/>
      <c r="AY1193" s="174"/>
    </row>
    <row r="1194" spans="14:51">
      <c r="N1194" s="174"/>
      <c r="O1194" s="174"/>
      <c r="P1194" s="174"/>
      <c r="Q1194" s="174"/>
      <c r="R1194" s="174"/>
      <c r="S1194" s="174"/>
      <c r="T1194" s="174"/>
      <c r="U1194" s="174"/>
      <c r="V1194" s="174"/>
      <c r="W1194" s="174"/>
      <c r="X1194" s="174"/>
      <c r="Y1194" s="174"/>
      <c r="Z1194" s="174"/>
      <c r="AA1194" s="174"/>
      <c r="AB1194" s="174"/>
      <c r="AC1194" s="174"/>
      <c r="AD1194" s="174"/>
      <c r="AE1194" s="174"/>
      <c r="AF1194" s="174"/>
      <c r="AG1194" s="174"/>
      <c r="AH1194" s="174"/>
      <c r="AI1194" s="174"/>
      <c r="AJ1194" s="174"/>
      <c r="AK1194" s="174"/>
      <c r="AL1194" s="174"/>
      <c r="AM1194" s="174"/>
      <c r="AN1194" s="174"/>
      <c r="AO1194" s="174"/>
      <c r="AP1194" s="174"/>
      <c r="AQ1194" s="174"/>
      <c r="AR1194" s="174"/>
      <c r="AS1194" s="174"/>
      <c r="AT1194" s="174"/>
      <c r="AU1194" s="174"/>
      <c r="AV1194" s="174"/>
      <c r="AW1194" s="174"/>
      <c r="AX1194" s="174"/>
      <c r="AY1194" s="174"/>
    </row>
    <row r="1195" spans="14:51">
      <c r="N1195" s="174"/>
      <c r="O1195" s="174"/>
      <c r="P1195" s="174"/>
      <c r="Q1195" s="174"/>
      <c r="R1195" s="174"/>
      <c r="S1195" s="174"/>
      <c r="T1195" s="174"/>
      <c r="U1195" s="174"/>
      <c r="V1195" s="174"/>
      <c r="W1195" s="174"/>
      <c r="X1195" s="174"/>
      <c r="Y1195" s="174"/>
      <c r="Z1195" s="174"/>
      <c r="AA1195" s="174"/>
      <c r="AB1195" s="174"/>
      <c r="AC1195" s="174"/>
      <c r="AD1195" s="174"/>
      <c r="AE1195" s="174"/>
      <c r="AF1195" s="174"/>
      <c r="AG1195" s="174"/>
      <c r="AH1195" s="174"/>
      <c r="AI1195" s="174"/>
      <c r="AJ1195" s="174"/>
      <c r="AK1195" s="174"/>
      <c r="AL1195" s="174"/>
      <c r="AM1195" s="174"/>
      <c r="AN1195" s="174"/>
      <c r="AO1195" s="174"/>
      <c r="AP1195" s="174"/>
      <c r="AQ1195" s="174"/>
      <c r="AR1195" s="174"/>
      <c r="AS1195" s="174"/>
      <c r="AT1195" s="174"/>
      <c r="AU1195" s="174"/>
      <c r="AV1195" s="174"/>
      <c r="AW1195" s="174"/>
      <c r="AX1195" s="174"/>
      <c r="AY1195" s="174"/>
    </row>
    <row r="1196" spans="14:51">
      <c r="N1196" s="174"/>
      <c r="O1196" s="174"/>
      <c r="P1196" s="174"/>
      <c r="Q1196" s="174"/>
      <c r="R1196" s="174"/>
      <c r="S1196" s="174"/>
      <c r="T1196" s="174"/>
      <c r="U1196" s="174"/>
      <c r="V1196" s="174"/>
      <c r="W1196" s="174"/>
      <c r="X1196" s="174"/>
      <c r="Y1196" s="174"/>
      <c r="Z1196" s="174"/>
      <c r="AA1196" s="174"/>
      <c r="AB1196" s="174"/>
      <c r="AC1196" s="174"/>
      <c r="AD1196" s="174"/>
      <c r="AE1196" s="174"/>
      <c r="AF1196" s="174"/>
      <c r="AG1196" s="174"/>
      <c r="AH1196" s="174"/>
      <c r="AI1196" s="174"/>
      <c r="AJ1196" s="174"/>
      <c r="AK1196" s="174"/>
      <c r="AL1196" s="174"/>
      <c r="AM1196" s="174"/>
      <c r="AN1196" s="174"/>
      <c r="AO1196" s="174"/>
      <c r="AP1196" s="174"/>
      <c r="AQ1196" s="174"/>
      <c r="AR1196" s="174"/>
      <c r="AS1196" s="174"/>
      <c r="AT1196" s="174"/>
      <c r="AU1196" s="174"/>
      <c r="AV1196" s="174"/>
      <c r="AW1196" s="174"/>
      <c r="AX1196" s="174"/>
      <c r="AY1196" s="174"/>
    </row>
    <row r="1197" spans="14:51">
      <c r="N1197" s="174"/>
      <c r="O1197" s="174"/>
      <c r="P1197" s="174"/>
      <c r="Q1197" s="174"/>
      <c r="R1197" s="174"/>
      <c r="S1197" s="174"/>
      <c r="T1197" s="174"/>
      <c r="U1197" s="174"/>
      <c r="V1197" s="174"/>
      <c r="W1197" s="174"/>
      <c r="X1197" s="174"/>
      <c r="Y1197" s="174"/>
      <c r="Z1197" s="174"/>
      <c r="AA1197" s="174"/>
      <c r="AB1197" s="174"/>
      <c r="AC1197" s="174"/>
      <c r="AD1197" s="174"/>
      <c r="AE1197" s="174"/>
      <c r="AF1197" s="174"/>
      <c r="AG1197" s="174"/>
      <c r="AH1197" s="174"/>
      <c r="AI1197" s="174"/>
      <c r="AJ1197" s="174"/>
      <c r="AK1197" s="174"/>
      <c r="AL1197" s="174"/>
      <c r="AM1197" s="174"/>
      <c r="AN1197" s="174"/>
      <c r="AO1197" s="174"/>
      <c r="AP1197" s="174"/>
      <c r="AQ1197" s="174"/>
      <c r="AR1197" s="174"/>
      <c r="AS1197" s="174"/>
      <c r="AT1197" s="174"/>
      <c r="AU1197" s="174"/>
      <c r="AV1197" s="174"/>
      <c r="AW1197" s="174"/>
      <c r="AX1197" s="174"/>
      <c r="AY1197" s="174"/>
    </row>
    <row r="1198" spans="14:51">
      <c r="N1198" s="174"/>
      <c r="O1198" s="174"/>
      <c r="P1198" s="174"/>
      <c r="Q1198" s="174"/>
      <c r="R1198" s="174"/>
      <c r="S1198" s="174"/>
      <c r="T1198" s="174"/>
      <c r="U1198" s="174"/>
      <c r="V1198" s="174"/>
      <c r="W1198" s="174"/>
      <c r="X1198" s="174"/>
      <c r="Y1198" s="174"/>
      <c r="Z1198" s="174"/>
      <c r="AA1198" s="174"/>
      <c r="AB1198" s="174"/>
      <c r="AC1198" s="174"/>
      <c r="AD1198" s="174"/>
      <c r="AE1198" s="174"/>
      <c r="AF1198" s="174"/>
      <c r="AG1198" s="174"/>
      <c r="AH1198" s="174"/>
      <c r="AI1198" s="174"/>
      <c r="AJ1198" s="174"/>
      <c r="AK1198" s="174"/>
      <c r="AL1198" s="174"/>
      <c r="AM1198" s="174"/>
      <c r="AN1198" s="174"/>
      <c r="AO1198" s="174"/>
      <c r="AP1198" s="174"/>
      <c r="AQ1198" s="174"/>
      <c r="AR1198" s="174"/>
      <c r="AS1198" s="174"/>
      <c r="AT1198" s="174"/>
      <c r="AU1198" s="174"/>
      <c r="AV1198" s="174"/>
      <c r="AW1198" s="174"/>
      <c r="AX1198" s="174"/>
      <c r="AY1198" s="174"/>
    </row>
    <row r="1199" spans="14:51">
      <c r="N1199" s="174"/>
      <c r="O1199" s="174"/>
      <c r="P1199" s="174"/>
      <c r="Q1199" s="174"/>
      <c r="R1199" s="174"/>
      <c r="S1199" s="174"/>
      <c r="T1199" s="174"/>
      <c r="U1199" s="174"/>
      <c r="V1199" s="174"/>
      <c r="W1199" s="174"/>
      <c r="X1199" s="174"/>
      <c r="Y1199" s="174"/>
      <c r="Z1199" s="174"/>
      <c r="AA1199" s="174"/>
      <c r="AB1199" s="174"/>
      <c r="AC1199" s="174"/>
      <c r="AD1199" s="174"/>
      <c r="AE1199" s="174"/>
      <c r="AF1199" s="174"/>
      <c r="AG1199" s="174"/>
      <c r="AH1199" s="174"/>
      <c r="AI1199" s="174"/>
      <c r="AJ1199" s="174"/>
      <c r="AK1199" s="174"/>
      <c r="AL1199" s="174"/>
      <c r="AM1199" s="174"/>
      <c r="AN1199" s="174"/>
      <c r="AO1199" s="174"/>
      <c r="AP1199" s="174"/>
      <c r="AQ1199" s="174"/>
      <c r="AR1199" s="174"/>
      <c r="AS1199" s="174"/>
      <c r="AT1199" s="174"/>
      <c r="AU1199" s="174"/>
      <c r="AV1199" s="174"/>
      <c r="AW1199" s="174"/>
      <c r="AX1199" s="174"/>
      <c r="AY1199" s="174"/>
    </row>
  </sheetData>
  <mergeCells count="66">
    <mergeCell ref="A708:G708"/>
    <mergeCell ref="A709:G709"/>
    <mergeCell ref="A97:H97"/>
    <mergeCell ref="A104:H104"/>
    <mergeCell ref="A149:H149"/>
    <mergeCell ref="A177:H177"/>
    <mergeCell ref="A260:H260"/>
    <mergeCell ref="A262:H262"/>
    <mergeCell ref="A600:H600"/>
    <mergeCell ref="A679:H679"/>
    <mergeCell ref="A368:H368"/>
    <mergeCell ref="A375:H375"/>
    <mergeCell ref="A425:H425"/>
    <mergeCell ref="A446:H446"/>
    <mergeCell ref="A502:H502"/>
    <mergeCell ref="A553:H553"/>
    <mergeCell ref="A48:H48"/>
    <mergeCell ref="AH2:AI2"/>
    <mergeCell ref="AJ2:AK2"/>
    <mergeCell ref="AL2:AM2"/>
    <mergeCell ref="AN2:AO2"/>
    <mergeCell ref="V2:W2"/>
    <mergeCell ref="X2:Y2"/>
    <mergeCell ref="Z2:AA2"/>
    <mergeCell ref="AB2:AC2"/>
    <mergeCell ref="AD2:AE2"/>
    <mergeCell ref="AF2:AG2"/>
    <mergeCell ref="AV1:AW1"/>
    <mergeCell ref="AX1:AY1"/>
    <mergeCell ref="AT2:AU2"/>
    <mergeCell ref="AV2:AW2"/>
    <mergeCell ref="AX2:AY2"/>
    <mergeCell ref="R2:S2"/>
    <mergeCell ref="T2:U2"/>
    <mergeCell ref="AP1:AQ1"/>
    <mergeCell ref="AR1:AS1"/>
    <mergeCell ref="AT1:AU1"/>
    <mergeCell ref="AP2:AQ2"/>
    <mergeCell ref="AR2:AS2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P1:Q1"/>
    <mergeCell ref="A1:A3"/>
    <mergeCell ref="C1:C3"/>
    <mergeCell ref="D1:D3"/>
    <mergeCell ref="E1:E3"/>
    <mergeCell ref="F1:F3"/>
    <mergeCell ref="G1:G3"/>
    <mergeCell ref="H1:H3"/>
    <mergeCell ref="I1:I3"/>
    <mergeCell ref="K1:K3"/>
    <mergeCell ref="L1:M1"/>
    <mergeCell ref="N1:O1"/>
    <mergeCell ref="L2:M2"/>
    <mergeCell ref="N2:O2"/>
    <mergeCell ref="P2:Q2"/>
  </mergeCells>
  <phoneticPr fontId="31" type="noConversion"/>
  <conditionalFormatting sqref="T59:V59 L56:U56 T60:U60 L59:S61 L62:AY63 AI64:AY65 L241:N241 R241:AY241 M333:AY333 M332:AA332 AD332:AY332 L334:AA334 AD334:AY334 M331:AY331 L57:V58 AD56:AY59 T61:V61 X61:AA61 L64:AG65 L141:AE141 AG141:AY141 L154:AL155 L373:AY377 L411:O416 L8:AY55 AB60:AY61 L66:AY137 L139:AY140 L166:AY240 L335:AY371 L379:AY410 L242:AY330 L142:AY151">
    <cfRule type="cellIs" dxfId="369" priority="371" stopIfTrue="1" operator="greaterThan">
      <formula>0</formula>
    </cfRule>
  </conditionalFormatting>
  <conditionalFormatting sqref="X57 X61 V56:V61 X59">
    <cfRule type="cellIs" dxfId="368" priority="370" stopIfTrue="1" operator="greaterThan">
      <formula>0</formula>
    </cfRule>
  </conditionalFormatting>
  <conditionalFormatting sqref="Z57 Z59 Z61 X56:X61">
    <cfRule type="cellIs" dxfId="367" priority="369" stopIfTrue="1" operator="greaterThan">
      <formula>0</formula>
    </cfRule>
  </conditionalFormatting>
  <conditionalFormatting sqref="Z56:Z61">
    <cfRule type="cellIs" dxfId="366" priority="368" stopIfTrue="1" operator="greaterThan">
      <formula>0</formula>
    </cfRule>
  </conditionalFormatting>
  <conditionalFormatting sqref="W56:W61">
    <cfRule type="cellIs" dxfId="365" priority="367" stopIfTrue="1" operator="greaterThan">
      <formula>0</formula>
    </cfRule>
  </conditionalFormatting>
  <conditionalFormatting sqref="Y56:Y61">
    <cfRule type="cellIs" dxfId="364" priority="366" stopIfTrue="1" operator="greaterThan">
      <formula>0</formula>
    </cfRule>
  </conditionalFormatting>
  <conditionalFormatting sqref="AA56:AA61">
    <cfRule type="cellIs" dxfId="363" priority="365" stopIfTrue="1" operator="greaterThan">
      <formula>0</formula>
    </cfRule>
  </conditionalFormatting>
  <conditionalFormatting sqref="AI64:AY65 L141:AE141 AG141:AY141 L6:AG65 AH6:AY63 L66:AY137 L139:AY140 L719:AY1199 L718:O718 Q718:AY718 L142:AY717">
    <cfRule type="cellIs" dxfId="362" priority="364" operator="greaterThan">
      <formula>0</formula>
    </cfRule>
  </conditionalFormatting>
  <conditionalFormatting sqref="L417 AJ419:AO419 AH419 AQ419:AY419 L418:M418 O418 Q418 S418 U418 W418 Y418 AA418 AC418 L419:AC419">
    <cfRule type="cellIs" dxfId="361" priority="363" operator="greaterThan">
      <formula>0</formula>
    </cfRule>
  </conditionalFormatting>
  <conditionalFormatting sqref="M417">
    <cfRule type="cellIs" dxfId="360" priority="362" stopIfTrue="1" operator="greaterThan">
      <formula>0</formula>
    </cfRule>
  </conditionalFormatting>
  <conditionalFormatting sqref="M417">
    <cfRule type="cellIs" dxfId="359" priority="361" operator="greaterThan">
      <formula>0</formula>
    </cfRule>
  </conditionalFormatting>
  <conditionalFormatting sqref="O417">
    <cfRule type="cellIs" dxfId="358" priority="360" stopIfTrue="1" operator="greaterThan">
      <formula>0</formula>
    </cfRule>
  </conditionalFormatting>
  <conditionalFormatting sqref="O417">
    <cfRule type="cellIs" dxfId="357" priority="359" operator="greaterThan">
      <formula>0</formula>
    </cfRule>
  </conditionalFormatting>
  <conditionalFormatting sqref="Y419">
    <cfRule type="cellIs" dxfId="356" priority="358" stopIfTrue="1" operator="greaterThan">
      <formula>0</formula>
    </cfRule>
  </conditionalFormatting>
  <conditionalFormatting sqref="Y419">
    <cfRule type="cellIs" dxfId="355" priority="357" operator="greaterThan">
      <formula>0</formula>
    </cfRule>
  </conditionalFormatting>
  <conditionalFormatting sqref="AA419">
    <cfRule type="cellIs" dxfId="354" priority="356" stopIfTrue="1" operator="greaterThan">
      <formula>0</formula>
    </cfRule>
  </conditionalFormatting>
  <conditionalFormatting sqref="AA419">
    <cfRule type="cellIs" dxfId="353" priority="355" operator="greaterThan">
      <formula>0</formula>
    </cfRule>
  </conditionalFormatting>
  <conditionalFormatting sqref="AC419">
    <cfRule type="cellIs" dxfId="352" priority="354" stopIfTrue="1" operator="greaterThan">
      <formula>0</formula>
    </cfRule>
  </conditionalFormatting>
  <conditionalFormatting sqref="AC419">
    <cfRule type="cellIs" dxfId="351" priority="353" operator="greaterThan">
      <formula>0</formula>
    </cfRule>
  </conditionalFormatting>
  <conditionalFormatting sqref="AE419">
    <cfRule type="cellIs" dxfId="350" priority="352" stopIfTrue="1" operator="greaterThan">
      <formula>0</formula>
    </cfRule>
  </conditionalFormatting>
  <conditionalFormatting sqref="AE419">
    <cfRule type="cellIs" dxfId="349" priority="351" operator="greaterThan">
      <formula>0</formula>
    </cfRule>
  </conditionalFormatting>
  <conditionalFormatting sqref="AG419">
    <cfRule type="cellIs" dxfId="348" priority="350" stopIfTrue="1" operator="greaterThan">
      <formula>0</formula>
    </cfRule>
  </conditionalFormatting>
  <conditionalFormatting sqref="AG419">
    <cfRule type="cellIs" dxfId="347" priority="349" operator="greaterThan">
      <formula>0</formula>
    </cfRule>
  </conditionalFormatting>
  <conditionalFormatting sqref="AI419">
    <cfRule type="cellIs" dxfId="346" priority="348" stopIfTrue="1" operator="greaterThan">
      <formula>0</formula>
    </cfRule>
  </conditionalFormatting>
  <conditionalFormatting sqref="AI419">
    <cfRule type="cellIs" dxfId="345" priority="347" operator="greaterThan">
      <formula>0</formula>
    </cfRule>
  </conditionalFormatting>
  <conditionalFormatting sqref="L417:M418 AQ419:AY419 V241:AY241 M333:AY333 AQ332:AY332 AQ334:AY334 M331:AY331 O417:O418 AG419:AO419 L373:AY377 L411:O416 Q418 S418 U418 W418 Y418 AA418 AC418 AE418 L419:AE419 L379:AY410 L242:AY330">
    <cfRule type="cellIs" dxfId="344" priority="346" operator="greaterThan">
      <formula>0</formula>
    </cfRule>
  </conditionalFormatting>
  <conditionalFormatting sqref="AH419:AY419">
    <cfRule type="cellIs" dxfId="343" priority="345" operator="greaterThan">
      <formula>0</formula>
    </cfRule>
  </conditionalFormatting>
  <conditionalFormatting sqref="Z57">
    <cfRule type="cellIs" dxfId="342" priority="344" stopIfTrue="1" operator="greaterThan">
      <formula>0</formula>
    </cfRule>
  </conditionalFormatting>
  <conditionalFormatting sqref="AB57 Z57">
    <cfRule type="cellIs" dxfId="341" priority="343" stopIfTrue="1" operator="greaterThan">
      <formula>0</formula>
    </cfRule>
  </conditionalFormatting>
  <conditionalFormatting sqref="AB57">
    <cfRule type="cellIs" dxfId="340" priority="342" stopIfTrue="1" operator="greaterThan">
      <formula>0</formula>
    </cfRule>
  </conditionalFormatting>
  <conditionalFormatting sqref="AA57">
    <cfRule type="cellIs" dxfId="339" priority="341" stopIfTrue="1" operator="greaterThan">
      <formula>0</formula>
    </cfRule>
  </conditionalFormatting>
  <conditionalFormatting sqref="AD58">
    <cfRule type="cellIs" dxfId="338" priority="340" stopIfTrue="1" operator="greaterThan">
      <formula>0</formula>
    </cfRule>
  </conditionalFormatting>
  <conditionalFormatting sqref="AF58">
    <cfRule type="cellIs" dxfId="337" priority="339" stopIfTrue="1" operator="greaterThan">
      <formula>0</formula>
    </cfRule>
  </conditionalFormatting>
  <conditionalFormatting sqref="AE58">
    <cfRule type="cellIs" dxfId="336" priority="338" stopIfTrue="1" operator="greaterThan">
      <formula>0</formula>
    </cfRule>
  </conditionalFormatting>
  <conditionalFormatting sqref="AJ59 AH59">
    <cfRule type="cellIs" dxfId="335" priority="337" stopIfTrue="1" operator="greaterThan">
      <formula>0</formula>
    </cfRule>
  </conditionalFormatting>
  <conditionalFormatting sqref="AJ59">
    <cfRule type="cellIs" dxfId="334" priority="336" stopIfTrue="1" operator="greaterThan">
      <formula>0</formula>
    </cfRule>
  </conditionalFormatting>
  <conditionalFormatting sqref="AI59">
    <cfRule type="cellIs" dxfId="333" priority="335" stopIfTrue="1" operator="greaterThan">
      <formula>0</formula>
    </cfRule>
  </conditionalFormatting>
  <conditionalFormatting sqref="L486:AY488 AD489:AY489 L490:AY514">
    <cfRule type="cellIs" dxfId="332" priority="334" operator="greaterThan">
      <formula>0</formula>
    </cfRule>
  </conditionalFormatting>
  <conditionalFormatting sqref="AJ64:AY65 V241:AY241 M333:AY333 AQ332:AY332 AQ334:AY334 M331:AY331 L417:M418 O417:O418 L462:U462 L463:AY488 AD489:AY489 AG419:AY419 L154:AL155 L373:AY377 L411:O416 Q418 S418 U418 W418 Y418 AA418 AC418 AE418 L419:AE419 L490:AY590 L10:AY63 L420:AY461 L379:AY410 L242:AY330">
    <cfRule type="cellIs" dxfId="331" priority="333" operator="greaterThan">
      <formula>0</formula>
    </cfRule>
  </conditionalFormatting>
  <conditionalFormatting sqref="L5:AY5">
    <cfRule type="cellIs" dxfId="330" priority="332" operator="greaterThan">
      <formula>0</formula>
    </cfRule>
  </conditionalFormatting>
  <conditionalFormatting sqref="W56:W57">
    <cfRule type="cellIs" dxfId="329" priority="331" stopIfTrue="1" operator="greaterThan">
      <formula>0</formula>
    </cfRule>
  </conditionalFormatting>
  <conditionalFormatting sqref="AA58:AA61">
    <cfRule type="cellIs" dxfId="328" priority="330" stopIfTrue="1" operator="greaterThan">
      <formula>0</formula>
    </cfRule>
  </conditionalFormatting>
  <conditionalFormatting sqref="AC58:AC61">
    <cfRule type="cellIs" dxfId="327" priority="329" stopIfTrue="1" operator="greaterThan">
      <formula>0</formula>
    </cfRule>
  </conditionalFormatting>
  <conditionalFormatting sqref="AE58:AE61">
    <cfRule type="cellIs" dxfId="326" priority="328" stopIfTrue="1" operator="greaterThan">
      <formula>0</formula>
    </cfRule>
  </conditionalFormatting>
  <conditionalFormatting sqref="AG58:AG61">
    <cfRule type="cellIs" dxfId="325" priority="327" stopIfTrue="1" operator="greaterThan">
      <formula>0</formula>
    </cfRule>
  </conditionalFormatting>
  <conditionalFormatting sqref="L333 L331">
    <cfRule type="cellIs" dxfId="324" priority="319" operator="greaterThan">
      <formula>0</formula>
    </cfRule>
  </conditionalFormatting>
  <conditionalFormatting sqref="AB332">
    <cfRule type="cellIs" dxfId="323" priority="326" stopIfTrue="1" operator="greaterThan">
      <formula>0</formula>
    </cfRule>
  </conditionalFormatting>
  <conditionalFormatting sqref="AB332">
    <cfRule type="cellIs" dxfId="322" priority="325" operator="greaterThan">
      <formula>0</formula>
    </cfRule>
  </conditionalFormatting>
  <conditionalFormatting sqref="AB334">
    <cfRule type="cellIs" dxfId="321" priority="324" stopIfTrue="1" operator="greaterThan">
      <formula>0</formula>
    </cfRule>
  </conditionalFormatting>
  <conditionalFormatting sqref="AB334">
    <cfRule type="cellIs" dxfId="320" priority="323" operator="greaterThan">
      <formula>0</formula>
    </cfRule>
  </conditionalFormatting>
  <conditionalFormatting sqref="L331:L333">
    <cfRule type="cellIs" dxfId="319" priority="322" stopIfTrue="1" operator="greaterThan">
      <formula>0</formula>
    </cfRule>
  </conditionalFormatting>
  <conditionalFormatting sqref="L331:L333">
    <cfRule type="cellIs" dxfId="318" priority="321" operator="greaterThan">
      <formula>0</formula>
    </cfRule>
  </conditionalFormatting>
  <conditionalFormatting sqref="L333 L331">
    <cfRule type="cellIs" dxfId="317" priority="320" operator="greaterThan">
      <formula>0</formula>
    </cfRule>
  </conditionalFormatting>
  <conditionalFormatting sqref="P411:S411 P412:R412 P413:S416">
    <cfRule type="cellIs" dxfId="316" priority="318" stopIfTrue="1" operator="greaterThan">
      <formula>0</formula>
    </cfRule>
  </conditionalFormatting>
  <conditionalFormatting sqref="P411:S411 P412:R412 P413:S416">
    <cfRule type="cellIs" dxfId="315" priority="317" operator="greaterThan">
      <formula>0</formula>
    </cfRule>
  </conditionalFormatting>
  <conditionalFormatting sqref="S418 Q418">
    <cfRule type="cellIs" dxfId="314" priority="316" operator="greaterThan">
      <formula>0</formula>
    </cfRule>
  </conditionalFormatting>
  <conditionalFormatting sqref="S417 Q417">
    <cfRule type="cellIs" dxfId="313" priority="315" stopIfTrue="1" operator="greaterThan">
      <formula>0</formula>
    </cfRule>
  </conditionalFormatting>
  <conditionalFormatting sqref="S417 Q417">
    <cfRule type="cellIs" dxfId="312" priority="314" operator="greaterThan">
      <formula>0</formula>
    </cfRule>
  </conditionalFormatting>
  <conditionalFormatting sqref="S417:S418 Q417:Q418 P411:S411 P412:R412 P413:S416">
    <cfRule type="cellIs" dxfId="311" priority="313" operator="greaterThan">
      <formula>0</formula>
    </cfRule>
  </conditionalFormatting>
  <conditionalFormatting sqref="S417:S418 Q417:Q418 P411:S411 P412:R412 P413:S416">
    <cfRule type="cellIs" dxfId="310" priority="312" operator="greaterThan">
      <formula>0</formula>
    </cfRule>
  </conditionalFormatting>
  <conditionalFormatting sqref="T411:U411 T412:T416">
    <cfRule type="cellIs" dxfId="309" priority="311" stopIfTrue="1" operator="greaterThan">
      <formula>0</formula>
    </cfRule>
  </conditionalFormatting>
  <conditionalFormatting sqref="T411:U411 T412:T416">
    <cfRule type="cellIs" dxfId="308" priority="310" operator="greaterThan">
      <formula>0</formula>
    </cfRule>
  </conditionalFormatting>
  <conditionalFormatting sqref="U418">
    <cfRule type="cellIs" dxfId="307" priority="309" operator="greaterThan">
      <formula>0</formula>
    </cfRule>
  </conditionalFormatting>
  <conditionalFormatting sqref="U417">
    <cfRule type="cellIs" dxfId="306" priority="308" stopIfTrue="1" operator="greaterThan">
      <formula>0</formula>
    </cfRule>
  </conditionalFormatting>
  <conditionalFormatting sqref="U417">
    <cfRule type="cellIs" dxfId="305" priority="307" operator="greaterThan">
      <formula>0</formula>
    </cfRule>
  </conditionalFormatting>
  <conditionalFormatting sqref="U417:U418 T411:U411 T412:T416">
    <cfRule type="cellIs" dxfId="304" priority="306" operator="greaterThan">
      <formula>0</formula>
    </cfRule>
  </conditionalFormatting>
  <conditionalFormatting sqref="U417:U418 T411:U411 T412:T416">
    <cfRule type="cellIs" dxfId="303" priority="305" operator="greaterThan">
      <formula>0</formula>
    </cfRule>
  </conditionalFormatting>
  <conditionalFormatting sqref="V411:W411 V412:V416">
    <cfRule type="cellIs" dxfId="302" priority="304" stopIfTrue="1" operator="greaterThan">
      <formula>0</formula>
    </cfRule>
  </conditionalFormatting>
  <conditionalFormatting sqref="V411:W411 V412:V416">
    <cfRule type="cellIs" dxfId="301" priority="303" operator="greaterThan">
      <formula>0</formula>
    </cfRule>
  </conditionalFormatting>
  <conditionalFormatting sqref="W418">
    <cfRule type="cellIs" dxfId="300" priority="302" operator="greaterThan">
      <formula>0</formula>
    </cfRule>
  </conditionalFormatting>
  <conditionalFormatting sqref="W417">
    <cfRule type="cellIs" dxfId="299" priority="301" stopIfTrue="1" operator="greaterThan">
      <formula>0</formula>
    </cfRule>
  </conditionalFormatting>
  <conditionalFormatting sqref="W417">
    <cfRule type="cellIs" dxfId="298" priority="300" operator="greaterThan">
      <formula>0</formula>
    </cfRule>
  </conditionalFormatting>
  <conditionalFormatting sqref="W417:W418 V411:W411 V412:V416">
    <cfRule type="cellIs" dxfId="297" priority="299" operator="greaterThan">
      <formula>0</formula>
    </cfRule>
  </conditionalFormatting>
  <conditionalFormatting sqref="W417:W418 V411:W411 V412:V416">
    <cfRule type="cellIs" dxfId="296" priority="298" operator="greaterThan">
      <formula>0</formula>
    </cfRule>
  </conditionalFormatting>
  <conditionalFormatting sqref="X411:Y416">
    <cfRule type="cellIs" dxfId="295" priority="297" stopIfTrue="1" operator="greaterThan">
      <formula>0</formula>
    </cfRule>
  </conditionalFormatting>
  <conditionalFormatting sqref="X411:Y416">
    <cfRule type="cellIs" dxfId="294" priority="296" operator="greaterThan">
      <formula>0</formula>
    </cfRule>
  </conditionalFormatting>
  <conditionalFormatting sqref="Y418">
    <cfRule type="cellIs" dxfId="293" priority="295" operator="greaterThan">
      <formula>0</formula>
    </cfRule>
  </conditionalFormatting>
  <conditionalFormatting sqref="Y417">
    <cfRule type="cellIs" dxfId="292" priority="294" stopIfTrue="1" operator="greaterThan">
      <formula>0</formula>
    </cfRule>
  </conditionalFormatting>
  <conditionalFormatting sqref="Y417">
    <cfRule type="cellIs" dxfId="291" priority="293" operator="greaterThan">
      <formula>0</formula>
    </cfRule>
  </conditionalFormatting>
  <conditionalFormatting sqref="Y417:Y418 X411:Y416">
    <cfRule type="cellIs" dxfId="290" priority="292" operator="greaterThan">
      <formula>0</formula>
    </cfRule>
  </conditionalFormatting>
  <conditionalFormatting sqref="Y417:Y418 X411:Y416">
    <cfRule type="cellIs" dxfId="289" priority="291" operator="greaterThan">
      <formula>0</formula>
    </cfRule>
  </conditionalFormatting>
  <conditionalFormatting sqref="Z411:AA416">
    <cfRule type="cellIs" dxfId="288" priority="290" stopIfTrue="1" operator="greaterThan">
      <formula>0</formula>
    </cfRule>
  </conditionalFormatting>
  <conditionalFormatting sqref="Z411:AA416">
    <cfRule type="cellIs" dxfId="287" priority="289" operator="greaterThan">
      <formula>0</formula>
    </cfRule>
  </conditionalFormatting>
  <conditionalFormatting sqref="AA418">
    <cfRule type="cellIs" dxfId="286" priority="288" operator="greaterThan">
      <formula>0</formula>
    </cfRule>
  </conditionalFormatting>
  <conditionalFormatting sqref="AA417">
    <cfRule type="cellIs" dxfId="285" priority="287" stopIfTrue="1" operator="greaterThan">
      <formula>0</formula>
    </cfRule>
  </conditionalFormatting>
  <conditionalFormatting sqref="AA417">
    <cfRule type="cellIs" dxfId="284" priority="286" operator="greaterThan">
      <formula>0</formula>
    </cfRule>
  </conditionalFormatting>
  <conditionalFormatting sqref="AA417:AA418 Z411:AA416">
    <cfRule type="cellIs" dxfId="283" priority="285" operator="greaterThan">
      <formula>0</formula>
    </cfRule>
  </conditionalFormatting>
  <conditionalFormatting sqref="AA417:AA418 Z411:AA416">
    <cfRule type="cellIs" dxfId="282" priority="284" operator="greaterThan">
      <formula>0</formula>
    </cfRule>
  </conditionalFormatting>
  <conditionalFormatting sqref="AB411:AC416">
    <cfRule type="cellIs" dxfId="281" priority="283" stopIfTrue="1" operator="greaterThan">
      <formula>0</formula>
    </cfRule>
  </conditionalFormatting>
  <conditionalFormatting sqref="AB411:AC416">
    <cfRule type="cellIs" dxfId="280" priority="282" operator="greaterThan">
      <formula>0</formula>
    </cfRule>
  </conditionalFormatting>
  <conditionalFormatting sqref="AC418">
    <cfRule type="cellIs" dxfId="279" priority="281" operator="greaterThan">
      <formula>0</formula>
    </cfRule>
  </conditionalFormatting>
  <conditionalFormatting sqref="AC417">
    <cfRule type="cellIs" dxfId="278" priority="280" stopIfTrue="1" operator="greaterThan">
      <formula>0</formula>
    </cfRule>
  </conditionalFormatting>
  <conditionalFormatting sqref="AC417">
    <cfRule type="cellIs" dxfId="277" priority="279" operator="greaterThan">
      <formula>0</formula>
    </cfRule>
  </conditionalFormatting>
  <conditionalFormatting sqref="AC417:AC418 AB411:AC416">
    <cfRule type="cellIs" dxfId="276" priority="278" operator="greaterThan">
      <formula>0</formula>
    </cfRule>
  </conditionalFormatting>
  <conditionalFormatting sqref="AC417:AC418 AB411:AC416">
    <cfRule type="cellIs" dxfId="275" priority="277" operator="greaterThan">
      <formula>0</formula>
    </cfRule>
  </conditionalFormatting>
  <conditionalFormatting sqref="AD411:AE416">
    <cfRule type="cellIs" dxfId="274" priority="276" stopIfTrue="1" operator="greaterThan">
      <formula>0</formula>
    </cfRule>
  </conditionalFormatting>
  <conditionalFormatting sqref="AD411:AE416">
    <cfRule type="cellIs" dxfId="273" priority="275" operator="greaterThan">
      <formula>0</formula>
    </cfRule>
  </conditionalFormatting>
  <conditionalFormatting sqref="AE418">
    <cfRule type="cellIs" dxfId="272" priority="274" operator="greaterThan">
      <formula>0</formula>
    </cfRule>
  </conditionalFormatting>
  <conditionalFormatting sqref="AE417">
    <cfRule type="cellIs" dxfId="271" priority="273" stopIfTrue="1" operator="greaterThan">
      <formula>0</formula>
    </cfRule>
  </conditionalFormatting>
  <conditionalFormatting sqref="AE417">
    <cfRule type="cellIs" dxfId="270" priority="272" operator="greaterThan">
      <formula>0</formula>
    </cfRule>
  </conditionalFormatting>
  <conditionalFormatting sqref="AE417:AE418 AD411:AE416">
    <cfRule type="cellIs" dxfId="269" priority="271" operator="greaterThan">
      <formula>0</formula>
    </cfRule>
  </conditionalFormatting>
  <conditionalFormatting sqref="AE417:AE418 AD411:AE416">
    <cfRule type="cellIs" dxfId="268" priority="270" operator="greaterThan">
      <formula>0</formula>
    </cfRule>
  </conditionalFormatting>
  <conditionalFormatting sqref="AF411:AG416">
    <cfRule type="cellIs" dxfId="267" priority="269" stopIfTrue="1" operator="greaterThan">
      <formula>0</formula>
    </cfRule>
  </conditionalFormatting>
  <conditionalFormatting sqref="AF411:AG416">
    <cfRule type="cellIs" dxfId="266" priority="268" operator="greaterThan">
      <formula>0</formula>
    </cfRule>
  </conditionalFormatting>
  <conditionalFormatting sqref="AG418">
    <cfRule type="cellIs" dxfId="265" priority="267" operator="greaterThan">
      <formula>0</formula>
    </cfRule>
  </conditionalFormatting>
  <conditionalFormatting sqref="AG417">
    <cfRule type="cellIs" dxfId="264" priority="266" stopIfTrue="1" operator="greaterThan">
      <formula>0</formula>
    </cfRule>
  </conditionalFormatting>
  <conditionalFormatting sqref="AG417">
    <cfRule type="cellIs" dxfId="263" priority="265" operator="greaterThan">
      <formula>0</formula>
    </cfRule>
  </conditionalFormatting>
  <conditionalFormatting sqref="AG417:AG418 AF411:AG416">
    <cfRule type="cellIs" dxfId="262" priority="264" operator="greaterThan">
      <formula>0</formula>
    </cfRule>
  </conditionalFormatting>
  <conditionalFormatting sqref="AG417:AG418 AF411:AG416">
    <cfRule type="cellIs" dxfId="261" priority="263" operator="greaterThan">
      <formula>0</formula>
    </cfRule>
  </conditionalFormatting>
  <conditionalFormatting sqref="AH411:AI416">
    <cfRule type="cellIs" dxfId="260" priority="262" stopIfTrue="1" operator="greaterThan">
      <formula>0</formula>
    </cfRule>
  </conditionalFormatting>
  <conditionalFormatting sqref="AH411:AI416">
    <cfRule type="cellIs" dxfId="259" priority="261" operator="greaterThan">
      <formula>0</formula>
    </cfRule>
  </conditionalFormatting>
  <conditionalFormatting sqref="AI418">
    <cfRule type="cellIs" dxfId="258" priority="260" operator="greaterThan">
      <formula>0</formula>
    </cfRule>
  </conditionalFormatting>
  <conditionalFormatting sqref="AI417">
    <cfRule type="cellIs" dxfId="257" priority="259" stopIfTrue="1" operator="greaterThan">
      <formula>0</formula>
    </cfRule>
  </conditionalFormatting>
  <conditionalFormatting sqref="AI417">
    <cfRule type="cellIs" dxfId="256" priority="258" operator="greaterThan">
      <formula>0</formula>
    </cfRule>
  </conditionalFormatting>
  <conditionalFormatting sqref="AI417:AI418 AH411:AI416">
    <cfRule type="cellIs" dxfId="255" priority="257" operator="greaterThan">
      <formula>0</formula>
    </cfRule>
  </conditionalFormatting>
  <conditionalFormatting sqref="AI417:AI418 AH411:AI416">
    <cfRule type="cellIs" dxfId="254" priority="256" operator="greaterThan">
      <formula>0</formula>
    </cfRule>
  </conditionalFormatting>
  <conditionalFormatting sqref="AJ411:AK416">
    <cfRule type="cellIs" dxfId="253" priority="255" stopIfTrue="1" operator="greaterThan">
      <formula>0</formula>
    </cfRule>
  </conditionalFormatting>
  <conditionalFormatting sqref="AJ411:AK416">
    <cfRule type="cellIs" dxfId="252" priority="254" operator="greaterThan">
      <formula>0</formula>
    </cfRule>
  </conditionalFormatting>
  <conditionalFormatting sqref="AK418">
    <cfRule type="cellIs" dxfId="251" priority="253" operator="greaterThan">
      <formula>0</formula>
    </cfRule>
  </conditionalFormatting>
  <conditionalFormatting sqref="AK417">
    <cfRule type="cellIs" dxfId="250" priority="252" stopIfTrue="1" operator="greaterThan">
      <formula>0</formula>
    </cfRule>
  </conditionalFormatting>
  <conditionalFormatting sqref="AK417">
    <cfRule type="cellIs" dxfId="249" priority="251" operator="greaterThan">
      <formula>0</formula>
    </cfRule>
  </conditionalFormatting>
  <conditionalFormatting sqref="AK417:AK418 AJ411:AK416">
    <cfRule type="cellIs" dxfId="248" priority="250" operator="greaterThan">
      <formula>0</formula>
    </cfRule>
  </conditionalFormatting>
  <conditionalFormatting sqref="AK417:AK418 AJ411:AK416">
    <cfRule type="cellIs" dxfId="247" priority="249" operator="greaterThan">
      <formula>0</formula>
    </cfRule>
  </conditionalFormatting>
  <conditionalFormatting sqref="AL411:AM416">
    <cfRule type="cellIs" dxfId="246" priority="248" stopIfTrue="1" operator="greaterThan">
      <formula>0</formula>
    </cfRule>
  </conditionalFormatting>
  <conditionalFormatting sqref="AL411:AM416">
    <cfRule type="cellIs" dxfId="245" priority="247" operator="greaterThan">
      <formula>0</formula>
    </cfRule>
  </conditionalFormatting>
  <conditionalFormatting sqref="AM418">
    <cfRule type="cellIs" dxfId="244" priority="246" operator="greaterThan">
      <formula>0</formula>
    </cfRule>
  </conditionalFormatting>
  <conditionalFormatting sqref="AM417">
    <cfRule type="cellIs" dxfId="243" priority="245" stopIfTrue="1" operator="greaterThan">
      <formula>0</formula>
    </cfRule>
  </conditionalFormatting>
  <conditionalFormatting sqref="AM417">
    <cfRule type="cellIs" dxfId="242" priority="244" operator="greaterThan">
      <formula>0</formula>
    </cfRule>
  </conditionalFormatting>
  <conditionalFormatting sqref="AM417:AM418 AL411:AM416">
    <cfRule type="cellIs" dxfId="241" priority="243" operator="greaterThan">
      <formula>0</formula>
    </cfRule>
  </conditionalFormatting>
  <conditionalFormatting sqref="AM417:AM418 AL411:AM416">
    <cfRule type="cellIs" dxfId="240" priority="242" operator="greaterThan">
      <formula>0</formula>
    </cfRule>
  </conditionalFormatting>
  <conditionalFormatting sqref="AN411:AO416">
    <cfRule type="cellIs" dxfId="239" priority="241" stopIfTrue="1" operator="greaterThan">
      <formula>0</formula>
    </cfRule>
  </conditionalFormatting>
  <conditionalFormatting sqref="AN411:AO416">
    <cfRule type="cellIs" dxfId="238" priority="240" operator="greaterThan">
      <formula>0</formula>
    </cfRule>
  </conditionalFormatting>
  <conditionalFormatting sqref="AO418">
    <cfRule type="cellIs" dxfId="237" priority="239" operator="greaterThan">
      <formula>0</formula>
    </cfRule>
  </conditionalFormatting>
  <conditionalFormatting sqref="AO417">
    <cfRule type="cellIs" dxfId="236" priority="238" stopIfTrue="1" operator="greaterThan">
      <formula>0</formula>
    </cfRule>
  </conditionalFormatting>
  <conditionalFormatting sqref="AO417">
    <cfRule type="cellIs" dxfId="235" priority="237" operator="greaterThan">
      <formula>0</formula>
    </cfRule>
  </conditionalFormatting>
  <conditionalFormatting sqref="AO417:AO418 AN411:AO416">
    <cfRule type="cellIs" dxfId="234" priority="236" operator="greaterThan">
      <formula>0</formula>
    </cfRule>
  </conditionalFormatting>
  <conditionalFormatting sqref="AO417:AO418 AN411:AO416">
    <cfRule type="cellIs" dxfId="233" priority="235" operator="greaterThan">
      <formula>0</formula>
    </cfRule>
  </conditionalFormatting>
  <conditionalFormatting sqref="AP411:AQ416">
    <cfRule type="cellIs" dxfId="232" priority="234" stopIfTrue="1" operator="greaterThan">
      <formula>0</formula>
    </cfRule>
  </conditionalFormatting>
  <conditionalFormatting sqref="AP411:AQ416">
    <cfRule type="cellIs" dxfId="231" priority="233" operator="greaterThan">
      <formula>0</formula>
    </cfRule>
  </conditionalFormatting>
  <conditionalFormatting sqref="AQ418">
    <cfRule type="cellIs" dxfId="230" priority="232" operator="greaterThan">
      <formula>0</formula>
    </cfRule>
  </conditionalFormatting>
  <conditionalFormatting sqref="AQ417">
    <cfRule type="cellIs" dxfId="229" priority="231" stopIfTrue="1" operator="greaterThan">
      <formula>0</formula>
    </cfRule>
  </conditionalFormatting>
  <conditionalFormatting sqref="AQ417">
    <cfRule type="cellIs" dxfId="228" priority="230" operator="greaterThan">
      <formula>0</formula>
    </cfRule>
  </conditionalFormatting>
  <conditionalFormatting sqref="AQ417:AQ418 AP411:AQ416">
    <cfRule type="cellIs" dxfId="227" priority="229" operator="greaterThan">
      <formula>0</formula>
    </cfRule>
  </conditionalFormatting>
  <conditionalFormatting sqref="AQ417:AQ418 AP411:AQ416">
    <cfRule type="cellIs" dxfId="226" priority="228" operator="greaterThan">
      <formula>0</formula>
    </cfRule>
  </conditionalFormatting>
  <conditionalFormatting sqref="AR411:AS416">
    <cfRule type="cellIs" dxfId="225" priority="227" stopIfTrue="1" operator="greaterThan">
      <formula>0</formula>
    </cfRule>
  </conditionalFormatting>
  <conditionalFormatting sqref="AR411:AS416">
    <cfRule type="cellIs" dxfId="224" priority="226" operator="greaterThan">
      <formula>0</formula>
    </cfRule>
  </conditionalFormatting>
  <conditionalFormatting sqref="AS418">
    <cfRule type="cellIs" dxfId="223" priority="225" operator="greaterThan">
      <formula>0</formula>
    </cfRule>
  </conditionalFormatting>
  <conditionalFormatting sqref="AS417">
    <cfRule type="cellIs" dxfId="222" priority="224" stopIfTrue="1" operator="greaterThan">
      <formula>0</formula>
    </cfRule>
  </conditionalFormatting>
  <conditionalFormatting sqref="AS417">
    <cfRule type="cellIs" dxfId="221" priority="223" operator="greaterThan">
      <formula>0</formula>
    </cfRule>
  </conditionalFormatting>
  <conditionalFormatting sqref="AS417:AS418 AR411:AS416">
    <cfRule type="cellIs" dxfId="220" priority="222" operator="greaterThan">
      <formula>0</formula>
    </cfRule>
  </conditionalFormatting>
  <conditionalFormatting sqref="AS417:AS418 AR411:AS416">
    <cfRule type="cellIs" dxfId="219" priority="221" operator="greaterThan">
      <formula>0</formula>
    </cfRule>
  </conditionalFormatting>
  <conditionalFormatting sqref="AT411:AU416">
    <cfRule type="cellIs" dxfId="218" priority="220" stopIfTrue="1" operator="greaterThan">
      <formula>0</formula>
    </cfRule>
  </conditionalFormatting>
  <conditionalFormatting sqref="AT411:AU416">
    <cfRule type="cellIs" dxfId="217" priority="219" operator="greaterThan">
      <formula>0</formula>
    </cfRule>
  </conditionalFormatting>
  <conditionalFormatting sqref="AU418">
    <cfRule type="cellIs" dxfId="216" priority="218" operator="greaterThan">
      <formula>0</formula>
    </cfRule>
  </conditionalFormatting>
  <conditionalFormatting sqref="AU417">
    <cfRule type="cellIs" dxfId="215" priority="217" stopIfTrue="1" operator="greaterThan">
      <formula>0</formula>
    </cfRule>
  </conditionalFormatting>
  <conditionalFormatting sqref="AU417">
    <cfRule type="cellIs" dxfId="214" priority="216" operator="greaterThan">
      <formula>0</formula>
    </cfRule>
  </conditionalFormatting>
  <conditionalFormatting sqref="AU417:AU418 AT411:AU416">
    <cfRule type="cellIs" dxfId="213" priority="215" operator="greaterThan">
      <formula>0</formula>
    </cfRule>
  </conditionalFormatting>
  <conditionalFormatting sqref="AU417:AU418 AT411:AU416">
    <cfRule type="cellIs" dxfId="212" priority="214" operator="greaterThan">
      <formula>0</formula>
    </cfRule>
  </conditionalFormatting>
  <conditionalFormatting sqref="AV411:AW416">
    <cfRule type="cellIs" dxfId="211" priority="213" stopIfTrue="1" operator="greaterThan">
      <formula>0</formula>
    </cfRule>
  </conditionalFormatting>
  <conditionalFormatting sqref="AV411:AW416">
    <cfRule type="cellIs" dxfId="210" priority="212" operator="greaterThan">
      <formula>0</formula>
    </cfRule>
  </conditionalFormatting>
  <conditionalFormatting sqref="AW418">
    <cfRule type="cellIs" dxfId="209" priority="211" operator="greaterThan">
      <formula>0</formula>
    </cfRule>
  </conditionalFormatting>
  <conditionalFormatting sqref="AW417">
    <cfRule type="cellIs" dxfId="208" priority="210" stopIfTrue="1" operator="greaterThan">
      <formula>0</formula>
    </cfRule>
  </conditionalFormatting>
  <conditionalFormatting sqref="AW417">
    <cfRule type="cellIs" dxfId="207" priority="209" operator="greaterThan">
      <formula>0</formula>
    </cfRule>
  </conditionalFormatting>
  <conditionalFormatting sqref="AW417:AW418 AV411:AW416">
    <cfRule type="cellIs" dxfId="206" priority="208" operator="greaterThan">
      <formula>0</formula>
    </cfRule>
  </conditionalFormatting>
  <conditionalFormatting sqref="AW417:AW418 AV411:AW416">
    <cfRule type="cellIs" dxfId="205" priority="207" operator="greaterThan">
      <formula>0</formula>
    </cfRule>
  </conditionalFormatting>
  <conditionalFormatting sqref="AX411:AY416">
    <cfRule type="cellIs" dxfId="204" priority="206" stopIfTrue="1" operator="greaterThan">
      <formula>0</formula>
    </cfRule>
  </conditionalFormatting>
  <conditionalFormatting sqref="AX411:AY416">
    <cfRule type="cellIs" dxfId="203" priority="205" operator="greaterThan">
      <formula>0</formula>
    </cfRule>
  </conditionalFormatting>
  <conditionalFormatting sqref="AY418">
    <cfRule type="cellIs" dxfId="202" priority="204" operator="greaterThan">
      <formula>0</formula>
    </cfRule>
  </conditionalFormatting>
  <conditionalFormatting sqref="AY417">
    <cfRule type="cellIs" dxfId="201" priority="203" stopIfTrue="1" operator="greaterThan">
      <formula>0</formula>
    </cfRule>
  </conditionalFormatting>
  <conditionalFormatting sqref="AY417">
    <cfRule type="cellIs" dxfId="200" priority="202" operator="greaterThan">
      <formula>0</formula>
    </cfRule>
  </conditionalFormatting>
  <conditionalFormatting sqref="AY417:AY418 AX411:AY416">
    <cfRule type="cellIs" dxfId="199" priority="201" operator="greaterThan">
      <formula>0</formula>
    </cfRule>
  </conditionalFormatting>
  <conditionalFormatting sqref="AY417:AY418 AX411:AY416">
    <cfRule type="cellIs" dxfId="198" priority="200" operator="greaterThan">
      <formula>0</formula>
    </cfRule>
  </conditionalFormatting>
  <conditionalFormatting sqref="L462:U462 L463:AX488 AD489:AX489 L637:U637 AF637:AX637 L638:AX709 AY662 L423:AX461">
    <cfRule type="cellIs" dxfId="197" priority="199" operator="greaterThan">
      <formula>0</formula>
    </cfRule>
  </conditionalFormatting>
  <conditionalFormatting sqref="AF385">
    <cfRule type="cellIs" dxfId="196" priority="198" operator="greaterThan">
      <formula>0</formula>
    </cfRule>
  </conditionalFormatting>
  <conditionalFormatting sqref="AH385">
    <cfRule type="cellIs" dxfId="195" priority="197" operator="greaterThan">
      <formula>0</formula>
    </cfRule>
  </conditionalFormatting>
  <conditionalFormatting sqref="AJ385">
    <cfRule type="cellIs" dxfId="194" priority="196" operator="greaterThan">
      <formula>0</formula>
    </cfRule>
  </conditionalFormatting>
  <conditionalFormatting sqref="Z288">
    <cfRule type="cellIs" dxfId="193" priority="195" operator="greaterThan">
      <formula>0</formula>
    </cfRule>
  </conditionalFormatting>
  <conditionalFormatting sqref="AD288">
    <cfRule type="cellIs" dxfId="192" priority="194" operator="greaterThan">
      <formula>0</formula>
    </cfRule>
  </conditionalFormatting>
  <conditionalFormatting sqref="S412">
    <cfRule type="cellIs" dxfId="191" priority="193" stopIfTrue="1" operator="greaterThan">
      <formula>0</formula>
    </cfRule>
  </conditionalFormatting>
  <conditionalFormatting sqref="S412">
    <cfRule type="cellIs" dxfId="190" priority="192" operator="greaterThan">
      <formula>0</formula>
    </cfRule>
  </conditionalFormatting>
  <conditionalFormatting sqref="S412">
    <cfRule type="cellIs" dxfId="189" priority="191" operator="greaterThan">
      <formula>0</formula>
    </cfRule>
  </conditionalFormatting>
  <conditionalFormatting sqref="S412">
    <cfRule type="cellIs" dxfId="188" priority="190" operator="greaterThan">
      <formula>0</formula>
    </cfRule>
  </conditionalFormatting>
  <conditionalFormatting sqref="U413:U416">
    <cfRule type="cellIs" dxfId="187" priority="189" stopIfTrue="1" operator="greaterThan">
      <formula>0</formula>
    </cfRule>
  </conditionalFormatting>
  <conditionalFormatting sqref="U413:U416">
    <cfRule type="cellIs" dxfId="186" priority="188" operator="greaterThan">
      <formula>0</formula>
    </cfRule>
  </conditionalFormatting>
  <conditionalFormatting sqref="U413:U416">
    <cfRule type="cellIs" dxfId="185" priority="187" operator="greaterThan">
      <formula>0</formula>
    </cfRule>
  </conditionalFormatting>
  <conditionalFormatting sqref="U413:U416">
    <cfRule type="cellIs" dxfId="184" priority="186" operator="greaterThan">
      <formula>0</formula>
    </cfRule>
  </conditionalFormatting>
  <conditionalFormatting sqref="U412">
    <cfRule type="cellIs" dxfId="183" priority="185" stopIfTrue="1" operator="greaterThan">
      <formula>0</formula>
    </cfRule>
  </conditionalFormatting>
  <conditionalFormatting sqref="U412">
    <cfRule type="cellIs" dxfId="182" priority="184" operator="greaterThan">
      <formula>0</formula>
    </cfRule>
  </conditionalFormatting>
  <conditionalFormatting sqref="U412">
    <cfRule type="cellIs" dxfId="181" priority="183" operator="greaterThan">
      <formula>0</formula>
    </cfRule>
  </conditionalFormatting>
  <conditionalFormatting sqref="U412">
    <cfRule type="cellIs" dxfId="180" priority="182" operator="greaterThan">
      <formula>0</formula>
    </cfRule>
  </conditionalFormatting>
  <conditionalFormatting sqref="W413:W416">
    <cfRule type="cellIs" dxfId="179" priority="181" stopIfTrue="1" operator="greaterThan">
      <formula>0</formula>
    </cfRule>
  </conditionalFormatting>
  <conditionalFormatting sqref="W413:W416">
    <cfRule type="cellIs" dxfId="178" priority="180" operator="greaterThan">
      <formula>0</formula>
    </cfRule>
  </conditionalFormatting>
  <conditionalFormatting sqref="W413:W416">
    <cfRule type="cellIs" dxfId="177" priority="179" operator="greaterThan">
      <formula>0</formula>
    </cfRule>
  </conditionalFormatting>
  <conditionalFormatting sqref="W413:W416">
    <cfRule type="cellIs" dxfId="176" priority="178" operator="greaterThan">
      <formula>0</formula>
    </cfRule>
  </conditionalFormatting>
  <conditionalFormatting sqref="W412">
    <cfRule type="cellIs" dxfId="175" priority="177" stopIfTrue="1" operator="greaterThan">
      <formula>0</formula>
    </cfRule>
  </conditionalFormatting>
  <conditionalFormatting sqref="W412">
    <cfRule type="cellIs" dxfId="174" priority="176" operator="greaterThan">
      <formula>0</formula>
    </cfRule>
  </conditionalFormatting>
  <conditionalFormatting sqref="W412">
    <cfRule type="cellIs" dxfId="173" priority="175" operator="greaterThan">
      <formula>0</formula>
    </cfRule>
  </conditionalFormatting>
  <conditionalFormatting sqref="W412">
    <cfRule type="cellIs" dxfId="172" priority="174" operator="greaterThan">
      <formula>0</formula>
    </cfRule>
  </conditionalFormatting>
  <conditionalFormatting sqref="L157:AY159">
    <cfRule type="cellIs" dxfId="171" priority="173" stopIfTrue="1" operator="greaterThan">
      <formula>0</formula>
    </cfRule>
  </conditionalFormatting>
  <conditionalFormatting sqref="L157:AY159">
    <cfRule type="cellIs" dxfId="170" priority="172" operator="greaterThan">
      <formula>0</formula>
    </cfRule>
  </conditionalFormatting>
  <conditionalFormatting sqref="L157:AY159">
    <cfRule type="cellIs" dxfId="169" priority="171" operator="greaterThan">
      <formula>0</formula>
    </cfRule>
  </conditionalFormatting>
  <conditionalFormatting sqref="AG372">
    <cfRule type="cellIs" dxfId="168" priority="163" operator="greaterThan">
      <formula>0</formula>
    </cfRule>
  </conditionalFormatting>
  <conditionalFormatting sqref="L372:AY372">
    <cfRule type="cellIs" dxfId="167" priority="170" stopIfTrue="1" operator="greaterThan">
      <formula>0</formula>
    </cfRule>
  </conditionalFormatting>
  <conditionalFormatting sqref="L372:AY372">
    <cfRule type="cellIs" dxfId="166" priority="169" operator="greaterThan">
      <formula>0</formula>
    </cfRule>
  </conditionalFormatting>
  <conditionalFormatting sqref="L372:AY372">
    <cfRule type="cellIs" dxfId="165" priority="168" operator="greaterThan">
      <formula>0</formula>
    </cfRule>
  </conditionalFormatting>
  <conditionalFormatting sqref="L372:AY372">
    <cfRule type="cellIs" dxfId="164" priority="167" operator="greaterThan">
      <formula>0</formula>
    </cfRule>
  </conditionalFormatting>
  <conditionalFormatting sqref="O372">
    <cfRule type="cellIs" dxfId="163" priority="166" operator="greaterThan">
      <formula>0</formula>
    </cfRule>
  </conditionalFormatting>
  <conditionalFormatting sqref="Q372">
    <cfRule type="cellIs" dxfId="162" priority="165" operator="greaterThan">
      <formula>0</formula>
    </cfRule>
  </conditionalFormatting>
  <conditionalFormatting sqref="S372">
    <cfRule type="cellIs" dxfId="161" priority="164" operator="greaterThan">
      <formula>0</formula>
    </cfRule>
  </conditionalFormatting>
  <conditionalFormatting sqref="AG378">
    <cfRule type="cellIs" dxfId="160" priority="155" operator="greaterThan">
      <formula>0</formula>
    </cfRule>
  </conditionalFormatting>
  <conditionalFormatting sqref="L378:AY378">
    <cfRule type="cellIs" dxfId="159" priority="162" stopIfTrue="1" operator="greaterThan">
      <formula>0</formula>
    </cfRule>
  </conditionalFormatting>
  <conditionalFormatting sqref="L378:AY378">
    <cfRule type="cellIs" dxfId="158" priority="161" operator="greaterThan">
      <formula>0</formula>
    </cfRule>
  </conditionalFormatting>
  <conditionalFormatting sqref="L378:AY378">
    <cfRule type="cellIs" dxfId="157" priority="160" operator="greaterThan">
      <formula>0</formula>
    </cfRule>
  </conditionalFormatting>
  <conditionalFormatting sqref="L378:AY378">
    <cfRule type="cellIs" dxfId="156" priority="159" operator="greaterThan">
      <formula>0</formula>
    </cfRule>
  </conditionalFormatting>
  <conditionalFormatting sqref="O378">
    <cfRule type="cellIs" dxfId="155" priority="158" operator="greaterThan">
      <formula>0</formula>
    </cfRule>
  </conditionalFormatting>
  <conditionalFormatting sqref="Q378">
    <cfRule type="cellIs" dxfId="154" priority="157" operator="greaterThan">
      <formula>0</formula>
    </cfRule>
  </conditionalFormatting>
  <conditionalFormatting sqref="S378">
    <cfRule type="cellIs" dxfId="153" priority="156" operator="greaterThan">
      <formula>0</formula>
    </cfRule>
  </conditionalFormatting>
  <conditionalFormatting sqref="L138:AY138">
    <cfRule type="cellIs" dxfId="152" priority="154" stopIfTrue="1" operator="greaterThan">
      <formula>0</formula>
    </cfRule>
  </conditionalFormatting>
  <conditionalFormatting sqref="L138:AY138">
    <cfRule type="cellIs" dxfId="151" priority="153" operator="greaterThan">
      <formula>0</formula>
    </cfRule>
  </conditionalFormatting>
  <conditionalFormatting sqref="L138:AY138">
    <cfRule type="cellIs" dxfId="150" priority="152" operator="greaterThan">
      <formula>0</formula>
    </cfRule>
  </conditionalFormatting>
  <conditionalFormatting sqref="L156:AY156 AM154:AY155 L152:AY153">
    <cfRule type="cellIs" dxfId="149" priority="151" stopIfTrue="1" operator="greaterThan">
      <formula>0</formula>
    </cfRule>
  </conditionalFormatting>
  <conditionalFormatting sqref="L156:AY156 AM154:AY155 L152:AY153">
    <cfRule type="cellIs" dxfId="148" priority="150" operator="greaterThan">
      <formula>0</formula>
    </cfRule>
  </conditionalFormatting>
  <conditionalFormatting sqref="L156:AY156 AM154:AY155 L152:AY153">
    <cfRule type="cellIs" dxfId="147" priority="149" operator="greaterThan">
      <formula>0</formula>
    </cfRule>
  </conditionalFormatting>
  <conditionalFormatting sqref="L160:AY165">
    <cfRule type="cellIs" dxfId="146" priority="148" stopIfTrue="1" operator="greaterThan">
      <formula>0</formula>
    </cfRule>
  </conditionalFormatting>
  <conditionalFormatting sqref="L160:AY165">
    <cfRule type="cellIs" dxfId="145" priority="147" operator="greaterThan">
      <formula>0</formula>
    </cfRule>
  </conditionalFormatting>
  <conditionalFormatting sqref="L160:AY165">
    <cfRule type="cellIs" dxfId="144" priority="146" operator="greaterThan">
      <formula>0</formula>
    </cfRule>
  </conditionalFormatting>
  <conditionalFormatting sqref="L141:P141 L4:AY140">
    <cfRule type="cellIs" dxfId="143" priority="145" operator="greaterThan">
      <formula>0</formula>
    </cfRule>
  </conditionalFormatting>
  <conditionalFormatting sqref="AG7">
    <cfRule type="cellIs" dxfId="142" priority="144" operator="greaterThan">
      <formula>0</formula>
    </cfRule>
  </conditionalFormatting>
  <conditionalFormatting sqref="AI7">
    <cfRule type="cellIs" dxfId="141" priority="143" operator="greaterThan">
      <formula>0</formula>
    </cfRule>
  </conditionalFormatting>
  <conditionalFormatting sqref="Z56">
    <cfRule type="cellIs" dxfId="140" priority="142" stopIfTrue="1" operator="greaterThan">
      <formula>0</formula>
    </cfRule>
  </conditionalFormatting>
  <conditionalFormatting sqref="AB56">
    <cfRule type="cellIs" dxfId="139" priority="141" stopIfTrue="1" operator="greaterThan">
      <formula>0</formula>
    </cfRule>
  </conditionalFormatting>
  <conditionalFormatting sqref="AA56">
    <cfRule type="cellIs" dxfId="138" priority="140" stopIfTrue="1" operator="greaterThan">
      <formula>0</formula>
    </cfRule>
  </conditionalFormatting>
  <conditionalFormatting sqref="AA56">
    <cfRule type="cellIs" dxfId="137" priority="139" stopIfTrue="1" operator="greaterThan">
      <formula>0</formula>
    </cfRule>
  </conditionalFormatting>
  <conditionalFormatting sqref="AD56">
    <cfRule type="cellIs" dxfId="136" priority="138" stopIfTrue="1" operator="greaterThan">
      <formula>0</formula>
    </cfRule>
  </conditionalFormatting>
  <conditionalFormatting sqref="AF56">
    <cfRule type="cellIs" dxfId="135" priority="137" stopIfTrue="1" operator="greaterThan">
      <formula>0</formula>
    </cfRule>
  </conditionalFormatting>
  <conditionalFormatting sqref="AE56">
    <cfRule type="cellIs" dxfId="134" priority="136" stopIfTrue="1" operator="greaterThan">
      <formula>0</formula>
    </cfRule>
  </conditionalFormatting>
  <conditionalFormatting sqref="AE56">
    <cfRule type="cellIs" dxfId="133" priority="135" stopIfTrue="1" operator="greaterThan">
      <formula>0</formula>
    </cfRule>
  </conditionalFormatting>
  <conditionalFormatting sqref="AH56">
    <cfRule type="cellIs" dxfId="132" priority="134" stopIfTrue="1" operator="greaterThan">
      <formula>0</formula>
    </cfRule>
  </conditionalFormatting>
  <conditionalFormatting sqref="AJ56">
    <cfRule type="cellIs" dxfId="131" priority="133" stopIfTrue="1" operator="greaterThan">
      <formula>0</formula>
    </cfRule>
  </conditionalFormatting>
  <conditionalFormatting sqref="AI56">
    <cfRule type="cellIs" dxfId="130" priority="132" stopIfTrue="1" operator="greaterThan">
      <formula>0</formula>
    </cfRule>
  </conditionalFormatting>
  <conditionalFormatting sqref="AI56">
    <cfRule type="cellIs" dxfId="129" priority="131" stopIfTrue="1" operator="greaterThan">
      <formula>0</formula>
    </cfRule>
  </conditionalFormatting>
  <conditionalFormatting sqref="AL56">
    <cfRule type="cellIs" dxfId="128" priority="130" stopIfTrue="1" operator="greaterThan">
      <formula>0</formula>
    </cfRule>
  </conditionalFormatting>
  <conditionalFormatting sqref="AN56">
    <cfRule type="cellIs" dxfId="127" priority="129" stopIfTrue="1" operator="greaterThan">
      <formula>0</formula>
    </cfRule>
  </conditionalFormatting>
  <conditionalFormatting sqref="AM56">
    <cfRule type="cellIs" dxfId="126" priority="128" stopIfTrue="1" operator="greaterThan">
      <formula>0</formula>
    </cfRule>
  </conditionalFormatting>
  <conditionalFormatting sqref="AM56">
    <cfRule type="cellIs" dxfId="125" priority="127" stopIfTrue="1" operator="greaterThan">
      <formula>0</formula>
    </cfRule>
  </conditionalFormatting>
  <conditionalFormatting sqref="AP56">
    <cfRule type="cellIs" dxfId="124" priority="126" stopIfTrue="1" operator="greaterThan">
      <formula>0</formula>
    </cfRule>
  </conditionalFormatting>
  <conditionalFormatting sqref="X57:X58">
    <cfRule type="cellIs" dxfId="123" priority="125" stopIfTrue="1" operator="greaterThan">
      <formula>0</formula>
    </cfRule>
  </conditionalFormatting>
  <conditionalFormatting sqref="Z57:Z58">
    <cfRule type="cellIs" dxfId="122" priority="124" stopIfTrue="1" operator="greaterThan">
      <formula>0</formula>
    </cfRule>
  </conditionalFormatting>
  <conditionalFormatting sqref="AB57:AB58">
    <cfRule type="cellIs" dxfId="121" priority="123" stopIfTrue="1" operator="greaterThan">
      <formula>0</formula>
    </cfRule>
  </conditionalFormatting>
  <conditionalFormatting sqref="X59">
    <cfRule type="cellIs" dxfId="120" priority="122" stopIfTrue="1" operator="greaterThan">
      <formula>0</formula>
    </cfRule>
  </conditionalFormatting>
  <conditionalFormatting sqref="Z59">
    <cfRule type="cellIs" dxfId="119" priority="121" stopIfTrue="1" operator="greaterThan">
      <formula>0</formula>
    </cfRule>
  </conditionalFormatting>
  <conditionalFormatting sqref="Z59">
    <cfRule type="cellIs" dxfId="118" priority="120" stopIfTrue="1" operator="greaterThan">
      <formula>0</formula>
    </cfRule>
  </conditionalFormatting>
  <conditionalFormatting sqref="AB59">
    <cfRule type="cellIs" dxfId="117" priority="119" stopIfTrue="1" operator="greaterThan">
      <formula>0</formula>
    </cfRule>
  </conditionalFormatting>
  <conditionalFormatting sqref="AB59">
    <cfRule type="cellIs" dxfId="116" priority="118" stopIfTrue="1" operator="greaterThan">
      <formula>0</formula>
    </cfRule>
  </conditionalFormatting>
  <conditionalFormatting sqref="AD59">
    <cfRule type="cellIs" dxfId="115" priority="117" stopIfTrue="1" operator="greaterThan">
      <formula>0</formula>
    </cfRule>
  </conditionalFormatting>
  <conditionalFormatting sqref="AF59">
    <cfRule type="cellIs" dxfId="114" priority="116" stopIfTrue="1" operator="greaterThan">
      <formula>0</formula>
    </cfRule>
  </conditionalFormatting>
  <conditionalFormatting sqref="AH59">
    <cfRule type="cellIs" dxfId="113" priority="115" stopIfTrue="1" operator="greaterThan">
      <formula>0</formula>
    </cfRule>
  </conditionalFormatting>
  <conditionalFormatting sqref="AJ59">
    <cfRule type="cellIs" dxfId="112" priority="114" stopIfTrue="1" operator="greaterThan">
      <formula>0</formula>
    </cfRule>
  </conditionalFormatting>
  <conditionalFormatting sqref="AL59">
    <cfRule type="cellIs" dxfId="111" priority="113" stopIfTrue="1" operator="greaterThan">
      <formula>0</formula>
    </cfRule>
  </conditionalFormatting>
  <conditionalFormatting sqref="AN59">
    <cfRule type="cellIs" dxfId="110" priority="112" stopIfTrue="1" operator="greaterThan">
      <formula>0</formula>
    </cfRule>
  </conditionalFormatting>
  <conditionalFormatting sqref="AP59">
    <cfRule type="cellIs" dxfId="109" priority="111" stopIfTrue="1" operator="greaterThan">
      <formula>0</formula>
    </cfRule>
  </conditionalFormatting>
  <conditionalFormatting sqref="AR59">
    <cfRule type="cellIs" dxfId="108" priority="110" stopIfTrue="1" operator="greaterThan">
      <formula>0</formula>
    </cfRule>
  </conditionalFormatting>
  <conditionalFormatting sqref="AT59">
    <cfRule type="cellIs" dxfId="107" priority="109" stopIfTrue="1" operator="greaterThan">
      <formula>0</formula>
    </cfRule>
  </conditionalFormatting>
  <conditionalFormatting sqref="AV59">
    <cfRule type="cellIs" dxfId="106" priority="108" stopIfTrue="1" operator="greaterThan">
      <formula>0</formula>
    </cfRule>
  </conditionalFormatting>
  <conditionalFormatting sqref="V60">
    <cfRule type="cellIs" dxfId="105" priority="107" stopIfTrue="1" operator="greaterThan">
      <formula>0</formula>
    </cfRule>
  </conditionalFormatting>
  <conditionalFormatting sqref="X60">
    <cfRule type="cellIs" dxfId="104" priority="106" stopIfTrue="1" operator="greaterThan">
      <formula>0</formula>
    </cfRule>
  </conditionalFormatting>
  <conditionalFormatting sqref="Z60">
    <cfRule type="cellIs" dxfId="103" priority="105" stopIfTrue="1" operator="greaterThan">
      <formula>0</formula>
    </cfRule>
  </conditionalFormatting>
  <conditionalFormatting sqref="I139:I142 I145:I150">
    <cfRule type="duplicateValues" dxfId="102" priority="104"/>
  </conditionalFormatting>
  <conditionalFormatting sqref="AH385">
    <cfRule type="cellIs" dxfId="101" priority="103" operator="greaterThan">
      <formula>0</formula>
    </cfRule>
  </conditionalFormatting>
  <conditionalFormatting sqref="AK411">
    <cfRule type="cellIs" dxfId="100" priority="102" stopIfTrue="1" operator="greaterThan">
      <formula>0</formula>
    </cfRule>
  </conditionalFormatting>
  <conditionalFormatting sqref="AK411">
    <cfRule type="cellIs" dxfId="99" priority="101" operator="greaterThan">
      <formula>0</formula>
    </cfRule>
  </conditionalFormatting>
  <conditionalFormatting sqref="AK411">
    <cfRule type="cellIs" dxfId="98" priority="100" operator="greaterThan">
      <formula>0</formula>
    </cfRule>
  </conditionalFormatting>
  <conditionalFormatting sqref="AK411">
    <cfRule type="cellIs" dxfId="97" priority="99" operator="greaterThan">
      <formula>0</formula>
    </cfRule>
  </conditionalFormatting>
  <conditionalFormatting sqref="P413">
    <cfRule type="cellIs" dxfId="96" priority="98" stopIfTrue="1" operator="greaterThan">
      <formula>0</formula>
    </cfRule>
  </conditionalFormatting>
  <conditionalFormatting sqref="P413">
    <cfRule type="cellIs" dxfId="95" priority="97" operator="greaterThan">
      <formula>0</formula>
    </cfRule>
  </conditionalFormatting>
  <conditionalFormatting sqref="P413">
    <cfRule type="cellIs" dxfId="94" priority="96" operator="greaterThan">
      <formula>0</formula>
    </cfRule>
  </conditionalFormatting>
  <conditionalFormatting sqref="P413">
    <cfRule type="cellIs" dxfId="93" priority="95" operator="greaterThan">
      <formula>0</formula>
    </cfRule>
  </conditionalFormatting>
  <conditionalFormatting sqref="R413">
    <cfRule type="cellIs" dxfId="92" priority="94" stopIfTrue="1" operator="greaterThan">
      <formula>0</formula>
    </cfRule>
  </conditionalFormatting>
  <conditionalFormatting sqref="R413">
    <cfRule type="cellIs" dxfId="91" priority="93" operator="greaterThan">
      <formula>0</formula>
    </cfRule>
  </conditionalFormatting>
  <conditionalFormatting sqref="R413">
    <cfRule type="cellIs" dxfId="90" priority="92" operator="greaterThan">
      <formula>0</formula>
    </cfRule>
  </conditionalFormatting>
  <conditionalFormatting sqref="R413">
    <cfRule type="cellIs" dxfId="89" priority="91" operator="greaterThan">
      <formula>0</formula>
    </cfRule>
  </conditionalFormatting>
  <conditionalFormatting sqref="T413">
    <cfRule type="cellIs" dxfId="88" priority="90" stopIfTrue="1" operator="greaterThan">
      <formula>0</formula>
    </cfRule>
  </conditionalFormatting>
  <conditionalFormatting sqref="T413">
    <cfRule type="cellIs" dxfId="87" priority="89" operator="greaterThan">
      <formula>0</formula>
    </cfRule>
  </conditionalFormatting>
  <conditionalFormatting sqref="T413">
    <cfRule type="cellIs" dxfId="86" priority="88" operator="greaterThan">
      <formula>0</formula>
    </cfRule>
  </conditionalFormatting>
  <conditionalFormatting sqref="T413">
    <cfRule type="cellIs" dxfId="85" priority="87" operator="greaterThan">
      <formula>0</formula>
    </cfRule>
  </conditionalFormatting>
  <conditionalFormatting sqref="V413">
    <cfRule type="cellIs" dxfId="84" priority="86" stopIfTrue="1" operator="greaterThan">
      <formula>0</formula>
    </cfRule>
  </conditionalFormatting>
  <conditionalFormatting sqref="V413">
    <cfRule type="cellIs" dxfId="83" priority="85" operator="greaterThan">
      <formula>0</formula>
    </cfRule>
  </conditionalFormatting>
  <conditionalFormatting sqref="V413">
    <cfRule type="cellIs" dxfId="82" priority="84" operator="greaterThan">
      <formula>0</formula>
    </cfRule>
  </conditionalFormatting>
  <conditionalFormatting sqref="V413">
    <cfRule type="cellIs" dxfId="81" priority="83" operator="greaterThan">
      <formula>0</formula>
    </cfRule>
  </conditionalFormatting>
  <conditionalFormatting sqref="X413">
    <cfRule type="cellIs" dxfId="80" priority="82" stopIfTrue="1" operator="greaterThan">
      <formula>0</formula>
    </cfRule>
  </conditionalFormatting>
  <conditionalFormatting sqref="X413">
    <cfRule type="cellIs" dxfId="79" priority="81" operator="greaterThan">
      <formula>0</formula>
    </cfRule>
  </conditionalFormatting>
  <conditionalFormatting sqref="X413">
    <cfRule type="cellIs" dxfId="78" priority="80" operator="greaterThan">
      <formula>0</formula>
    </cfRule>
  </conditionalFormatting>
  <conditionalFormatting sqref="X413">
    <cfRule type="cellIs" dxfId="77" priority="79" operator="greaterThan">
      <formula>0</formula>
    </cfRule>
  </conditionalFormatting>
  <conditionalFormatting sqref="Z413">
    <cfRule type="cellIs" dxfId="76" priority="78" stopIfTrue="1" operator="greaterThan">
      <formula>0</formula>
    </cfRule>
  </conditionalFormatting>
  <conditionalFormatting sqref="Z413">
    <cfRule type="cellIs" dxfId="75" priority="77" operator="greaterThan">
      <formula>0</formula>
    </cfRule>
  </conditionalFormatting>
  <conditionalFormatting sqref="Z413">
    <cfRule type="cellIs" dxfId="74" priority="76" operator="greaterThan">
      <formula>0</formula>
    </cfRule>
  </conditionalFormatting>
  <conditionalFormatting sqref="Z413">
    <cfRule type="cellIs" dxfId="73" priority="75" operator="greaterThan">
      <formula>0</formula>
    </cfRule>
  </conditionalFormatting>
  <conditionalFormatting sqref="AB413">
    <cfRule type="cellIs" dxfId="72" priority="74" stopIfTrue="1" operator="greaterThan">
      <formula>0</formula>
    </cfRule>
  </conditionalFormatting>
  <conditionalFormatting sqref="AB413">
    <cfRule type="cellIs" dxfId="71" priority="73" operator="greaterThan">
      <formula>0</formula>
    </cfRule>
  </conditionalFormatting>
  <conditionalFormatting sqref="AB413">
    <cfRule type="cellIs" dxfId="70" priority="72" operator="greaterThan">
      <formula>0</formula>
    </cfRule>
  </conditionalFormatting>
  <conditionalFormatting sqref="AB413">
    <cfRule type="cellIs" dxfId="69" priority="71" operator="greaterThan">
      <formula>0</formula>
    </cfRule>
  </conditionalFormatting>
  <conditionalFormatting sqref="AD413">
    <cfRule type="cellIs" dxfId="68" priority="70" stopIfTrue="1" operator="greaterThan">
      <formula>0</formula>
    </cfRule>
  </conditionalFormatting>
  <conditionalFormatting sqref="AD413">
    <cfRule type="cellIs" dxfId="67" priority="69" operator="greaterThan">
      <formula>0</formula>
    </cfRule>
  </conditionalFormatting>
  <conditionalFormatting sqref="AD413">
    <cfRule type="cellIs" dxfId="66" priority="68" operator="greaterThan">
      <formula>0</formula>
    </cfRule>
  </conditionalFormatting>
  <conditionalFormatting sqref="AD413">
    <cfRule type="cellIs" dxfId="65" priority="67" operator="greaterThan">
      <formula>0</formula>
    </cfRule>
  </conditionalFormatting>
  <conditionalFormatting sqref="AF413">
    <cfRule type="cellIs" dxfId="64" priority="66" stopIfTrue="1" operator="greaterThan">
      <formula>0</formula>
    </cfRule>
  </conditionalFormatting>
  <conditionalFormatting sqref="AF413">
    <cfRule type="cellIs" dxfId="63" priority="65" operator="greaterThan">
      <formula>0</formula>
    </cfRule>
  </conditionalFormatting>
  <conditionalFormatting sqref="AF413">
    <cfRule type="cellIs" dxfId="62" priority="64" operator="greaterThan">
      <formula>0</formula>
    </cfRule>
  </conditionalFormatting>
  <conditionalFormatting sqref="AF413">
    <cfRule type="cellIs" dxfId="61" priority="63" operator="greaterThan">
      <formula>0</formula>
    </cfRule>
  </conditionalFormatting>
  <conditionalFormatting sqref="AH413">
    <cfRule type="cellIs" dxfId="60" priority="62" stopIfTrue="1" operator="greaterThan">
      <formula>0</formula>
    </cfRule>
  </conditionalFormatting>
  <conditionalFormatting sqref="AH413">
    <cfRule type="cellIs" dxfId="59" priority="61" operator="greaterThan">
      <formula>0</formula>
    </cfRule>
  </conditionalFormatting>
  <conditionalFormatting sqref="AH413">
    <cfRule type="cellIs" dxfId="58" priority="60" operator="greaterThan">
      <formula>0</formula>
    </cfRule>
  </conditionalFormatting>
  <conditionalFormatting sqref="AH413">
    <cfRule type="cellIs" dxfId="57" priority="59" operator="greaterThan">
      <formula>0</formula>
    </cfRule>
  </conditionalFormatting>
  <conditionalFormatting sqref="O419">
    <cfRule type="cellIs" dxfId="56" priority="58" operator="greaterThan">
      <formula>0</formula>
    </cfRule>
  </conditionalFormatting>
  <conditionalFormatting sqref="Q419">
    <cfRule type="cellIs" dxfId="55" priority="57" operator="greaterThan">
      <formula>0</formula>
    </cfRule>
  </conditionalFormatting>
  <conditionalFormatting sqref="S419">
    <cfRule type="cellIs" dxfId="54" priority="56" operator="greaterThan">
      <formula>0</formula>
    </cfRule>
  </conditionalFormatting>
  <conditionalFormatting sqref="U419">
    <cfRule type="cellIs" dxfId="53" priority="55" operator="greaterThan">
      <formula>0</formula>
    </cfRule>
  </conditionalFormatting>
  <conditionalFormatting sqref="W419">
    <cfRule type="cellIs" dxfId="52" priority="54" operator="greaterThan">
      <formula>0</formula>
    </cfRule>
  </conditionalFormatting>
  <conditionalFormatting sqref="Y419">
    <cfRule type="cellIs" dxfId="51" priority="53" operator="greaterThan">
      <formula>0</formula>
    </cfRule>
  </conditionalFormatting>
  <conditionalFormatting sqref="AA419">
    <cfRule type="cellIs" dxfId="50" priority="52" operator="greaterThan">
      <formula>0</formula>
    </cfRule>
  </conditionalFormatting>
  <conditionalFormatting sqref="AC419">
    <cfRule type="cellIs" dxfId="49" priority="51" operator="greaterThan">
      <formula>0</formula>
    </cfRule>
  </conditionalFormatting>
  <conditionalFormatting sqref="AE418 AD419:AE419">
    <cfRule type="cellIs" dxfId="48" priority="50" operator="greaterThan">
      <formula>0</formula>
    </cfRule>
  </conditionalFormatting>
  <conditionalFormatting sqref="AE419">
    <cfRule type="cellIs" dxfId="47" priority="49" operator="greaterThan">
      <formula>0</formula>
    </cfRule>
  </conditionalFormatting>
  <conditionalFormatting sqref="AY455:AY456">
    <cfRule type="cellIs" dxfId="46" priority="48" operator="greaterThan">
      <formula>0</formula>
    </cfRule>
  </conditionalFormatting>
  <conditionalFormatting sqref="L677:AY677">
    <cfRule type="cellIs" dxfId="45" priority="47" operator="greaterThan">
      <formula>0</formula>
    </cfRule>
  </conditionalFormatting>
  <conditionalFormatting sqref="AC138">
    <cfRule type="cellIs" dxfId="44" priority="46" stopIfTrue="1" operator="greaterThan">
      <formula>0</formula>
    </cfRule>
  </conditionalFormatting>
  <conditionalFormatting sqref="AC138">
    <cfRule type="cellIs" dxfId="43" priority="45" operator="greaterThan">
      <formula>0</formula>
    </cfRule>
  </conditionalFormatting>
  <conditionalFormatting sqref="AC138">
    <cfRule type="cellIs" dxfId="42" priority="44" operator="greaterThan">
      <formula>0</formula>
    </cfRule>
  </conditionalFormatting>
  <conditionalFormatting sqref="AC138">
    <cfRule type="cellIs" dxfId="41" priority="43" operator="greaterThan">
      <formula>0</formula>
    </cfRule>
  </conditionalFormatting>
  <conditionalFormatting sqref="AE138">
    <cfRule type="cellIs" dxfId="40" priority="42" stopIfTrue="1" operator="greaterThan">
      <formula>0</formula>
    </cfRule>
  </conditionalFormatting>
  <conditionalFormatting sqref="AE138">
    <cfRule type="cellIs" dxfId="39" priority="41" operator="greaterThan">
      <formula>0</formula>
    </cfRule>
  </conditionalFormatting>
  <conditionalFormatting sqref="AE138">
    <cfRule type="cellIs" dxfId="38" priority="40" operator="greaterThan">
      <formula>0</formula>
    </cfRule>
  </conditionalFormatting>
  <conditionalFormatting sqref="AE138">
    <cfRule type="cellIs" dxfId="37" priority="39" operator="greaterThan">
      <formula>0</formula>
    </cfRule>
  </conditionalFormatting>
  <conditionalFormatting sqref="AO61">
    <cfRule type="cellIs" dxfId="36" priority="38" operator="greaterThan">
      <formula>0</formula>
    </cfRule>
  </conditionalFormatting>
  <conditionalFormatting sqref="AQ61">
    <cfRule type="cellIs" dxfId="35" priority="37" operator="greaterThan">
      <formula>0</formula>
    </cfRule>
  </conditionalFormatting>
  <conditionalFormatting sqref="AS61">
    <cfRule type="cellIs" dxfId="34" priority="36" operator="greaterThan">
      <formula>0</formula>
    </cfRule>
  </conditionalFormatting>
  <conditionalFormatting sqref="AL122">
    <cfRule type="cellIs" dxfId="33" priority="35" operator="greaterThan">
      <formula>0</formula>
    </cfRule>
  </conditionalFormatting>
  <conditionalFormatting sqref="AL122">
    <cfRule type="cellIs" dxfId="32" priority="34" operator="greaterThan">
      <formula>0</formula>
    </cfRule>
  </conditionalFormatting>
  <conditionalFormatting sqref="AL124">
    <cfRule type="cellIs" dxfId="31" priority="33" operator="greaterThan">
      <formula>0</formula>
    </cfRule>
  </conditionalFormatting>
  <conditionalFormatting sqref="AL124">
    <cfRule type="cellIs" dxfId="30" priority="32" operator="greaterThan">
      <formula>0</formula>
    </cfRule>
  </conditionalFormatting>
  <conditionalFormatting sqref="AM121">
    <cfRule type="cellIs" dxfId="29" priority="31" operator="greaterThan">
      <formula>0</formula>
    </cfRule>
  </conditionalFormatting>
  <conditionalFormatting sqref="AM121">
    <cfRule type="cellIs" dxfId="28" priority="30" operator="greaterThan">
      <formula>0</formula>
    </cfRule>
  </conditionalFormatting>
  <conditionalFormatting sqref="AM123">
    <cfRule type="cellIs" dxfId="27" priority="29" operator="greaterThan">
      <formula>0</formula>
    </cfRule>
  </conditionalFormatting>
  <conditionalFormatting sqref="AM123">
    <cfRule type="cellIs" dxfId="26" priority="28" operator="greaterThan">
      <formula>0</formula>
    </cfRule>
  </conditionalFormatting>
  <conditionalFormatting sqref="AN122">
    <cfRule type="cellIs" dxfId="25" priority="27" operator="greaterThan">
      <formula>0</formula>
    </cfRule>
  </conditionalFormatting>
  <conditionalFormatting sqref="AN122">
    <cfRule type="cellIs" dxfId="24" priority="26" operator="greaterThan">
      <formula>0</formula>
    </cfRule>
  </conditionalFormatting>
  <conditionalFormatting sqref="AN124">
    <cfRule type="cellIs" dxfId="23" priority="25" operator="greaterThan">
      <formula>0</formula>
    </cfRule>
  </conditionalFormatting>
  <conditionalFormatting sqref="AN124">
    <cfRule type="cellIs" dxfId="22" priority="24" operator="greaterThan">
      <formula>0</formula>
    </cfRule>
  </conditionalFormatting>
  <conditionalFormatting sqref="AO121">
    <cfRule type="cellIs" dxfId="21" priority="23" operator="greaterThan">
      <formula>0</formula>
    </cfRule>
  </conditionalFormatting>
  <conditionalFormatting sqref="AO121">
    <cfRule type="cellIs" dxfId="20" priority="22" operator="greaterThan">
      <formula>0</formula>
    </cfRule>
  </conditionalFormatting>
  <conditionalFormatting sqref="AO123">
    <cfRule type="cellIs" dxfId="19" priority="21" operator="greaterThan">
      <formula>0</formula>
    </cfRule>
  </conditionalFormatting>
  <conditionalFormatting sqref="AO123">
    <cfRule type="cellIs" dxfId="18" priority="20" operator="greaterThan">
      <formula>0</formula>
    </cfRule>
  </conditionalFormatting>
  <conditionalFormatting sqref="AP122">
    <cfRule type="cellIs" dxfId="17" priority="19" operator="greaterThan">
      <formula>0</formula>
    </cfRule>
  </conditionalFormatting>
  <conditionalFormatting sqref="AP122">
    <cfRule type="cellIs" dxfId="16" priority="18" operator="greaterThan">
      <formula>0</formula>
    </cfRule>
  </conditionalFormatting>
  <conditionalFormatting sqref="AP124">
    <cfRule type="cellIs" dxfId="15" priority="17" operator="greaterThan">
      <formula>0</formula>
    </cfRule>
  </conditionalFormatting>
  <conditionalFormatting sqref="AP124">
    <cfRule type="cellIs" dxfId="14" priority="16" operator="greaterThan">
      <formula>0</formula>
    </cfRule>
  </conditionalFormatting>
  <conditionalFormatting sqref="AQ121">
    <cfRule type="cellIs" dxfId="13" priority="15" operator="greaterThan">
      <formula>0</formula>
    </cfRule>
  </conditionalFormatting>
  <conditionalFormatting sqref="AQ121">
    <cfRule type="cellIs" dxfId="12" priority="14" operator="greaterThan">
      <formula>0</formula>
    </cfRule>
  </conditionalFormatting>
  <conditionalFormatting sqref="AQ123">
    <cfRule type="cellIs" dxfId="11" priority="13" operator="greaterThan">
      <formula>0</formula>
    </cfRule>
  </conditionalFormatting>
  <conditionalFormatting sqref="AQ123">
    <cfRule type="cellIs" dxfId="10" priority="12" operator="greaterThan">
      <formula>0</formula>
    </cfRule>
  </conditionalFormatting>
  <conditionalFormatting sqref="AR122">
    <cfRule type="cellIs" dxfId="9" priority="11" operator="greaterThan">
      <formula>0</formula>
    </cfRule>
  </conditionalFormatting>
  <conditionalFormatting sqref="AR122">
    <cfRule type="cellIs" dxfId="8" priority="10" operator="greaterThan">
      <formula>0</formula>
    </cfRule>
  </conditionalFormatting>
  <conditionalFormatting sqref="AR124">
    <cfRule type="cellIs" dxfId="7" priority="9" operator="greaterThan">
      <formula>0</formula>
    </cfRule>
  </conditionalFormatting>
  <conditionalFormatting sqref="AR124">
    <cfRule type="cellIs" dxfId="6" priority="8" operator="greaterThan">
      <formula>0</formula>
    </cfRule>
  </conditionalFormatting>
  <conditionalFormatting sqref="AS121">
    <cfRule type="cellIs" dxfId="5" priority="7" operator="greaterThan">
      <formula>0</formula>
    </cfRule>
  </conditionalFormatting>
  <conditionalFormatting sqref="AS121">
    <cfRule type="cellIs" dxfId="4" priority="6" operator="greaterThan">
      <formula>0</formula>
    </cfRule>
  </conditionalFormatting>
  <conditionalFormatting sqref="AS123">
    <cfRule type="cellIs" dxfId="3" priority="5" operator="greaterThan">
      <formula>0</formula>
    </cfRule>
  </conditionalFormatting>
  <conditionalFormatting sqref="AS123">
    <cfRule type="cellIs" dxfId="2" priority="4" operator="greaterThan">
      <formula>0</formula>
    </cfRule>
  </conditionalFormatting>
  <conditionalFormatting sqref="AD419">
    <cfRule type="cellIs" dxfId="1" priority="1" operator="greaterThan">
      <formula>0</formula>
    </cfRule>
    <cfRule type="cellIs" priority="2" operator="greaterThan">
      <formula>0</formula>
    </cfRule>
    <cfRule type="cellIs" dxfId="0" priority="3" operator="greaterThan">
      <formula>0</formula>
    </cfRule>
  </conditionalFormatting>
  <dataValidations disablePrompts="1" count="1">
    <dataValidation type="list" allowBlank="1" showInputMessage="1" showErrorMessage="1" errorTitle="错误" error="实训区名有误，请重新选择或输入！" promptTitle="注意" prompt="请选择或输入规范实训区名，与实训区概况表一致！" sqref="F691:F693 F685:F687"/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&amp;L&amp;"宋体,加粗"&amp;16附件1&amp;C&amp;"宋体,加粗"&amp;16常州科教城现代工业中心实训教学进程计划表（2024-2025学年第一学期）</oddHeader>
    <oddFooter>&amp;R—&amp;P+5—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87"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[60]Sheet1!#REF!</xm:f>
          </x14:formula1>
          <xm:sqref>E201 E544:E545 E356:E357 E147 E547:E552 E554:E567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OFFSET([60]Sheet1!#REF!,1,MATCH(INDIRECT("E"&amp;ROW()),[60]Sheet1!#REF!,0)-1,COUNTA(INDIRECT("Sheet1!"&amp;CHAR(MATCH(INDIRECT("E"&amp;ROW()),[60]Sheet1!#REF!,0)-1+65)&amp;"2:"&amp;CHAR(MATCH(INDIRECT("E"&amp;ROW()),[60]Sheet1!#REF!,0)-1+65)&amp;"28")),1)</xm:f>
          </x14:formula1>
          <xm:sqref>F544:F545 F201 F356:F357 F147 F559:F560 F563:F567 F547:F552 F554:F556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[59]Sheet1!#REF!</xm:f>
          </x14:formula1>
          <xm:sqref>E704:E707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OFFSET([59]Sheet1!#REF!,1,MATCH(INDIRECT("E"&amp;ROW()),[59]Sheet1!#REF!,0)-1,COUNTA(INDIRECT("Sheet1!"&amp;CHAR(MATCH(INDIRECT("E"&amp;ROW()),[59]Sheet1!#REF!,0)-1+65)&amp;"2:"&amp;CHAR(MATCH(INDIRECT("E"&amp;ROW()),[59]Sheet1!#REF!,0)-1+65)&amp;"28")),1)</xm:f>
          </x14:formula1>
          <xm:sqref>F704:F707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[58]Sheet1!#REF!</xm:f>
          </x14:formula1>
          <xm:sqref>E113 E602 E604:E607 E599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OFFSET([58]Sheet1!#REF!,1,MATCH(INDIRECT("E"&amp;ROW()),[58]Sheet1!#REF!,0)-1,COUNTA(INDIRECT("Sheet1!"&amp;CHAR(MATCH(INDIRECT("E"&amp;ROW()),[58]Sheet1!#REF!,0)-1+65)&amp;"2:"&amp;CHAR(MATCH(INDIRECT("E"&amp;ROW()),[58]Sheet1!#REF!,0)-1+65)&amp;"28")),1)</xm:f>
          </x14:formula1>
          <xm:sqref>F604:F607 F602 F599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[57]Sheet1!#REF!</xm:f>
          </x14:formula1>
          <xm:sqref>E643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OFFSET([57]Sheet1!#REF!,1,MATCH(INDIRECT("E"&amp;ROW()),[57]Sheet1!#REF!,0)-1,COUNTA(INDIRECT("Sheet1!"&amp;CHAR(MATCH(INDIRECT("E"&amp;ROW()),[57]Sheet1!#REF!,0)-1+65)&amp;"2:"&amp;CHAR(MATCH(INDIRECT("E"&amp;ROW()),[57]Sheet1!#REF!,0)-1+65)&amp;"28")),1)</xm:f>
          </x14:formula1>
          <xm:sqref>F643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[56]Sheet1!#REF!</xm:f>
          </x14:formula1>
          <xm:sqref>E672:E678 E680:E681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OFFSET([56]Sheet1!#REF!,1,MATCH(INDIRECT("E"&amp;ROW()),[56]Sheet1!#REF!,0)-1,COUNTA(INDIRECT("Sheet1!"&amp;CHAR(MATCH(INDIRECT("E"&amp;ROW()),[56]Sheet1!#REF!,0)-1+65)&amp;"2:"&amp;CHAR(MATCH(INDIRECT("E"&amp;ROW()),[56]Sheet1!#REF!,0)-1+65)&amp;"28")),1)</xm:f>
          </x14:formula1>
          <xm:sqref>F672 F674:F675 F681 F677:F678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[55]Sheet1!#REF!</xm:f>
          </x14:formula1>
          <xm:sqref>E684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OFFSET([55]Sheet1!#REF!,1,MATCH(INDIRECT("E"&amp;ROW()),[55]Sheet1!#REF!,0)-1,COUNTA(INDIRECT("Sheet1!"&amp;CHAR(MATCH(INDIRECT("E"&amp;ROW()),[55]Sheet1!#REF!,0)-1+65)&amp;"2:"&amp;CHAR(MATCH(INDIRECT("E"&amp;ROW()),[55]Sheet1!#REF!,0)-1+65)&amp;"28")),1)</xm:f>
          </x14:formula1>
          <xm:sqref>F684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OFFSET([54]Sheet1!#REF!,1,MATCH(INDIRECT("E"&amp;ROW()),[54]Sheet1!#REF!,0)-1,COUNTA(INDIRECT("Sheet1!"&amp;CHAR(MATCH(INDIRECT("E"&amp;ROW()),[54]Sheet1!#REF!,0)-1+65)&amp;"2:"&amp;CHAR(MATCH(INDIRECT("E"&amp;ROW()),[54]Sheet1!#REF!,0)-1+65)&amp;"28")),1)</xm:f>
          </x14:formula1>
          <xm:sqref>F694:F697 F701 F703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[53]Sheet1!#REF!</xm:f>
          </x14:formula1>
          <xm:sqref>E224:E227 E526:E543 E449 E218:E219 E222 E521:E523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[52]Sheet1!#REF!</xm:f>
          </x14:formula1>
          <xm:sqref>E568:E598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[51]Sheet1!#REF!</xm:f>
          </x14:formula1>
          <xm:sqref>E608:E642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[50]Sheet1!#REF!</xm:f>
          </x14:formula1>
          <xm:sqref>E644:E649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[49]Sheet1!#REF!</xm:f>
          </x14:formula1>
          <xm:sqref>E650:E654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[48]Sheet1!#REF!</xm:f>
          </x14:formula1>
          <xm:sqref>E655:E656 E658:E662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[47]Sheet1!#REF!</xm:f>
          </x14:formula1>
          <xm:sqref>E663:E665 E667:E671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[46]Sheet1!#REF!</xm:f>
          </x14:formula1>
          <xm:sqref>E682:E683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[45]Sheet1!#REF!</xm:f>
          </x14:formula1>
          <xm:sqref>E685:E693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[54]Sheet1!#REF!</xm:f>
          </x14:formula1>
          <xm:sqref>E694:E703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OFFSET([53]Sheet1!#REF!,1,MATCH(INDIRECT("E"&amp;ROW()),[53]Sheet1!#REF!,0)-1,COUNTA(INDIRECT("Sheet1!"&amp;CHAR(MATCH(INDIRECT("E"&amp;ROW()),[53]Sheet1!#REF!,0)-1+65)&amp;"2:"&amp;CHAR(MATCH(INDIRECT("E"&amp;ROW()),[53]Sheet1!#REF!,0)-1+65)&amp;"28")),1)</xm:f>
          </x14:formula1>
          <xm:sqref>F521:F523 F526:F528 F530:F543 F449 F218:F219 F222 F224:F227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OFFSET([52]Sheet1!#REF!,1,MATCH(INDIRECT("E"&amp;ROW()),[52]Sheet1!#REF!,0)-1,COUNTA(INDIRECT("Sheet1!"&amp;CHAR(MATCH(INDIRECT("E"&amp;ROW()),[52]Sheet1!#REF!,0)-1+65)&amp;"2:"&amp;CHAR(MATCH(INDIRECT("E"&amp;ROW()),[52]Sheet1!#REF!,0)-1+65)&amp;"28")),1)</xm:f>
          </x14:formula1>
          <xm:sqref>F210 F197 F568:F579 F594:F598 F581:F588 F143:F144 F590:F592 F148 F150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OFFSET([51]Sheet1!#REF!,1,MATCH(INDIRECT("E"&amp;ROW()),[51]Sheet1!#REF!,0)-1,COUNTA(INDIRECT("Sheet1!"&amp;CHAR(MATCH(INDIRECT("E"&amp;ROW()),[51]Sheet1!#REF!,0)-1+65)&amp;"2:"&amp;CHAR(MATCH(INDIRECT("E"&amp;ROW()),[51]Sheet1!#REF!,0)-1+65)&amp;"28")),1)</xm:f>
          </x14:formula1>
          <xm:sqref>F608:F642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OFFSET([50]Sheet1!#REF!,1,MATCH(INDIRECT("E"&amp;ROW()),[50]Sheet1!#REF!,0)-1,COUNTA(INDIRECT("Sheet1!"&amp;CHAR(MATCH(INDIRECT("E"&amp;ROW()),[50]Sheet1!#REF!,0)-1+65)&amp;"2:"&amp;CHAR(MATCH(INDIRECT("E"&amp;ROW()),[50]Sheet1!#REF!,0)-1+65)&amp;"28")),1)</xm:f>
          </x14:formula1>
          <xm:sqref>F644:F649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OFFSET([49]Sheet1!#REF!,1,MATCH(INDIRECT("E"&amp;ROW()),[49]Sheet1!#REF!,0)-1,COUNTA(INDIRECT("Sheet1!"&amp;CHAR(MATCH(INDIRECT("E"&amp;ROW()),[49]Sheet1!#REF!,0)-1+65)&amp;"2:"&amp;CHAR(MATCH(INDIRECT("E"&amp;ROW()),[49]Sheet1!#REF!,0)-1+65)&amp;"28")),1)</xm:f>
          </x14:formula1>
          <xm:sqref>F654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OFFSET([48]Sheet1!#REF!,1,MATCH(INDIRECT("E"&amp;ROW()),[48]Sheet1!#REF!,0)-1,COUNTA(INDIRECT("Sheet1!"&amp;CHAR(MATCH(INDIRECT("E"&amp;ROW()),[48]Sheet1!#REF!,0)-1+65)&amp;"2:"&amp;CHAR(MATCH(INDIRECT("E"&amp;ROW()),[48]Sheet1!#REF!,0)-1+65)&amp;"28")),1)</xm:f>
          </x14:formula1>
          <xm:sqref>F363:F364 F658 F662 F374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OFFSET([47]Sheet1!#REF!,1,MATCH(INDIRECT("E"&amp;ROW()),[47]Sheet1!#REF!,0)-1,COUNTA(INDIRECT("Sheet1!"&amp;CHAR(MATCH(INDIRECT("E"&amp;ROW()),[47]Sheet1!#REF!,0)-1+65)&amp;"2:"&amp;CHAR(MATCH(INDIRECT("E"&amp;ROW()),[47]Sheet1!#REF!,0)-1+65)&amp;"28")),1)</xm:f>
          </x14:formula1>
          <xm:sqref>F663:F665 F667:F671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OFFSET([46]Sheet1!#REF!,1,MATCH(INDIRECT("E"&amp;ROW()),[46]Sheet1!#REF!,0)-1,COUNTA(INDIRECT("Sheet1!"&amp;CHAR(MATCH(INDIRECT("E"&amp;ROW()),[46]Sheet1!#REF!,0)-1+65)&amp;"2:"&amp;CHAR(MATCH(INDIRECT("E"&amp;ROW()),[46]Sheet1!#REF!,0)-1+65)&amp;"28")),1)</xm:f>
          </x14:formula1>
          <xm:sqref>F682:F683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OFFSET([45]Sheet1!#REF!,1,MATCH(INDIRECT("E"&amp;ROW()),[45]Sheet1!#REF!,0)-1,COUNTA(INDIRECT("Sheet1!"&amp;CHAR(MATCH(INDIRECT("E"&amp;ROW()),[45]Sheet1!#REF!,0)-1+65)&amp;"2:"&amp;CHAR(MATCH(INDIRECT("E"&amp;ROW()),[45]Sheet1!#REF!,0)-1+65)&amp;"28")),1)</xm:f>
          </x14:formula1>
          <xm:sqref>F688:F690</xm:sqref>
        </x14:dataValidation>
        <x14:dataValidation type="list" allowBlank="1" showInputMessage="1" showErrorMessage="1" promptTitle="注意" prompt="请选择或输入规范实训基地名，与实训概况表一致！">
          <x14:formula1>
            <xm:f>[44]Sheet1!#REF!</xm:f>
          </x14:formula1>
          <xm:sqref>E402</xm:sqref>
        </x14:dataValidation>
        <x14:dataValidation type="list" allowBlank="1" showInputMessage="1" showErrorMessage="1" promptTitle="注意" prompt="请选择或输入规范实训基地名，与实训概况表一致！">
          <x14:formula1>
            <xm:f>OFFSET([44]Sheet1!#REF!,1,MATCH(INDIRECT("E"&amp;ROW()),[44]Sheet1!#REF!,0)-1,COUNTA(INDIRECT("Sheet1!"&amp;CHAR(MATCH(INDIRECT("E"&amp;ROW()),[44]Sheet1!#REF!,0)-1+65)&amp;"2:"&amp;CHAR(MATCH(INDIRECT("E"&amp;ROW()),[44]Sheet1!#REF!,0)-1+65)&amp;"28")),1)</xm:f>
          </x14:formula1>
          <xm:sqref>F402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[33]Sheet1!#REF!</xm:f>
          </x14:formula1>
          <xm:sqref>E426:E438 E407:E418 E420:E424 E445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[40]Sheet1!#REF!</xm:f>
          </x14:formula1>
          <xm:sqref>E347:E355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[39]Sheet1!#REF!</xm:f>
          </x14:formula1>
          <xm:sqref>E358:E359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[38]Sheet1!#REF!</xm:f>
          </x14:formula1>
          <xm:sqref>E657 E360:E367 E369:E374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[37]Sheet1!#REF!</xm:f>
          </x14:formula1>
          <xm:sqref>E376:E381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[36]Sheet1!#REF!</xm:f>
          </x14:formula1>
          <xm:sqref>E382:E386 E389:E392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[43]Sheet1!#REF!</xm:f>
          </x14:formula1>
          <xm:sqref>E393:E394 E397:E398 E387:E388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[35]Sheet1!#REF!</xm:f>
          </x14:formula1>
          <xm:sqref>E399:E401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[42]Sheet1!#REF!</xm:f>
          </x14:formula1>
          <xm:sqref>E403:E404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[34]Sheet1!#REF!</xm:f>
          </x14:formula1>
          <xm:sqref>E405:E406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[41]Sheet1!#REF!</xm:f>
          </x14:formula1>
          <xm:sqref>E439:E444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[32]Sheet1!#REF!</xm:f>
          </x14:formula1>
          <xm:sqref>E447:E448 E450:E454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[31]Sheet1!#REF!</xm:f>
          </x14:formula1>
          <xm:sqref>E455:E456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[30]Sheet1!#REF!</xm:f>
          </x14:formula1>
          <xm:sqref>E457:E460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[29]Sheet1!#REF!</xm:f>
          </x14:formula1>
          <xm:sqref>E461:E464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[28]Sheet1!#REF!</xm:f>
          </x14:formula1>
          <xm:sqref>E465:E468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OFFSET([40]Sheet1!#REF!,1,MATCH(INDIRECT("E"&amp;ROW()),[40]Sheet1!#REF!,0)-1,COUNTA(INDIRECT("Sheet1!"&amp;CHAR(MATCH(INDIRECT("E"&amp;ROW()),[40]Sheet1!#REF!,0)-1+65)&amp;"2:"&amp;CHAR(MATCH(INDIRECT("E"&amp;ROW()),[40]Sheet1!#REF!,0)-1+65)&amp;"28")),1)</xm:f>
          </x14:formula1>
          <xm:sqref>F347:F355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OFFSET([39]Sheet1!#REF!,1,MATCH(INDIRECT("E"&amp;ROW()),[39]Sheet1!#REF!,0)-1,COUNTA(INDIRECT("Sheet1!"&amp;CHAR(MATCH(INDIRECT("E"&amp;ROW()),[39]Sheet1!#REF!,0)-1+65)&amp;"2:"&amp;CHAR(MATCH(INDIRECT("E"&amp;ROW()),[39]Sheet1!#REF!,0)-1+65)&amp;"28")),1)</xm:f>
          </x14:formula1>
          <xm:sqref>F358:F359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OFFSET([38]Sheet1!#REF!,1,MATCH(INDIRECT("E"&amp;ROW()),[38]Sheet1!#REF!,0)-1,COUNTA(INDIRECT("Sheet1!"&amp;CHAR(MATCH(INDIRECT("E"&amp;ROW()),[38]Sheet1!#REF!,0)-1+65)&amp;"2:"&amp;CHAR(MATCH(INDIRECT("E"&amp;ROW()),[38]Sheet1!#REF!,0)-1+65)&amp;"28")),1)</xm:f>
          </x14:formula1>
          <xm:sqref>F360:F362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OFFSET([37]Sheet1!#REF!,1,MATCH(INDIRECT("E"&amp;ROW()),[37]Sheet1!#REF!,0)-1,COUNTA(INDIRECT("Sheet1!"&amp;CHAR(MATCH(INDIRECT("E"&amp;ROW()),[37]Sheet1!#REF!,0)-1+65)&amp;"2:"&amp;CHAR(MATCH(INDIRECT("E"&amp;ROW()),[37]Sheet1!#REF!,0)-1+65)&amp;"28")),1)</xm:f>
          </x14:formula1>
          <xm:sqref>F376:F381 F403:F404 F529 F217 F214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OFFSET([36]Sheet1!#REF!,1,MATCH(INDIRECT("E"&amp;ROW()),[36]Sheet1!#REF!,0)-1,COUNTA(INDIRECT("Sheet1!"&amp;CHAR(MATCH(INDIRECT("E"&amp;ROW()),[36]Sheet1!#REF!,0)-1+65)&amp;"2:"&amp;CHAR(MATCH(INDIRECT("E"&amp;ROW()),[36]Sheet1!#REF!,0)-1+65)&amp;"28")),1)</xm:f>
          </x14:formula1>
          <xm:sqref>F391:F392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OFFSET([35]Sheet1!#REF!,1,MATCH(INDIRECT("E"&amp;ROW()),[35]Sheet1!#REF!,0)-1,COUNTA(INDIRECT("Sheet1!"&amp;CHAR(MATCH(INDIRECT("E"&amp;ROW()),[35]Sheet1!#REF!,0)-1+65)&amp;"2:"&amp;CHAR(MATCH(INDIRECT("E"&amp;ROW()),[35]Sheet1!#REF!,0)-1+65)&amp;"28")),1)</xm:f>
          </x14:formula1>
          <xm:sqref>F399:F401 F416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OFFSET([34]Sheet1!#REF!,1,MATCH(INDIRECT("E"&amp;ROW()),[34]Sheet1!#REF!,0)-1,COUNTA(INDIRECT("Sheet1!"&amp;CHAR(MATCH(INDIRECT("E"&amp;ROW()),[34]Sheet1!#REF!,0)-1+65)&amp;"2:"&amp;CHAR(MATCH(INDIRECT("E"&amp;ROW()),[34]Sheet1!#REF!,0)-1+65)&amp;"28")),1)</xm:f>
          </x14:formula1>
          <xm:sqref>F405:F406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OFFSET([33]Sheet1!#REF!,1,MATCH(INDIRECT("E"&amp;ROW()),[33]Sheet1!#REF!,0)-1,COUNTA(INDIRECT("Sheet1!"&amp;CHAR(MATCH(INDIRECT("E"&amp;ROW()),[33]Sheet1!#REF!,0)-1+65)&amp;"2:"&amp;CHAR(MATCH(INDIRECT("E"&amp;ROW()),[33]Sheet1!#REF!,0)-1+65)&amp;"28")),1)</xm:f>
          </x14:formula1>
          <xm:sqref>F417:F418 F407:F415 F420:F424 F426:F445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OFFSET([32]Sheet1!#REF!,1,MATCH(INDIRECT("E"&amp;ROW()),[32]Sheet1!#REF!,0)-1,COUNTA(INDIRECT("Sheet1!"&amp;CHAR(MATCH(INDIRECT("E"&amp;ROW()),[32]Sheet1!#REF!,0)-1+65)&amp;"2:"&amp;CHAR(MATCH(INDIRECT("E"&amp;ROW()),[32]Sheet1!#REF!,0)-1+65)&amp;"28")),1)</xm:f>
          </x14:formula1>
          <xm:sqref>F215:F216 F447:F448 F450:F454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OFFSET([31]Sheet1!#REF!,1,MATCH(INDIRECT("E"&amp;ROW()),[31]Sheet1!#REF!,0)-1,COUNTA(INDIRECT("Sheet1!"&amp;CHAR(MATCH(INDIRECT("E"&amp;ROW()),[31]Sheet1!#REF!,0)-1+65)&amp;"2:"&amp;CHAR(MATCH(INDIRECT("E"&amp;ROW()),[31]Sheet1!#REF!,0)-1+65)&amp;"28")),1)</xm:f>
          </x14:formula1>
          <xm:sqref>F455:F456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OFFSET([30]Sheet1!#REF!,1,MATCH(INDIRECT("E"&amp;ROW()),[30]Sheet1!#REF!,0)-1,COUNTA(INDIRECT("Sheet1!"&amp;CHAR(MATCH(INDIRECT("E"&amp;ROW()),[30]Sheet1!#REF!,0)-1+65)&amp;"2:"&amp;CHAR(MATCH(INDIRECT("E"&amp;ROW()),[30]Sheet1!#REF!,0)-1+65)&amp;"28")),1)</xm:f>
          </x14:formula1>
          <xm:sqref>F457:F460 F187:F188 F557:F558 F589 F561:F562 F465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OFFSET([29]Sheet1!#REF!,1,MATCH(INDIRECT("E"&amp;ROW()),[29]Sheet1!#REF!,0)-1,COUNTA(INDIRECT("Sheet1!"&amp;CHAR(MATCH(INDIRECT("E"&amp;ROW()),[29]Sheet1!#REF!,0)-1+65)&amp;"2:"&amp;CHAR(MATCH(INDIRECT("E"&amp;ROW()),[29]Sheet1!#REF!,0)-1+65)&amp;"28")),1)</xm:f>
          </x14:formula1>
          <xm:sqref>F206 F200 F204 F463:F464 F202 F139:F140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OFFSET([28]Sheet1!#REF!,1,MATCH(INDIRECT("E"&amp;ROW()),[28]Sheet1!#REF!,0)-1,COUNTA(INDIRECT("Sheet1!"&amp;CHAR(MATCH(INDIRECT("E"&amp;ROW()),[28]Sheet1!#REF!,0)-1+65)&amp;"2:"&amp;CHAR(MATCH(INDIRECT("E"&amp;ROW()),[28]Sheet1!#REF!,0)-1+65)&amp;"28")),1)</xm:f>
          </x14:formula1>
          <xm:sqref>F466:F468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[27]Sheet1!#REF!</xm:f>
          </x14:formula1>
          <xm:sqref>E343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OFFSET([27]Sheet1!#REF!,1,MATCH(INDIRECT("E"&amp;ROW()),[27]Sheet1!#REF!,0)-1,COUNTA(INDIRECT("Sheet1!"&amp;CHAR(MATCH(INDIRECT("E"&amp;ROW()),[27]Sheet1!#REF!,0)-1+65)&amp;"2:"&amp;CHAR(MATCH(INDIRECT("E"&amp;ROW()),[27]Sheet1!#REF!,0)-1+65)&amp;"28")),1)</xm:f>
          </x14:formula1>
          <xm:sqref>F343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[26]Sheet1!#REF!</xm:f>
          </x14:formula1>
          <xm:sqref>E419 E198:E199 E105:E112 E114:E138 E85:E96 E98:E103 E151:E176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OFFSET([26]Sheet1!#REF!,1,MATCH(INDIRECT("E"&amp;ROW()),[26]Sheet1!#REF!,0)-1,COUNTA(INDIRECT("Sheet1!"&amp;CHAR(MATCH(INDIRECT("E"&amp;ROW()),[26]Sheet1!#REF!,0)-1+65)&amp;"2:"&amp;CHAR(MATCH(INDIRECT("E"&amp;ROW()),[26]Sheet1!#REF!,0)-1+65)&amp;"28")),1)</xm:f>
          </x14:formula1>
          <xm:sqref>F142 F151:F155 F580 F314 F272 F198:F199 F461:F462 F85:F96 F98:F103 F105:F138</xm:sqref>
        </x14:dataValidation>
        <x14:dataValidation type="list" allowBlank="1" showInputMessage="1" showErrorMessage="1">
          <x14:formula1>
            <xm:f>[25]实训区参考!#REF!</xm:f>
          </x14:formula1>
          <xm:sqref>E145:F146 E139:E144 F141 E148 E150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OFFSET([24]Sheet1!#REF!,1,MATCH(INDIRECT("E"&amp;ROW()),[24]Sheet1!#REF!,0)-1,COUNTA(INDIRECT("Sheet1!"&amp;CHAR(MATCH(INDIRECT("E"&amp;ROW()),[24]Sheet1!#REF!,0)-1+65)&amp;"2:"&amp;CHAR(MATCH(INDIRECT("E"&amp;ROW()),[24]Sheet1!#REF!,0)-1+65)&amp;"28")),1)</xm:f>
          </x14:formula1>
          <xm:sqref>F185 F189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[24]Sheet1!#REF!</xm:f>
          </x14:formula1>
          <xm:sqref>E185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OFFSET([23]Sheet1!#REF!,1,MATCH(INDIRECT("E"&amp;ROW()),[23]Sheet1!#REF!,0)-1,COUNTA(INDIRECT("Sheet1!"&amp;CHAR(MATCH(INDIRECT("E"&amp;ROW()),[23]Sheet1!#REF!,0)-1+65)&amp;"2:"&amp;CHAR(MATCH(INDIRECT("E"&amp;ROW()),[23]Sheet1!#REF!,0)-1+65)&amp;"28")),1)</xm:f>
          </x14:formula1>
          <xm:sqref>F365 F276 F250:F253 F191:F196 F601 F603 F485:F486 F156:F176 F178:F184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[23]Sheet1!#REF!</xm:f>
          </x14:formula1>
          <xm:sqref>E179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OFFSET([22]Sheet1!#REF!,1,MATCH(INDIRECT("E"&amp;ROW()),[22]Sheet1!#REF!,0)-1, COUNTA(INDIRECT("Sheet1!"&amp; CHAR(MATCH(INDIRECT("E"&amp;ROW()),[22]Sheet1!#REF!,0)-1+65)&amp;"2:"&amp;CHAR(MATCH(INDIRECT("E"&amp;ROW()),[22]Sheet1!#REF!,0)-1+65)&amp;"28")),1)</xm:f>
          </x14:formula1>
          <xm:sqref>F65:F80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[22]Sheet1!#REF!</xm:f>
          </x14:formula1>
          <xm:sqref>E65:E80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OFFSET([21]Sheet1!#REF!,1,MATCH(INDIRECT("E"&amp;ROW()),[21]Sheet1!#REF!,0)-1,COUNTA(INDIRECT("Sheet1!"&amp;CHAR(MATCH(INDIRECT("E"&amp;ROW()),[21]Sheet1!#REF!,0)-1+65)&amp;"2:"&amp;CHAR(MATCH(INDIRECT("E"&amp;ROW()),[21]Sheet1!#REF!,0)-1+65)&amp;"28")),1)</xm:f>
          </x14:formula1>
          <xm:sqref>F81:F82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[21]Sheet1!#REF!</xm:f>
          </x14:formula1>
          <xm:sqref>E81:E82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OFFSET([20]Sheet1!#REF!,1,MATCH(INDIRECT("E"&amp;ROW()),[20]Sheet1!#REF!,0)-1,COUNTA(INDIRECT("Sheet1!"&amp;CHAR(MATCH(INDIRECT("E"&amp;ROW()),[20]Sheet1!#REF!,0)-1+65)&amp;"2:"&amp;CHAR(MATCH(INDIRECT("E"&amp;ROW()),[20]Sheet1!#REF!,0)-1+65)&amp;"28")),1)</xm:f>
          </x14:formula1>
          <xm:sqref>F83:F84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[20]Sheet1!#REF!</xm:f>
          </x14:formula1>
          <xm:sqref>E83:E84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[19]Sheet1!#REF!</xm:f>
          </x14:formula1>
          <xm:sqref>E58:E64 E31:E47 E49:E56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OFFSET([19]Sheet1!#REF!,1,MATCH(INDIRECT("E"&amp;ROW()),[19]Sheet1!#REF!,0)-1,COUNTA(INDIRECT("Sheet1!"&amp;CHAR(MATCH(INDIRECT("E"&amp;ROW()),[19]Sheet1!#REF!,0)-1+65)&amp;"2:"&amp;CHAR(MATCH(INDIRECT("E"&amp;ROW()),[19]Sheet1!#REF!,0)-1+65)&amp;"28")),1)</xm:f>
          </x14:formula1>
          <xm:sqref>F49:F56 F58:F64 F371:F373 F31:F32 F593 F34:F47 F366:F367 F369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OFFSET([17]Sheet1!#REF!,1,MATCH(INDIRECT("E"&amp;ROW()),[17]Sheet1!#REF!,0)-1,COUNTA(INDIRECT("Sheet1!"&amp;CHAR(MATCH(INDIRECT("E"&amp;ROW()),[17]Sheet1!#REF!,0)-1+65)&amp;"2:"&amp;CHAR(MATCH(INDIRECT("E"&amp;ROW()),[17]Sheet1!#REF!,0)-1+65)&amp;"28")),1)</xm:f>
          </x14:formula1>
          <xm:sqref>F21:F23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[17]Sheet1!#REF!</xm:f>
          </x14:formula1>
          <xm:sqref>E21:E23 E25:E28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OFFSET([18]Sheet1!#REF!,1,MATCH(INDIRECT("E"&amp;ROW()),[18]Sheet1!#REF!,0)-1,COUNTA(INDIRECT("Sheet1!"&amp;CHAR(MATCH(INDIRECT("E"&amp;ROW()),[18]Sheet1!#REF!,0)-1+65)&amp;"2:"&amp;CHAR(MATCH(INDIRECT("E"&amp;ROW()),[18]Sheet1!#REF!,0)-1+65)&amp;"28")),1)</xm:f>
          </x14:formula1>
          <xm:sqref>F4:F16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[18]Sheet1!#REF!</xm:f>
          </x14:formula1>
          <xm:sqref>E4:E16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OFFSET([17]Sheet1!#REF!,1,MATCH(INDIRECT("E"&amp;ROW()),[17]Sheet1!#REF!,0)-1,COUNTA(INDIRECT("Sheet1!"&amp;CHAR(MATCH(INDIRECT("E"&amp;ROW()),[17]Sheet1!#REF!,0)-1+65)&amp;"2:"&amp;CHAR(MATCH(INDIRECT("E"&amp;ROW()),[17]Sheet1!#REF!,0)-1+65)&amp;"28")),1)</xm:f>
          </x14:formula1>
          <xm:sqref>F25:F28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OFFSET([16]Sheet1!#REF!,1,MATCH(INDIRECT("E"&amp;ROW()),[16]Sheet1!#REF!,0)-1,COUNTA(INDIRECT("Sheet1!"&amp;CHAR(MATCH(INDIRECT("E"&amp;ROW()),[16]Sheet1!#REF!,0)-1+65)&amp;"2:"&amp;CHAR(MATCH(INDIRECT("E"&amp;ROW()),[16]Sheet1!#REF!,0)-1+65)&amp;"28")),1)</xm:f>
          </x14:formula1>
          <xm:sqref>F29:F30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[16]Sheet1!#REF!</xm:f>
          </x14:formula1>
          <xm:sqref>E29:E30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1"/>
  <sheetViews>
    <sheetView zoomScaleNormal="100" workbookViewId="0">
      <selection activeCell="H28" sqref="H28"/>
    </sheetView>
  </sheetViews>
  <sheetFormatPr defaultRowHeight="14.25"/>
  <cols>
    <col min="1" max="1" width="25.5" style="45" customWidth="1"/>
    <col min="2" max="3" width="13.5" style="45" customWidth="1"/>
    <col min="4" max="4" width="11.5" style="45" customWidth="1"/>
    <col min="5" max="5" width="12.25" style="45" customWidth="1"/>
    <col min="6" max="6" width="12.375" style="45" customWidth="1"/>
    <col min="7" max="7" width="10.125" style="45" customWidth="1"/>
    <col min="8" max="8" width="11" style="45" customWidth="1"/>
    <col min="9" max="16384" width="9" style="45"/>
  </cols>
  <sheetData>
    <row r="1" spans="1:8" ht="28.5">
      <c r="A1" s="46" t="s">
        <v>17</v>
      </c>
      <c r="B1" s="47" t="s">
        <v>18</v>
      </c>
      <c r="C1" s="47" t="s">
        <v>19</v>
      </c>
      <c r="D1" s="47" t="s">
        <v>20</v>
      </c>
      <c r="E1" s="48" t="s">
        <v>21</v>
      </c>
      <c r="F1" s="47" t="s">
        <v>22</v>
      </c>
      <c r="G1" s="48" t="s">
        <v>23</v>
      </c>
      <c r="H1" s="49" t="s">
        <v>24</v>
      </c>
    </row>
    <row r="2" spans="1:8">
      <c r="A2" s="44" t="s">
        <v>25</v>
      </c>
      <c r="B2" s="151">
        <f>SUMIFS('实训总表  (打印)'!$J$4:$J$707,'实训总表  (打印)'!$C$4:$C$707,"信息学院",'实训总表  (打印)'!$E$4:$E$707,"机械加工技术")</f>
        <v>0</v>
      </c>
      <c r="C2" s="151">
        <f>SUMIFS('实训总表  (打印)'!$J$4:$J$707,'实训总表  (打印)'!$C$4:$C$707,"纺织学院",'实训总表  (打印)'!$E$4:$E$707,"机械加工技术")</f>
        <v>83</v>
      </c>
      <c r="D2" s="151">
        <f>SUMIFS('实训总表  (打印)'!$J$4:$J$707,'实训总表  (打印)'!$C$4:$C$707,"工程学院",'实训总表  (打印)'!$E$4:$E$707,"机械加工技术")</f>
        <v>0</v>
      </c>
      <c r="E2" s="151">
        <f>SUMIFS('实训总表  (打印)'!$J$4:$J$707,'实训总表  (打印)'!$C$4:$C$707,"工业学院",'实训总表  (打印)'!$E$4:$E$707,"机械加工技术")</f>
        <v>717</v>
      </c>
      <c r="F2" s="151">
        <f>SUMIFS('实训总表  (打印)'!$J$4:$J$707,'实训总表  (打印)'!$C$4:$C$707,"机电学院",'实训总表  (打印)'!$E$4:$E$707,"机械加工技术")</f>
        <v>545</v>
      </c>
      <c r="G2" s="151">
        <f>SUMIFS('实训总表  (打印)'!$J$4:$J$707,'实训总表  (打印)'!$C$4:$C$707,"常州开大",'实训总表  (打印)'!$E$4:$E$707,"机械加工技术")</f>
        <v>0</v>
      </c>
      <c r="H2" s="151">
        <f>B2+C2+D2+E2+F2+G2</f>
        <v>1345</v>
      </c>
    </row>
    <row r="3" spans="1:8">
      <c r="A3" s="51" t="s">
        <v>26</v>
      </c>
      <c r="B3" s="151">
        <f>SUMIFS('实训总表  (打印)'!$J$4:$J$707,'实训总表  (打印)'!$C$4:$C$707,"信息学院",'实训总表  (打印)'!$E$4:$E$707,"数控技术")</f>
        <v>319</v>
      </c>
      <c r="C3" s="151">
        <f>SUMIFS('实训总表  (打印)'!$J$4:$J$707,'实训总表  (打印)'!$C$4:$C$707,"纺织学院",'实训总表  (打印)'!$E$4:$E$707,"数控技术")</f>
        <v>188</v>
      </c>
      <c r="D3" s="151">
        <f>SUMIFS('实训总表  (打印)'!$J$4:$J$707,'实训总表  (打印)'!$C$4:$C$707,"工程学院",'实训总表  (打印)'!$E$4:$E$707,"数控技术")</f>
        <v>141</v>
      </c>
      <c r="E3" s="151">
        <v>1199</v>
      </c>
      <c r="F3" s="151">
        <f>SUMIFS('实训总表  (打印)'!$J$4:$J$707,'实训总表  (打印)'!$C$4:$C$707,"机电学院",'实训总表  (打印)'!$E$4:$E$707,"数控技术")</f>
        <v>126</v>
      </c>
      <c r="G3" s="151">
        <f>SUMIFS('实训总表  (打印)'!$J$4:$J$707,'实训总表  (打印)'!$C$4:$C$707,"常州开大",'实训总表  (打印)'!$E$4:$E$707,"数控技术")</f>
        <v>128</v>
      </c>
      <c r="H3" s="151">
        <f t="shared" ref="H3:H18" si="0">B3+C3+D3+E3+F3+G3</f>
        <v>2101</v>
      </c>
    </row>
    <row r="4" spans="1:8">
      <c r="A4" s="52" t="s">
        <v>900</v>
      </c>
      <c r="B4" s="151">
        <f>SUMIFS('实训总表  (打印)'!$J$4:$J$707,'实训总表  (打印)'!$C$4:$C$707,"信息学院",'实训总表  (打印)'!$E$4:$E$707,"电子信息技术（能源电子）")</f>
        <v>1006</v>
      </c>
      <c r="C4" s="151">
        <f>SUMIFS('实训总表  (打印)'!$J$4:$J$707,'实训总表  (打印)'!$C$4:$C$707,"纺织学院",'实训总表  (打印)'!$E$4:$E$707,"电子信息技术（能源电子）")</f>
        <v>47</v>
      </c>
      <c r="D4" s="151">
        <f>SUMIFS('实训总表  (打印)'!$J$4:$J$707,'实训总表  (打印)'!$C$4:$C$707,"工程学院",'实训总表  (打印)'!$E$4:$E$707,"电子信息技术（能源电子）")</f>
        <v>0</v>
      </c>
      <c r="E4" s="151">
        <v>762</v>
      </c>
      <c r="F4" s="151">
        <f>SUMIFS('实训总表  (打印)'!$J$4:$J$707,'实训总表  (打印)'!$C$4:$C$707,"机电学院",'实训总表  (打印)'!$E$4:$E$707,"电子信息技术（能源电子）")</f>
        <v>0</v>
      </c>
      <c r="G4" s="151">
        <f>SUMIFS('实训总表  (打印)'!$J$4:$J$707,'实训总表  (打印)'!$C$4:$C$707,"常州开大",'实训总表  (打印)'!$E$4:$E$707,"电子信息技术")</f>
        <v>0</v>
      </c>
      <c r="H4" s="151">
        <f t="shared" si="0"/>
        <v>1815</v>
      </c>
    </row>
    <row r="5" spans="1:8">
      <c r="A5" s="51" t="s">
        <v>48</v>
      </c>
      <c r="B5" s="151">
        <f>SUMIFS('实训总表  (打印)'!$J$4:$J$707,'实训总表  (打印)'!$C$4:$C$707,"信息学院",'实训总表  (打印)'!$E$4:$E$707,"机器人技术")</f>
        <v>0</v>
      </c>
      <c r="C5" s="151">
        <f>SUMIFS('实训总表  (打印)'!$J$4:$J$707,'实训总表  (打印)'!$C$4:$C$707,"纺织学院",'实训总表  (打印)'!$E$4:$E$707,"机器人技术")</f>
        <v>0</v>
      </c>
      <c r="D5" s="151">
        <f>SUMIFS('实训总表  (打印)'!$J$4:$J$707,'实训总表  (打印)'!$C$4:$C$707,"工程学院",'实训总表  (打印)'!$E$4:$E$707,"机器人技术")</f>
        <v>0</v>
      </c>
      <c r="E5" s="151">
        <v>358</v>
      </c>
      <c r="F5" s="151">
        <f>SUMIFS('实训总表  (打印)'!$J$4:$J$707,'实训总表  (打印)'!$C$4:$C$707,"机电学院",'实训总表  (打印)'!$E$4:$E$707,"机器人技术")</f>
        <v>0</v>
      </c>
      <c r="G5" s="151">
        <f>SUMIFS('实训总表  (打印)'!$J$4:$J$707,'实训总表  (打印)'!$C$4:$C$707,"常州开大",'实训总表  (打印)'!$E$4:$E$707,"机器人技术")</f>
        <v>0</v>
      </c>
      <c r="H5" s="151">
        <f t="shared" si="0"/>
        <v>358</v>
      </c>
    </row>
    <row r="6" spans="1:8">
      <c r="A6" s="51" t="s">
        <v>27</v>
      </c>
      <c r="B6" s="151">
        <f>SUMIFS('实训总表  (打印)'!$J$4:$J$707,'实训总表  (打印)'!$C$4:$C$707,"信息学院",'实训总表  (打印)'!$E$4:$E$707,"模具技术")</f>
        <v>0</v>
      </c>
      <c r="C6" s="151">
        <f>SUMIFS('实训总表  (打印)'!$J$4:$J$707,'实训总表  (打印)'!$C$4:$C$707,"纺织学院",'实训总表  (打印)'!$E$4:$E$707,"模具技术")</f>
        <v>53</v>
      </c>
      <c r="D6" s="151">
        <f>SUMIFS('实训总表  (打印)'!$J$4:$J$707,'实训总表  (打印)'!$C$4:$C$707,"工程学院",'实训总表  (打印)'!$E$4:$E$707,"模具技术")</f>
        <v>0</v>
      </c>
      <c r="E6" s="151">
        <f>SUMIFS('实训总表  (打印)'!$J$4:$J$707,'实训总表  (打印)'!$C$4:$C$707,"工业学院",'实训总表  (打印)'!$E$4:$E$707,"模具技术")</f>
        <v>137</v>
      </c>
      <c r="F6" s="151">
        <f>SUMIFS('实训总表  (打印)'!$J$4:$J$707,'实训总表  (打印)'!$C$4:$C$707,"机电学院",'实训总表  (打印)'!$E$4:$E$707,"模具技术")</f>
        <v>685</v>
      </c>
      <c r="G6" s="151">
        <f>SUMIFS('实训总表  (打印)'!$J$4:$J$707,'实训总表  (打印)'!$C$4:$C$707,"常州开大",'实训总表  (打印)'!$E$4:$E$707,"模具技术")</f>
        <v>0</v>
      </c>
      <c r="H6" s="151">
        <f t="shared" si="0"/>
        <v>875</v>
      </c>
    </row>
    <row r="7" spans="1:8">
      <c r="A7" s="51" t="s">
        <v>49</v>
      </c>
      <c r="B7" s="151">
        <f>SUMIFS('实训总表  (打印)'!$J$4:$J$707,'实训总表  (打印)'!$C$4:$C$707,"信息学院",'实训总表  (打印)'!$E$4:$E$707,"数字创意")</f>
        <v>48</v>
      </c>
      <c r="C7" s="151">
        <f>SUMIFS('实训总表  (打印)'!$J$4:$J$707,'实训总表  (打印)'!$C$4:$C$707,"纺织学院",'实训总表  (打印)'!$E$4:$E$707,"数字创意")</f>
        <v>2001</v>
      </c>
      <c r="D7" s="151">
        <f>SUMIFS('实训总表  (打印)'!$J$4:$J$707,'实训总表  (打印)'!$C$4:$C$707,"工程学院",'实训总表  (打印)'!$E$4:$E$707,"数字创意")</f>
        <v>102</v>
      </c>
      <c r="E7" s="151">
        <f>SUMIFS('实训总表  (打印)'!$J$4:$J$707,'实训总表  (打印)'!$C$4:$C$707,"工业学院",'实训总表  (打印)'!$E$4:$E$707,"数字创意")</f>
        <v>787</v>
      </c>
      <c r="F7" s="151">
        <f>SUMIFS('实训总表  (打印)'!$J$4:$J$707,'实训总表  (打印)'!$C$4:$C$707,"机电学院",'实训总表  (打印)'!$E$4:$E$707,"数字创意")</f>
        <v>0</v>
      </c>
      <c r="G7" s="151">
        <f>SUMIFS('实训总表  (打印)'!$J$4:$J$707,'实训总表  (打印)'!$C$4:$C$707,"常州开大",'实训总表  (打印)'!$E$4:$E$707,"数字创意")</f>
        <v>0</v>
      </c>
      <c r="H7" s="151">
        <f t="shared" si="0"/>
        <v>2938</v>
      </c>
    </row>
    <row r="8" spans="1:8">
      <c r="A8" s="51" t="s">
        <v>50</v>
      </c>
      <c r="B8" s="151">
        <f>SUMIFS('实训总表  (打印)'!$J$4:$J$707,'实训总表  (打印)'!$C$4:$C$707,"信息学院",'实训总表  (打印)'!$E$4:$E$707,"服装技术")</f>
        <v>0</v>
      </c>
      <c r="C8" s="151">
        <f>SUMIFS('实训总表  (打印)'!$J$4:$J$707,'实训总表  (打印)'!$C$4:$C$707,"纺织学院",'实训总表  (打印)'!$E$4:$E$707,"服装技术")</f>
        <v>0</v>
      </c>
      <c r="D8" s="151">
        <f>SUMIFS('实训总表  (打印)'!$J$4:$J$707,'实训总表  (打印)'!$C$4:$C$707,"工程学院",'实训总表  (打印)'!$E$4:$E$707,"服装技术")</f>
        <v>0</v>
      </c>
      <c r="E8" s="151">
        <f>SUMIFS('实训总表  (打印)'!$J$4:$J$707,'实训总表  (打印)'!$C$4:$C$707,"工业学院",'实训总表  (打印)'!$E$4:$E$707,"服装技术")</f>
        <v>0</v>
      </c>
      <c r="F8" s="151">
        <f>SUMIFS('实训总表  (打印)'!$J$4:$J$707,'实训总表  (打印)'!$C$4:$C$707,"机电学院",'实训总表  (打印)'!$E$4:$E$707,"服装技术")</f>
        <v>0</v>
      </c>
      <c r="G8" s="151">
        <f>SUMIFS('实训总表  (打印)'!$J$4:$J$707,'实训总表  (打印)'!$C$4:$C$707,"常州开大",'实训总表  (打印)'!$E$4:$E$707,"服装技术")</f>
        <v>0</v>
      </c>
      <c r="H8" s="151">
        <f t="shared" si="0"/>
        <v>0</v>
      </c>
    </row>
    <row r="9" spans="1:8">
      <c r="A9" s="53" t="s">
        <v>28</v>
      </c>
      <c r="B9" s="151">
        <f>SUMIFS('实训总表  (打印)'!$J$4:$J$707,'实训总表  (打印)'!$C$4:$C$707,"信息学院",'实训总表  (打印)'!$E$4:$E$707,"印刷技术")</f>
        <v>24</v>
      </c>
      <c r="C9" s="151">
        <f>SUMIFS('实训总表  (打印)'!$J$4:$J$707,'实训总表  (打印)'!$C$4:$C$707,"纺织学院",'实训总表  (打印)'!$E$4:$E$707,"印刷技术")</f>
        <v>0</v>
      </c>
      <c r="D9" s="151">
        <f>SUMIFS('实训总表  (打印)'!$J$4:$J$707,'实训总表  (打印)'!$C$4:$C$707,"工程学院",'实训总表  (打印)'!$E$4:$E$707,"印刷技术")</f>
        <v>0</v>
      </c>
      <c r="E9" s="151">
        <f>SUMIFS('实训总表  (打印)'!$J$4:$J$707,'实训总表  (打印)'!$C$4:$C$707,"工业学院",'实训总表  (打印)'!$E$4:$E$707,"印刷技术")</f>
        <v>0</v>
      </c>
      <c r="F9" s="151">
        <f>SUMIFS('实训总表  (打印)'!$J$4:$J$707,'实训总表  (打印)'!$C$4:$C$707,"机电学院",'实训总表  (打印)'!$E$4:$E$707,"印刷技术")</f>
        <v>0</v>
      </c>
      <c r="G9" s="151">
        <f>SUMIFS('实训总表  (打印)'!$J$4:$J$707,'实训总表  (打印)'!$C$4:$C$707,"常州开大",'实训总表  (打印)'!$E$4:$E$707,"印刷技术")</f>
        <v>0</v>
      </c>
      <c r="H9" s="151">
        <f t="shared" si="0"/>
        <v>24</v>
      </c>
    </row>
    <row r="10" spans="1:8">
      <c r="A10" s="51" t="s">
        <v>51</v>
      </c>
      <c r="B10" s="151">
        <f>SUMIFS('实训总表  (打印)'!$J$4:$J$707,'实训总表  (打印)'!$C$4:$C$707,"信息学院",'实训总表  (打印)'!$E$4:$E$707,"智能制造技术")</f>
        <v>657</v>
      </c>
      <c r="C10" s="151">
        <f>SUMIFS('实训总表  (打印)'!$J$4:$J$707,'实训总表  (打印)'!$C$4:$C$707,"纺织学院",'实训总表  (打印)'!$E$4:$E$707,"智能制造技术")</f>
        <v>1466</v>
      </c>
      <c r="D10" s="151">
        <f>SUMIFS('实训总表  (打印)'!$J$4:$J$707,'实训总表  (打印)'!$C$4:$C$707,"工程学院",'实训总表  (打印)'!$E$4:$E$707,"智能制造技术")</f>
        <v>480</v>
      </c>
      <c r="E10" s="151">
        <v>2085</v>
      </c>
      <c r="F10" s="151">
        <f>SUMIFS('实训总表  (打印)'!$J$4:$J$707,'实训总表  (打印)'!$C$4:$C$707,"机电学院",'实训总表  (打印)'!$E$4:$E$707,"智能制造技术")</f>
        <v>175</v>
      </c>
      <c r="G10" s="151">
        <f>SUMIFS('实训总表  (打印)'!$J$4:$J$707,'实训总表  (打印)'!$C$4:$C$707,"常州开大",'实训总表  (打印)'!$E$4:$E$707,"智能制造技术")</f>
        <v>0</v>
      </c>
      <c r="H10" s="151">
        <f t="shared" si="0"/>
        <v>4863</v>
      </c>
    </row>
    <row r="11" spans="1:8">
      <c r="A11" s="53" t="s">
        <v>52</v>
      </c>
      <c r="B11" s="151">
        <f>SUMIFS('实训总表  (打印)'!$J$4:$J$707,'实训总表  (打印)'!$C$4:$C$707,"信息学院",'实训总表  (打印)'!$E$4:$E$707,"建筑智能化技术")</f>
        <v>0</v>
      </c>
      <c r="C11" s="151">
        <f>SUMIFS('实训总表  (打印)'!$J$4:$J$707,'实训总表  (打印)'!$C$4:$C$707,"纺织学院",'实训总表  (打印)'!$E$4:$E$707,"建筑智能化技术")</f>
        <v>0</v>
      </c>
      <c r="D11" s="151">
        <f>SUMIFS('实训总表  (打印)'!$J$4:$J$707,'实训总表  (打印)'!$C$4:$C$707,"工程学院",'实训总表  (打印)'!$E$4:$E$707,"建筑智能化技术")</f>
        <v>309</v>
      </c>
      <c r="E11" s="151">
        <f>SUMIFS('实训总表  (打印)'!$J$4:$J$707,'实训总表  (打印)'!$C$4:$C$707,"工业学院",'实训总表  (打印)'!$E$4:$E$707,"建筑智能化技术")</f>
        <v>0</v>
      </c>
      <c r="F11" s="151">
        <f>SUMIFS('实训总表  (打印)'!$J$4:$J$707,'实训总表  (打印)'!$C$4:$C$707,"机电学院",'实训总表  (打印)'!$E$4:$E$707,"建筑智能化技术")</f>
        <v>0</v>
      </c>
      <c r="G11" s="151">
        <f>SUMIFS('实训总表  (打印)'!$J$4:$J$707,'实训总表  (打印)'!$C$4:$C$707,"常州开大",'实训总表  (打印)'!$E$4:$E$707,"建筑智能化技术")</f>
        <v>0</v>
      </c>
      <c r="H11" s="151">
        <f t="shared" si="0"/>
        <v>309</v>
      </c>
    </row>
    <row r="12" spans="1:8">
      <c r="A12" s="51" t="s">
        <v>53</v>
      </c>
      <c r="B12" s="151">
        <f>SUMIFS('实训总表  (打印)'!$J$4:$J$707,'实训总表  (打印)'!$C$4:$C$707,"信息学院",'实训总表  (打印)'!$E$4:$E$707,"焊接及检测技术")</f>
        <v>0</v>
      </c>
      <c r="C12" s="151">
        <f>SUMIFS('实训总表  (打印)'!$J$4:$J$707,'实训总表  (打印)'!$C$4:$C$707,"纺织学院",'实训总表  (打印)'!$E$4:$E$707,"焊接及检测技术")</f>
        <v>0</v>
      </c>
      <c r="D12" s="151">
        <f>SUMIFS('实训总表  (打印)'!$J$4:$J$707,'实训总表  (打印)'!$C$4:$C$707,"工程学院",'实训总表  (打印)'!$E$4:$E$707,"焊接及检测技术")</f>
        <v>1389</v>
      </c>
      <c r="E12" s="151">
        <f>SUMIFS('实训总表  (打印)'!$J$4:$J$707,'实训总表  (打印)'!$C$4:$C$707,"工业学院",'实训总表  (打印)'!$E$4:$E$707,"焊接及检测技术")</f>
        <v>0</v>
      </c>
      <c r="F12" s="151">
        <f>SUMIFS('实训总表  (打印)'!$J$4:$J$707,'实训总表  (打印)'!$C$4:$C$707,"机电学院",'实训总表  (打印)'!$E$4:$E$707,"焊接及检测技术")</f>
        <v>60</v>
      </c>
      <c r="G12" s="151">
        <f>SUMIFS('实训总表  (打印)'!$J$4:$J$707,'实训总表  (打印)'!$C$4:$C$707,"常州开大",'实训总表  (打印)'!$E$4:$E$707,"焊接及检测技术")</f>
        <v>0</v>
      </c>
      <c r="H12" s="151">
        <f t="shared" si="0"/>
        <v>1449</v>
      </c>
    </row>
    <row r="13" spans="1:8">
      <c r="A13" s="51" t="s">
        <v>54</v>
      </c>
      <c r="B13" s="151">
        <f>SUMIFS('实训总表  (打印)'!$J$4:$J$707,'实训总表  (打印)'!$C$4:$C$707,"信息学院",'实训总表  (打印)'!$E$4:$E$707,"精密机械制造技术")</f>
        <v>167</v>
      </c>
      <c r="C13" s="151">
        <f>SUMIFS('实训总表  (打印)'!$J$4:$J$707,'实训总表  (打印)'!$C$4:$C$707,"纺织学院",'实训总表  (打印)'!$E$4:$E$707,"精密机械制造技术")</f>
        <v>324</v>
      </c>
      <c r="D13" s="151">
        <f>SUMIFS('实训总表  (打印)'!$J$4:$J$707,'实训总表  (打印)'!$C$4:$C$707,"工程学院",'实训总表  (打印)'!$E$4:$E$707,"精密机械制造技术")</f>
        <v>0</v>
      </c>
      <c r="E13" s="151">
        <v>312</v>
      </c>
      <c r="F13" s="151">
        <f>SUMIFS('实训总表  (打印)'!$J$4:$J$707,'实训总表  (打印)'!$C$4:$C$707,"机电学院",'实训总表  (打印)'!$E$4:$E$707,"精密机械制造技术")</f>
        <v>210</v>
      </c>
      <c r="G13" s="151">
        <f>SUMIFS('实训总表  (打印)'!$J$4:$J$707,'实训总表  (打印)'!$C$4:$C$707,"常州开大",'实训总表  (打印)'!$E$4:$E$707,"精密机械制造技术")</f>
        <v>0</v>
      </c>
      <c r="H13" s="151">
        <f t="shared" si="0"/>
        <v>1013</v>
      </c>
    </row>
    <row r="14" spans="1:8">
      <c r="A14" s="51" t="s">
        <v>56</v>
      </c>
      <c r="B14" s="151">
        <f>SUMIFS('实训总表  (打印)'!$J$4:$J$707,'实训总表  (打印)'!$C$4:$C$707,"信息学院",'实训总表  (打印)'!$E$4:$E$707,"数字化管理")</f>
        <v>690</v>
      </c>
      <c r="C14" s="151">
        <f>SUMIFS('实训总表  (打印)'!$J$4:$J$707,'实训总表  (打印)'!$C$4:$C$707,"纺织学院",'实训总表  (打印)'!$E$4:$E$707,"数字化管理")</f>
        <v>458</v>
      </c>
      <c r="D14" s="151">
        <f>SUMIFS('实训总表  (打印)'!$J$4:$J$707,'实训总表  (打印)'!$C$4:$C$707,"工程学院",'实训总表  (打印)'!$E$4:$E$707,"数字化管理")</f>
        <v>492</v>
      </c>
      <c r="E14" s="151">
        <f>SUMIFS('实训总表  (打印)'!$J$4:$J$707,'实训总表  (打印)'!$C$4:$C$707,"工业学院",'实训总表  (打印)'!$E$4:$E$707,"数字化管理")</f>
        <v>776</v>
      </c>
      <c r="F14" s="151">
        <f>SUMIFS('实训总表  (打印)'!$J$4:$J$707,'实训总表  (打印)'!$C$4:$C$707,"机电学院",'实训总表  (打印)'!$E$4:$E$707,"数字化管理")</f>
        <v>0</v>
      </c>
      <c r="G14" s="151">
        <f>SUMIFS('实训总表  (打印)'!$J$4:$J$707,'实训总表  (打印)'!$C$4:$C$707,"常州开大",'实训总表  (打印)'!$E$4:$E$707,"数字化管理")</f>
        <v>0</v>
      </c>
      <c r="H14" s="151">
        <f t="shared" si="0"/>
        <v>2416</v>
      </c>
    </row>
    <row r="15" spans="1:8">
      <c r="A15" s="51" t="s">
        <v>55</v>
      </c>
      <c r="B15" s="151">
        <f>SUMIFS('实训总表  (打印)'!$J$4:$J$707,'实训总表  (打印)'!$C$4:$C$707,"信息学院",'实训总表  (打印)'!$E$4:$E$707,"大数据与人工智能")</f>
        <v>330</v>
      </c>
      <c r="C15" s="151">
        <f>SUMIFS('实训总表  (打印)'!$J$4:$J$707,'实训总表  (打印)'!$C$4:$C$707,"纺织学院",'实训总表  (打印)'!$E$4:$E$707,"大数据与人工智能")</f>
        <v>251</v>
      </c>
      <c r="D15" s="151">
        <f>SUMIFS('实训总表  (打印)'!$J$4:$J$707,'实训总表  (打印)'!$C$4:$C$707,"工程学院",'实训总表  (打印)'!$E$4:$E$707,"大数据与人工智能")</f>
        <v>599</v>
      </c>
      <c r="E15" s="151">
        <v>1672</v>
      </c>
      <c r="F15" s="151">
        <f>SUMIFS('实训总表  (打印)'!$J$4:$J$707,'实训总表  (打印)'!$C$4:$C$707,"机电学院",'实训总表  (打印)'!$E$4:$E$707,"大数据与人工智能")</f>
        <v>0</v>
      </c>
      <c r="G15" s="151">
        <f>SUMIFS('实训总表  (打印)'!$J$4:$J$707,'实训总表  (打印)'!$C$4:$C$707,"常州开大",'实训总表  (打印)'!$E$4:$E$707,"大数据与人工智能")</f>
        <v>0</v>
      </c>
      <c r="H15" s="151">
        <f t="shared" si="0"/>
        <v>2852</v>
      </c>
    </row>
    <row r="16" spans="1:8">
      <c r="A16" s="51" t="s">
        <v>57</v>
      </c>
      <c r="B16" s="151">
        <f>SUMIFS('实训总表  (打印)'!$J$4:$J$707,'实训总表  (打印)'!$C$4:$C$707,"信息学院",'实训总表  (打印)'!$E$4:$E$707,"网络互联与信息安全")</f>
        <v>883</v>
      </c>
      <c r="C16" s="151">
        <f>SUMIFS('实训总表  (打印)'!$J$4:$J$707,'实训总表  (打印)'!$C$4:$C$707,"纺织学院",'实训总表  (打印)'!$E$4:$E$707,"网络互联与信息安全")</f>
        <v>304</v>
      </c>
      <c r="D16" s="151">
        <f>SUMIFS('实训总表  (打印)'!$J$4:$J$707,'实训总表  (打印)'!$C$4:$C$707,"工程学院",'实训总表  (打印)'!$E$4:$E$707,"网络互联与信息安全")</f>
        <v>489</v>
      </c>
      <c r="E16" s="151">
        <v>553</v>
      </c>
      <c r="F16" s="151">
        <f>SUMIFS('实训总表  (打印)'!$J$4:$J$707,'实训总表  (打印)'!$C$4:$C$707,"机电学院",'实训总表  (打印)'!$E$4:$E$707,"网络互联与信息安全")</f>
        <v>0</v>
      </c>
      <c r="G16" s="151">
        <f>SUMIFS('实训总表  (打印)'!$J$4:$J$707,'实训总表  (打印)'!$C$4:$C$707,"常州开大",'实训总表  (打印)'!$E$4:$E$707,"网络互联与信息安全")</f>
        <v>0</v>
      </c>
      <c r="H16" s="151">
        <f t="shared" si="0"/>
        <v>2229</v>
      </c>
    </row>
    <row r="17" spans="1:8">
      <c r="A17" s="52" t="s">
        <v>2051</v>
      </c>
      <c r="B17" s="151">
        <f>SUMIFS('实训总表  (打印)'!$J$4:$J$707,'实训总表  (打印)'!$C$4:$C$707,"信息学院",'实训总表  (打印)'!$E$4:$E$707,"智慧新能源汽车技术")</f>
        <v>210</v>
      </c>
      <c r="C17" s="151">
        <f>SUMIFS('实训总表  (打印)'!$J$4:$J$707,'实训总表  (打印)'!$C$4:$C$707,"纺织学院",'实训总表  (打印)'!$E$4:$E$707,"智慧新能源汽车技术")</f>
        <v>132</v>
      </c>
      <c r="D17" s="151">
        <f>SUMIFS('实训总表  (打印)'!$J$4:$J$707,'实训总表  (打印)'!$C$4:$C$707,"工程学院",'实训总表  (打印)'!$E$4:$E$707,"智慧新能源汽车技术")</f>
        <v>396</v>
      </c>
      <c r="E17" s="151">
        <v>1124</v>
      </c>
      <c r="F17" s="151">
        <f>SUMIFS('实训总表  (打印)'!$J$4:$J$707,'实训总表  (打印)'!$C$4:$C$707,"机电学院",'实训总表  (打印)'!$E$4:$E$707,"智慧新能源汽车技术")</f>
        <v>1381</v>
      </c>
      <c r="G17" s="151">
        <f>SUMIFS('实训总表  (打印)'!$J$4:$J$707,'实训总表  (打印)'!$C$4:$C$707,"常州开大",'实训总表  (打印)'!$E$4:$E$707,"智慧新能源汽车技术")</f>
        <v>0</v>
      </c>
      <c r="H17" s="151">
        <f t="shared" si="0"/>
        <v>3243</v>
      </c>
    </row>
    <row r="18" spans="1:8">
      <c r="A18" s="52" t="s">
        <v>2052</v>
      </c>
      <c r="B18" s="151">
        <f>SUMIFS('实训总表  (打印)'!$J$4:$J$707,'实训总表  (打印)'!$C$4:$C$707,"信息学院",'实训总表  (打印)'!$E$4:$E$707,"中德智能制造双跨培训中心 ")</f>
        <v>0</v>
      </c>
      <c r="C18" s="151">
        <f>SUMIFS('实训总表  (打印)'!$J$4:$J$707,'实训总表  (打印)'!$C$4:$C$707,"纺织学院",'实训总表  (打印)'!$E$4:$E$707,"中德智能制造双跨培训中心 ")</f>
        <v>533</v>
      </c>
      <c r="D18" s="151">
        <f>SUMIFS('实训总表  (打印)'!$J$4:$J$707,'实训总表  (打印)'!$C$4:$C$707,"工程学院",'实训总表  (打印)'!$E$4:$E$707,"中德智能制造双跨培训中心 ")</f>
        <v>121</v>
      </c>
      <c r="E18" s="151">
        <v>1180</v>
      </c>
      <c r="F18" s="151">
        <f>SUMIFS('实训总表  (打印)'!$J$4:$J$707,'实训总表  (打印)'!$C$4:$C$707,"机电学院",'实训总表  (打印)'!$E$4:$E$707,"中德智能制造双跨培训中心 ")</f>
        <v>34</v>
      </c>
      <c r="G18" s="151">
        <f>SUMIFS('实训总表  (打印)'!$J$4:$J$707,'实训总表  (打印)'!$C$4:$C$707,"信息学院",'实训总表  (打印)'!$E$4:$E$707,"中德智能制造双跨培训中心 ")</f>
        <v>0</v>
      </c>
      <c r="H18" s="151">
        <f t="shared" si="0"/>
        <v>1868</v>
      </c>
    </row>
    <row r="19" spans="1:8">
      <c r="A19" s="50" t="s">
        <v>29</v>
      </c>
      <c r="B19" s="151">
        <f t="shared" ref="B19:G19" si="1">SUM(B2:B18)</f>
        <v>4334</v>
      </c>
      <c r="C19" s="151">
        <f>SUM(C2:C18)</f>
        <v>5840</v>
      </c>
      <c r="D19" s="151">
        <f t="shared" si="1"/>
        <v>4518</v>
      </c>
      <c r="E19" s="151">
        <f t="shared" si="1"/>
        <v>11662</v>
      </c>
      <c r="F19" s="151">
        <f t="shared" si="1"/>
        <v>3216</v>
      </c>
      <c r="G19" s="151">
        <f t="shared" si="1"/>
        <v>128</v>
      </c>
      <c r="H19" s="151">
        <f>SUM(H2:H18)</f>
        <v>29698</v>
      </c>
    </row>
    <row r="21" spans="1:8">
      <c r="F21" s="45" t="s">
        <v>30</v>
      </c>
    </row>
  </sheetData>
  <phoneticPr fontId="2" type="noConversion"/>
  <printOptions horizontalCentered="1"/>
  <pageMargins left="0.74803149606299213" right="0.74803149606299213" top="1.8110236220472442" bottom="0.98425196850393704" header="1.2598425196850394" footer="0.51181102362204722"/>
  <pageSetup paperSize="9" orientation="landscape" r:id="rId1"/>
  <headerFooter alignWithMargins="0">
    <oddHeader>&amp;L&amp;"黑体,常规"&amp;16附件2&amp;C&amp;"黑体,常规"&amp;16常州科教城现代工业中心实训情况统计表（2023-2024学年第二学期）</oddHeader>
    <oddFooter>&amp;R-42-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61"/>
  <sheetViews>
    <sheetView topLeftCell="A43" workbookViewId="0">
      <selection activeCell="D44" sqref="D44"/>
    </sheetView>
  </sheetViews>
  <sheetFormatPr defaultRowHeight="14.25"/>
  <cols>
    <col min="1" max="1" width="16.25" style="93" customWidth="1"/>
    <col min="2" max="2" width="22.75" style="73" customWidth="1"/>
    <col min="3" max="3" width="19.75" style="73" customWidth="1"/>
    <col min="4" max="4" width="57.375" style="73" customWidth="1"/>
    <col min="5" max="5" width="11.375" style="73" customWidth="1"/>
    <col min="6" max="16384" width="9" style="73"/>
  </cols>
  <sheetData>
    <row r="1" spans="1:5" ht="20.25">
      <c r="A1" s="247"/>
      <c r="B1" s="247"/>
      <c r="C1" s="247"/>
      <c r="D1" s="247"/>
      <c r="E1" s="247"/>
    </row>
    <row r="2" spans="1:5" ht="24">
      <c r="A2" s="84" t="s">
        <v>389</v>
      </c>
      <c r="B2" s="84" t="s">
        <v>390</v>
      </c>
      <c r="C2" s="84" t="s">
        <v>391</v>
      </c>
      <c r="D2" s="84" t="s">
        <v>392</v>
      </c>
      <c r="E2" s="85" t="s">
        <v>393</v>
      </c>
    </row>
    <row r="3" spans="1:5">
      <c r="A3" s="86" t="s">
        <v>394</v>
      </c>
      <c r="B3" s="86" t="s">
        <v>395</v>
      </c>
      <c r="C3" s="86" t="s">
        <v>396</v>
      </c>
      <c r="D3" s="86" t="s">
        <v>397</v>
      </c>
      <c r="E3" s="83" t="s">
        <v>398</v>
      </c>
    </row>
    <row r="4" spans="1:5">
      <c r="A4" s="86" t="s">
        <v>394</v>
      </c>
      <c r="B4" s="86" t="s">
        <v>399</v>
      </c>
      <c r="C4" s="86" t="s">
        <v>396</v>
      </c>
      <c r="D4" s="86" t="s">
        <v>400</v>
      </c>
      <c r="E4" s="83" t="s">
        <v>401</v>
      </c>
    </row>
    <row r="5" spans="1:5">
      <c r="A5" s="86" t="s">
        <v>394</v>
      </c>
      <c r="B5" s="86" t="s">
        <v>402</v>
      </c>
      <c r="C5" s="86" t="s">
        <v>396</v>
      </c>
      <c r="D5" s="86" t="s">
        <v>403</v>
      </c>
      <c r="E5" s="83" t="s">
        <v>404</v>
      </c>
    </row>
    <row r="6" spans="1:5">
      <c r="A6" s="86" t="s">
        <v>394</v>
      </c>
      <c r="B6" s="86" t="s">
        <v>405</v>
      </c>
      <c r="C6" s="86" t="s">
        <v>396</v>
      </c>
      <c r="D6" s="86" t="s">
        <v>406</v>
      </c>
      <c r="E6" s="83" t="s">
        <v>407</v>
      </c>
    </row>
    <row r="7" spans="1:5">
      <c r="A7" s="86" t="s">
        <v>394</v>
      </c>
      <c r="B7" s="86" t="s">
        <v>408</v>
      </c>
      <c r="C7" s="86" t="s">
        <v>396</v>
      </c>
      <c r="D7" s="86" t="s">
        <v>409</v>
      </c>
      <c r="E7" s="83" t="s">
        <v>410</v>
      </c>
    </row>
    <row r="8" spans="1:5" ht="24.75">
      <c r="A8" s="87" t="s">
        <v>394</v>
      </c>
      <c r="B8" s="87" t="s">
        <v>411</v>
      </c>
      <c r="C8" s="87" t="s">
        <v>396</v>
      </c>
      <c r="D8" s="87" t="s">
        <v>412</v>
      </c>
      <c r="E8" s="88" t="s">
        <v>413</v>
      </c>
    </row>
    <row r="9" spans="1:5">
      <c r="A9" s="86" t="s">
        <v>414</v>
      </c>
      <c r="B9" s="87" t="s">
        <v>415</v>
      </c>
      <c r="C9" s="86" t="s">
        <v>416</v>
      </c>
      <c r="D9" s="87" t="s">
        <v>417</v>
      </c>
      <c r="E9" s="83" t="s">
        <v>418</v>
      </c>
    </row>
    <row r="10" spans="1:5" ht="25.5">
      <c r="A10" s="89" t="s">
        <v>1853</v>
      </c>
      <c r="B10" s="86" t="s">
        <v>419</v>
      </c>
      <c r="C10" s="86" t="s">
        <v>416</v>
      </c>
      <c r="D10" s="86" t="s">
        <v>420</v>
      </c>
      <c r="E10" s="83" t="s">
        <v>421</v>
      </c>
    </row>
    <row r="11" spans="1:5">
      <c r="A11" s="87" t="s">
        <v>414</v>
      </c>
      <c r="B11" s="87" t="s">
        <v>422</v>
      </c>
      <c r="C11" s="87" t="s">
        <v>416</v>
      </c>
      <c r="D11" s="87" t="s">
        <v>423</v>
      </c>
      <c r="E11" s="88" t="s">
        <v>424</v>
      </c>
    </row>
    <row r="12" spans="1:5">
      <c r="A12" s="87" t="s">
        <v>414</v>
      </c>
      <c r="B12" s="87" t="s">
        <v>425</v>
      </c>
      <c r="C12" s="87" t="s">
        <v>416</v>
      </c>
      <c r="D12" s="87" t="s">
        <v>423</v>
      </c>
      <c r="E12" s="88" t="s">
        <v>424</v>
      </c>
    </row>
    <row r="13" spans="1:5" ht="25.5">
      <c r="A13" s="87" t="s">
        <v>414</v>
      </c>
      <c r="B13" s="87" t="s">
        <v>426</v>
      </c>
      <c r="C13" s="87" t="s">
        <v>416</v>
      </c>
      <c r="D13" s="87" t="s">
        <v>427</v>
      </c>
      <c r="E13" s="88" t="s">
        <v>424</v>
      </c>
    </row>
    <row r="14" spans="1:5">
      <c r="A14" s="86" t="s">
        <v>414</v>
      </c>
      <c r="B14" s="86" t="s">
        <v>428</v>
      </c>
      <c r="C14" s="86" t="s">
        <v>429</v>
      </c>
      <c r="D14" s="86" t="s">
        <v>430</v>
      </c>
      <c r="E14" s="83" t="s">
        <v>431</v>
      </c>
    </row>
    <row r="15" spans="1:5">
      <c r="A15" s="86" t="s">
        <v>414</v>
      </c>
      <c r="B15" s="86" t="s">
        <v>432</v>
      </c>
      <c r="C15" s="86" t="s">
        <v>429</v>
      </c>
      <c r="D15" s="86" t="s">
        <v>430</v>
      </c>
      <c r="E15" s="83" t="s">
        <v>1856</v>
      </c>
    </row>
    <row r="16" spans="1:5">
      <c r="A16" s="86" t="s">
        <v>414</v>
      </c>
      <c r="B16" s="86" t="s">
        <v>433</v>
      </c>
      <c r="C16" s="86" t="s">
        <v>429</v>
      </c>
      <c r="D16" s="86" t="s">
        <v>434</v>
      </c>
      <c r="E16" s="83" t="s">
        <v>424</v>
      </c>
    </row>
    <row r="17" spans="1:5" ht="24">
      <c r="A17" s="86" t="s">
        <v>435</v>
      </c>
      <c r="B17" s="86" t="s">
        <v>436</v>
      </c>
      <c r="C17" s="86" t="s">
        <v>429</v>
      </c>
      <c r="D17" s="86" t="s">
        <v>437</v>
      </c>
      <c r="E17" s="83" t="s">
        <v>404</v>
      </c>
    </row>
    <row r="18" spans="1:5" ht="24">
      <c r="A18" s="86" t="s">
        <v>435</v>
      </c>
      <c r="B18" s="86" t="s">
        <v>438</v>
      </c>
      <c r="C18" s="86" t="s">
        <v>429</v>
      </c>
      <c r="D18" s="86" t="s">
        <v>439</v>
      </c>
      <c r="E18" s="83" t="s">
        <v>407</v>
      </c>
    </row>
    <row r="19" spans="1:5" ht="24">
      <c r="A19" s="86" t="s">
        <v>435</v>
      </c>
      <c r="B19" s="86" t="s">
        <v>440</v>
      </c>
      <c r="C19" s="86" t="s">
        <v>429</v>
      </c>
      <c r="D19" s="86" t="s">
        <v>441</v>
      </c>
      <c r="E19" s="83" t="s">
        <v>407</v>
      </c>
    </row>
    <row r="20" spans="1:5" ht="25.5">
      <c r="A20" s="89" t="s">
        <v>442</v>
      </c>
      <c r="B20" s="86" t="s">
        <v>443</v>
      </c>
      <c r="C20" s="86" t="s">
        <v>1854</v>
      </c>
      <c r="D20" s="86" t="s">
        <v>444</v>
      </c>
      <c r="E20" s="83" t="s">
        <v>445</v>
      </c>
    </row>
    <row r="21" spans="1:5" ht="24">
      <c r="A21" s="89" t="s">
        <v>442</v>
      </c>
      <c r="B21" s="86" t="s">
        <v>446</v>
      </c>
      <c r="C21" s="86" t="s">
        <v>1857</v>
      </c>
      <c r="D21" s="86" t="s">
        <v>447</v>
      </c>
      <c r="E21" s="83" t="s">
        <v>445</v>
      </c>
    </row>
    <row r="22" spans="1:5" ht="24">
      <c r="A22" s="89" t="s">
        <v>442</v>
      </c>
      <c r="B22" s="86" t="s">
        <v>448</v>
      </c>
      <c r="C22" s="86" t="s">
        <v>1858</v>
      </c>
      <c r="D22" s="86" t="s">
        <v>449</v>
      </c>
      <c r="E22" s="83" t="s">
        <v>1855</v>
      </c>
    </row>
    <row r="23" spans="1:5" ht="24">
      <c r="A23" s="89" t="s">
        <v>442</v>
      </c>
      <c r="B23" s="86" t="s">
        <v>450</v>
      </c>
      <c r="C23" s="86" t="s">
        <v>1859</v>
      </c>
      <c r="D23" s="86" t="s">
        <v>451</v>
      </c>
      <c r="E23" s="83" t="s">
        <v>445</v>
      </c>
    </row>
    <row r="24" spans="1:5" ht="24">
      <c r="A24" s="89" t="s">
        <v>442</v>
      </c>
      <c r="B24" s="86" t="s">
        <v>452</v>
      </c>
      <c r="C24" s="86" t="s">
        <v>1860</v>
      </c>
      <c r="D24" s="86" t="s">
        <v>453</v>
      </c>
      <c r="E24" s="83" t="s">
        <v>445</v>
      </c>
    </row>
    <row r="25" spans="1:5" ht="24">
      <c r="A25" s="89" t="s">
        <v>442</v>
      </c>
      <c r="B25" s="86" t="s">
        <v>454</v>
      </c>
      <c r="C25" s="86" t="s">
        <v>1861</v>
      </c>
      <c r="D25" s="86" t="s">
        <v>455</v>
      </c>
      <c r="E25" s="83" t="s">
        <v>456</v>
      </c>
    </row>
    <row r="26" spans="1:5" ht="24.75">
      <c r="A26" s="89" t="s">
        <v>442</v>
      </c>
      <c r="B26" s="86" t="s">
        <v>457</v>
      </c>
      <c r="C26" s="86" t="s">
        <v>1862</v>
      </c>
      <c r="D26" s="86" t="s">
        <v>458</v>
      </c>
      <c r="E26" s="83" t="s">
        <v>407</v>
      </c>
    </row>
    <row r="27" spans="1:5" ht="24">
      <c r="A27" s="89" t="s">
        <v>442</v>
      </c>
      <c r="B27" s="86" t="s">
        <v>459</v>
      </c>
      <c r="C27" s="86" t="s">
        <v>1863</v>
      </c>
      <c r="D27" s="86" t="s">
        <v>460</v>
      </c>
      <c r="E27" s="83" t="s">
        <v>431</v>
      </c>
    </row>
    <row r="28" spans="1:5" ht="24">
      <c r="A28" s="89" t="s">
        <v>442</v>
      </c>
      <c r="B28" s="86" t="s">
        <v>461</v>
      </c>
      <c r="C28" s="86" t="s">
        <v>1864</v>
      </c>
      <c r="D28" s="86" t="s">
        <v>462</v>
      </c>
      <c r="E28" s="83" t="s">
        <v>445</v>
      </c>
    </row>
    <row r="29" spans="1:5" ht="24">
      <c r="A29" s="89" t="s">
        <v>442</v>
      </c>
      <c r="B29" s="86" t="s">
        <v>463</v>
      </c>
      <c r="C29" s="86" t="s">
        <v>1865</v>
      </c>
      <c r="D29" s="86" t="s">
        <v>464</v>
      </c>
      <c r="E29" s="83" t="s">
        <v>445</v>
      </c>
    </row>
    <row r="30" spans="1:5" ht="24">
      <c r="A30" s="89" t="s">
        <v>442</v>
      </c>
      <c r="B30" s="86" t="s">
        <v>465</v>
      </c>
      <c r="C30" s="86" t="s">
        <v>1866</v>
      </c>
      <c r="D30" s="86" t="s">
        <v>466</v>
      </c>
      <c r="E30" s="83" t="s">
        <v>431</v>
      </c>
    </row>
    <row r="31" spans="1:5">
      <c r="A31" s="86" t="s">
        <v>467</v>
      </c>
      <c r="B31" s="86" t="s">
        <v>468</v>
      </c>
      <c r="C31" s="86" t="s">
        <v>469</v>
      </c>
      <c r="D31" s="86" t="s">
        <v>470</v>
      </c>
      <c r="E31" s="83" t="s">
        <v>445</v>
      </c>
    </row>
    <row r="32" spans="1:5" ht="25.5">
      <c r="A32" s="86" t="s">
        <v>467</v>
      </c>
      <c r="B32" s="86" t="s">
        <v>471</v>
      </c>
      <c r="C32" s="86" t="s">
        <v>472</v>
      </c>
      <c r="D32" s="86" t="s">
        <v>473</v>
      </c>
      <c r="E32" s="83" t="s">
        <v>413</v>
      </c>
    </row>
    <row r="33" spans="1:5">
      <c r="A33" s="86" t="s">
        <v>467</v>
      </c>
      <c r="B33" s="86" t="s">
        <v>474</v>
      </c>
      <c r="C33" s="86" t="s">
        <v>469</v>
      </c>
      <c r="D33" s="86" t="s">
        <v>475</v>
      </c>
      <c r="E33" s="83" t="s">
        <v>476</v>
      </c>
    </row>
    <row r="34" spans="1:5">
      <c r="A34" s="86" t="s">
        <v>467</v>
      </c>
      <c r="B34" s="86" t="s">
        <v>477</v>
      </c>
      <c r="C34" s="86" t="s">
        <v>469</v>
      </c>
      <c r="D34" s="86" t="s">
        <v>478</v>
      </c>
      <c r="E34" s="83" t="s">
        <v>476</v>
      </c>
    </row>
    <row r="35" spans="1:5">
      <c r="A35" s="86" t="s">
        <v>467</v>
      </c>
      <c r="B35" s="86" t="s">
        <v>479</v>
      </c>
      <c r="C35" s="86" t="s">
        <v>469</v>
      </c>
      <c r="D35" s="86" t="s">
        <v>480</v>
      </c>
      <c r="E35" s="83" t="s">
        <v>481</v>
      </c>
    </row>
    <row r="36" spans="1:5">
      <c r="A36" s="87" t="s">
        <v>467</v>
      </c>
      <c r="B36" s="87" t="s">
        <v>482</v>
      </c>
      <c r="C36" s="87" t="s">
        <v>469</v>
      </c>
      <c r="D36" s="87" t="s">
        <v>483</v>
      </c>
      <c r="E36" s="88" t="s">
        <v>407</v>
      </c>
    </row>
    <row r="37" spans="1:5">
      <c r="A37" s="87" t="s">
        <v>467</v>
      </c>
      <c r="B37" s="87" t="s">
        <v>484</v>
      </c>
      <c r="C37" s="87" t="s">
        <v>469</v>
      </c>
      <c r="D37" s="87" t="s">
        <v>485</v>
      </c>
      <c r="E37" s="88" t="s">
        <v>407</v>
      </c>
    </row>
    <row r="38" spans="1:5">
      <c r="A38" s="86" t="s">
        <v>467</v>
      </c>
      <c r="B38" s="86" t="s">
        <v>486</v>
      </c>
      <c r="C38" s="86" t="s">
        <v>469</v>
      </c>
      <c r="D38" s="86" t="s">
        <v>487</v>
      </c>
      <c r="E38" s="83" t="s">
        <v>407</v>
      </c>
    </row>
    <row r="39" spans="1:5" ht="25.5">
      <c r="A39" s="86" t="s">
        <v>467</v>
      </c>
      <c r="B39" s="86" t="s">
        <v>488</v>
      </c>
      <c r="C39" s="86" t="s">
        <v>469</v>
      </c>
      <c r="D39" s="86" t="s">
        <v>489</v>
      </c>
      <c r="E39" s="83" t="s">
        <v>424</v>
      </c>
    </row>
    <row r="40" spans="1:5">
      <c r="A40" s="86" t="s">
        <v>467</v>
      </c>
      <c r="B40" s="86" t="s">
        <v>490</v>
      </c>
      <c r="C40" s="86" t="s">
        <v>469</v>
      </c>
      <c r="D40" s="86" t="s">
        <v>491</v>
      </c>
      <c r="E40" s="83" t="s">
        <v>424</v>
      </c>
    </row>
    <row r="41" spans="1:5">
      <c r="A41" s="86" t="s">
        <v>492</v>
      </c>
      <c r="B41" s="86" t="s">
        <v>493</v>
      </c>
      <c r="C41" s="86" t="s">
        <v>494</v>
      </c>
      <c r="D41" s="86" t="s">
        <v>495</v>
      </c>
      <c r="E41" s="83" t="s">
        <v>404</v>
      </c>
    </row>
    <row r="42" spans="1:5">
      <c r="A42" s="86" t="s">
        <v>492</v>
      </c>
      <c r="B42" s="90" t="s">
        <v>496</v>
      </c>
      <c r="C42" s="90" t="s">
        <v>2056</v>
      </c>
      <c r="D42" s="86" t="s">
        <v>497</v>
      </c>
      <c r="E42" s="83" t="s">
        <v>413</v>
      </c>
    </row>
    <row r="43" spans="1:5">
      <c r="A43" s="86" t="s">
        <v>492</v>
      </c>
      <c r="B43" s="90" t="s">
        <v>498</v>
      </c>
      <c r="C43" s="90" t="s">
        <v>499</v>
      </c>
      <c r="D43" s="86"/>
      <c r="E43" s="83" t="s">
        <v>500</v>
      </c>
    </row>
    <row r="44" spans="1:5">
      <c r="A44" s="86" t="s">
        <v>492</v>
      </c>
      <c r="B44" s="90" t="s">
        <v>139</v>
      </c>
      <c r="C44" s="90" t="s">
        <v>501</v>
      </c>
      <c r="D44" s="86" t="s">
        <v>502</v>
      </c>
      <c r="E44" s="83" t="s">
        <v>503</v>
      </c>
    </row>
    <row r="45" spans="1:5">
      <c r="A45" s="86" t="s">
        <v>492</v>
      </c>
      <c r="B45" s="90" t="s">
        <v>140</v>
      </c>
      <c r="C45" s="90" t="s">
        <v>504</v>
      </c>
      <c r="D45" s="86" t="s">
        <v>505</v>
      </c>
      <c r="E45" s="83" t="s">
        <v>506</v>
      </c>
    </row>
    <row r="46" spans="1:5">
      <c r="A46" s="86" t="s">
        <v>492</v>
      </c>
      <c r="B46" s="90" t="s">
        <v>141</v>
      </c>
      <c r="C46" s="90" t="s">
        <v>507</v>
      </c>
      <c r="D46" s="86" t="s">
        <v>505</v>
      </c>
      <c r="E46" s="83" t="s">
        <v>506</v>
      </c>
    </row>
    <row r="47" spans="1:5">
      <c r="A47" s="86" t="s">
        <v>492</v>
      </c>
      <c r="B47" s="90" t="s">
        <v>142</v>
      </c>
      <c r="C47" s="90" t="s">
        <v>508</v>
      </c>
      <c r="D47" s="86" t="s">
        <v>505</v>
      </c>
      <c r="E47" s="83" t="s">
        <v>506</v>
      </c>
    </row>
    <row r="48" spans="1:5">
      <c r="A48" s="86" t="s">
        <v>492</v>
      </c>
      <c r="B48" s="90" t="s">
        <v>143</v>
      </c>
      <c r="C48" s="90" t="s">
        <v>509</v>
      </c>
      <c r="D48" s="86" t="s">
        <v>505</v>
      </c>
      <c r="E48" s="83" t="s">
        <v>506</v>
      </c>
    </row>
    <row r="49" spans="1:5">
      <c r="A49" s="86" t="s">
        <v>492</v>
      </c>
      <c r="B49" s="90" t="s">
        <v>144</v>
      </c>
      <c r="C49" s="90" t="s">
        <v>510</v>
      </c>
      <c r="D49" s="86" t="s">
        <v>511</v>
      </c>
      <c r="E49" s="83" t="s">
        <v>512</v>
      </c>
    </row>
    <row r="50" spans="1:5">
      <c r="A50" s="86" t="s">
        <v>492</v>
      </c>
      <c r="B50" s="90" t="s">
        <v>145</v>
      </c>
      <c r="C50" s="90" t="s">
        <v>513</v>
      </c>
      <c r="D50" s="86" t="s">
        <v>505</v>
      </c>
      <c r="E50" s="83" t="s">
        <v>506</v>
      </c>
    </row>
    <row r="51" spans="1:5">
      <c r="A51" s="86" t="s">
        <v>492</v>
      </c>
      <c r="B51" s="90" t="s">
        <v>146</v>
      </c>
      <c r="C51" s="90" t="s">
        <v>514</v>
      </c>
      <c r="D51" s="86" t="s">
        <v>505</v>
      </c>
      <c r="E51" s="83" t="s">
        <v>506</v>
      </c>
    </row>
    <row r="52" spans="1:5">
      <c r="A52" s="86" t="s">
        <v>492</v>
      </c>
      <c r="B52" s="90" t="s">
        <v>147</v>
      </c>
      <c r="C52" s="90" t="s">
        <v>515</v>
      </c>
      <c r="D52" s="86" t="s">
        <v>516</v>
      </c>
      <c r="E52" s="83" t="s">
        <v>517</v>
      </c>
    </row>
    <row r="53" spans="1:5">
      <c r="A53" s="86" t="s">
        <v>492</v>
      </c>
      <c r="B53" s="90" t="s">
        <v>148</v>
      </c>
      <c r="C53" s="90" t="s">
        <v>518</v>
      </c>
      <c r="D53" s="86" t="s">
        <v>519</v>
      </c>
      <c r="E53" s="83" t="s">
        <v>520</v>
      </c>
    </row>
    <row r="54" spans="1:5">
      <c r="A54" s="86" t="s">
        <v>492</v>
      </c>
      <c r="B54" s="90" t="s">
        <v>149</v>
      </c>
      <c r="C54" s="90" t="s">
        <v>521</v>
      </c>
      <c r="D54" s="86" t="s">
        <v>505</v>
      </c>
      <c r="E54" s="83" t="s">
        <v>506</v>
      </c>
    </row>
    <row r="55" spans="1:5">
      <c r="A55" s="86" t="s">
        <v>492</v>
      </c>
      <c r="B55" s="90" t="s">
        <v>150</v>
      </c>
      <c r="C55" s="90" t="s">
        <v>522</v>
      </c>
      <c r="D55" s="86" t="s">
        <v>505</v>
      </c>
      <c r="E55" s="83" t="s">
        <v>506</v>
      </c>
    </row>
    <row r="56" spans="1:5">
      <c r="A56" s="86" t="s">
        <v>492</v>
      </c>
      <c r="B56" s="90" t="s">
        <v>151</v>
      </c>
      <c r="C56" s="90" t="s">
        <v>523</v>
      </c>
      <c r="D56" s="86" t="s">
        <v>511</v>
      </c>
      <c r="E56" s="83" t="s">
        <v>512</v>
      </c>
    </row>
    <row r="57" spans="1:5">
      <c r="A57" s="86" t="s">
        <v>492</v>
      </c>
      <c r="B57" s="90" t="s">
        <v>524</v>
      </c>
      <c r="C57" s="90" t="s">
        <v>525</v>
      </c>
      <c r="D57" s="86" t="s">
        <v>505</v>
      </c>
      <c r="E57" s="83" t="s">
        <v>506</v>
      </c>
    </row>
    <row r="58" spans="1:5">
      <c r="A58" s="86" t="s">
        <v>492</v>
      </c>
      <c r="B58" s="90" t="s">
        <v>152</v>
      </c>
      <c r="C58" s="90" t="s">
        <v>526</v>
      </c>
      <c r="D58" s="86" t="s">
        <v>527</v>
      </c>
      <c r="E58" s="83" t="s">
        <v>528</v>
      </c>
    </row>
    <row r="59" spans="1:5">
      <c r="A59" s="87" t="s">
        <v>529</v>
      </c>
      <c r="B59" s="87" t="s">
        <v>530</v>
      </c>
      <c r="C59" s="87" t="s">
        <v>531</v>
      </c>
      <c r="D59" s="87" t="s">
        <v>532</v>
      </c>
      <c r="E59" s="88" t="s">
        <v>533</v>
      </c>
    </row>
    <row r="60" spans="1:5">
      <c r="A60" s="87" t="s">
        <v>529</v>
      </c>
      <c r="B60" s="87" t="s">
        <v>534</v>
      </c>
      <c r="C60" s="87" t="s">
        <v>535</v>
      </c>
      <c r="D60" s="87" t="s">
        <v>536</v>
      </c>
      <c r="E60" s="88" t="s">
        <v>537</v>
      </c>
    </row>
    <row r="61" spans="1:5">
      <c r="A61" s="87" t="s">
        <v>529</v>
      </c>
      <c r="B61" s="87" t="s">
        <v>538</v>
      </c>
      <c r="C61" s="87" t="s">
        <v>539</v>
      </c>
      <c r="D61" s="87" t="s">
        <v>536</v>
      </c>
      <c r="E61" s="88" t="s">
        <v>537</v>
      </c>
    </row>
    <row r="62" spans="1:5" ht="24">
      <c r="A62" s="86" t="s">
        <v>540</v>
      </c>
      <c r="B62" s="86" t="s">
        <v>541</v>
      </c>
      <c r="C62" s="86" t="s">
        <v>542</v>
      </c>
      <c r="D62" s="86" t="s">
        <v>543</v>
      </c>
      <c r="E62" s="83" t="s">
        <v>544</v>
      </c>
    </row>
    <row r="63" spans="1:5" ht="24">
      <c r="A63" s="86" t="s">
        <v>540</v>
      </c>
      <c r="B63" s="86" t="s">
        <v>545</v>
      </c>
      <c r="C63" s="86" t="s">
        <v>542</v>
      </c>
      <c r="D63" s="86" t="s">
        <v>546</v>
      </c>
      <c r="E63" s="83" t="s">
        <v>547</v>
      </c>
    </row>
    <row r="64" spans="1:5" ht="24">
      <c r="A64" s="86" t="s">
        <v>540</v>
      </c>
      <c r="B64" s="86" t="s">
        <v>548</v>
      </c>
      <c r="C64" s="86" t="s">
        <v>542</v>
      </c>
      <c r="D64" s="86" t="s">
        <v>549</v>
      </c>
      <c r="E64" s="83" t="s">
        <v>547</v>
      </c>
    </row>
    <row r="65" spans="1:5" ht="24">
      <c r="A65" s="86" t="s">
        <v>540</v>
      </c>
      <c r="B65" s="86" t="s">
        <v>550</v>
      </c>
      <c r="C65" s="86" t="s">
        <v>542</v>
      </c>
      <c r="D65" s="86" t="s">
        <v>551</v>
      </c>
      <c r="E65" s="83" t="s">
        <v>544</v>
      </c>
    </row>
    <row r="66" spans="1:5" ht="24.75">
      <c r="A66" s="86" t="s">
        <v>540</v>
      </c>
      <c r="B66" s="86" t="s">
        <v>552</v>
      </c>
      <c r="C66" s="86" t="s">
        <v>553</v>
      </c>
      <c r="D66" s="86" t="s">
        <v>554</v>
      </c>
      <c r="E66" s="83">
        <v>32</v>
      </c>
    </row>
    <row r="67" spans="1:5" ht="24.75">
      <c r="A67" s="86" t="s">
        <v>540</v>
      </c>
      <c r="B67" s="86" t="s">
        <v>555</v>
      </c>
      <c r="C67" s="86" t="s">
        <v>556</v>
      </c>
      <c r="D67" s="86" t="s">
        <v>557</v>
      </c>
      <c r="E67" s="83">
        <v>40</v>
      </c>
    </row>
    <row r="68" spans="1:5">
      <c r="A68" s="86" t="s">
        <v>558</v>
      </c>
      <c r="B68" s="86" t="s">
        <v>559</v>
      </c>
      <c r="C68" s="86" t="s">
        <v>560</v>
      </c>
      <c r="D68" s="86" t="s">
        <v>561</v>
      </c>
      <c r="E68" s="83" t="s">
        <v>431</v>
      </c>
    </row>
    <row r="69" spans="1:5" ht="25.5">
      <c r="A69" s="86" t="s">
        <v>558</v>
      </c>
      <c r="B69" s="86" t="s">
        <v>562</v>
      </c>
      <c r="C69" s="86" t="s">
        <v>560</v>
      </c>
      <c r="D69" s="86" t="s">
        <v>563</v>
      </c>
      <c r="E69" s="83" t="s">
        <v>424</v>
      </c>
    </row>
    <row r="70" spans="1:5">
      <c r="A70" s="86" t="s">
        <v>558</v>
      </c>
      <c r="B70" s="86" t="s">
        <v>564</v>
      </c>
      <c r="C70" s="86" t="s">
        <v>565</v>
      </c>
      <c r="D70" s="86" t="s">
        <v>566</v>
      </c>
      <c r="E70" s="83" t="s">
        <v>500</v>
      </c>
    </row>
    <row r="71" spans="1:5">
      <c r="A71" s="86" t="s">
        <v>558</v>
      </c>
      <c r="B71" s="86" t="s">
        <v>567</v>
      </c>
      <c r="C71" s="86" t="s">
        <v>568</v>
      </c>
      <c r="D71" s="86" t="s">
        <v>569</v>
      </c>
      <c r="E71" s="83" t="s">
        <v>404</v>
      </c>
    </row>
    <row r="72" spans="1:5" ht="24.75">
      <c r="A72" s="86" t="s">
        <v>558</v>
      </c>
      <c r="B72" s="86" t="s">
        <v>570</v>
      </c>
      <c r="C72" s="86" t="s">
        <v>568</v>
      </c>
      <c r="D72" s="86" t="s">
        <v>571</v>
      </c>
      <c r="E72" s="83" t="s">
        <v>572</v>
      </c>
    </row>
    <row r="73" spans="1:5">
      <c r="A73" s="86" t="s">
        <v>558</v>
      </c>
      <c r="B73" s="86" t="s">
        <v>573</v>
      </c>
      <c r="C73" s="86" t="s">
        <v>565</v>
      </c>
      <c r="D73" s="86" t="s">
        <v>574</v>
      </c>
      <c r="E73" s="83" t="s">
        <v>404</v>
      </c>
    </row>
    <row r="74" spans="1:5" ht="25.5">
      <c r="A74" s="86" t="s">
        <v>558</v>
      </c>
      <c r="B74" s="86" t="s">
        <v>575</v>
      </c>
      <c r="C74" s="86" t="s">
        <v>568</v>
      </c>
      <c r="D74" s="86" t="s">
        <v>576</v>
      </c>
      <c r="E74" s="83" t="s">
        <v>517</v>
      </c>
    </row>
    <row r="75" spans="1:5" ht="25.5">
      <c r="A75" s="86" t="s">
        <v>558</v>
      </c>
      <c r="B75" s="86" t="s">
        <v>577</v>
      </c>
      <c r="C75" s="86" t="s">
        <v>565</v>
      </c>
      <c r="D75" s="86" t="s">
        <v>578</v>
      </c>
      <c r="E75" s="83" t="s">
        <v>404</v>
      </c>
    </row>
    <row r="76" spans="1:5">
      <c r="A76" s="86" t="s">
        <v>558</v>
      </c>
      <c r="B76" s="86" t="s">
        <v>579</v>
      </c>
      <c r="C76" s="86" t="s">
        <v>568</v>
      </c>
      <c r="D76" s="86" t="s">
        <v>557</v>
      </c>
      <c r="E76" s="83" t="s">
        <v>445</v>
      </c>
    </row>
    <row r="77" spans="1:5">
      <c r="A77" s="86" t="s">
        <v>558</v>
      </c>
      <c r="B77" s="86" t="s">
        <v>580</v>
      </c>
      <c r="C77" s="86" t="s">
        <v>581</v>
      </c>
      <c r="D77" s="86" t="s">
        <v>557</v>
      </c>
      <c r="E77" s="83" t="s">
        <v>407</v>
      </c>
    </row>
    <row r="78" spans="1:5" ht="76.5">
      <c r="A78" s="86" t="s">
        <v>558</v>
      </c>
      <c r="B78" s="86" t="s">
        <v>582</v>
      </c>
      <c r="C78" s="86" t="s">
        <v>583</v>
      </c>
      <c r="D78" s="86" t="s">
        <v>584</v>
      </c>
      <c r="E78" s="83" t="s">
        <v>407</v>
      </c>
    </row>
    <row r="79" spans="1:5">
      <c r="A79" s="86" t="s">
        <v>558</v>
      </c>
      <c r="B79" s="86" t="s">
        <v>579</v>
      </c>
      <c r="C79" s="86" t="s">
        <v>583</v>
      </c>
      <c r="D79" s="86" t="s">
        <v>557</v>
      </c>
      <c r="E79" s="83" t="s">
        <v>585</v>
      </c>
    </row>
    <row r="80" spans="1:5">
      <c r="A80" s="86" t="s">
        <v>558</v>
      </c>
      <c r="B80" s="86" t="s">
        <v>580</v>
      </c>
      <c r="C80" s="86" t="s">
        <v>586</v>
      </c>
      <c r="D80" s="86" t="s">
        <v>557</v>
      </c>
      <c r="E80" s="83" t="s">
        <v>585</v>
      </c>
    </row>
    <row r="81" spans="1:5">
      <c r="A81" s="86" t="s">
        <v>558</v>
      </c>
      <c r="B81" s="86" t="s">
        <v>587</v>
      </c>
      <c r="C81" s="86" t="s">
        <v>586</v>
      </c>
      <c r="D81" s="86" t="s">
        <v>557</v>
      </c>
      <c r="E81" s="83" t="s">
        <v>585</v>
      </c>
    </row>
    <row r="82" spans="1:5">
      <c r="A82" s="86" t="s">
        <v>558</v>
      </c>
      <c r="B82" s="86" t="s">
        <v>588</v>
      </c>
      <c r="C82" s="86" t="s">
        <v>586</v>
      </c>
      <c r="D82" s="86" t="s">
        <v>557</v>
      </c>
      <c r="E82" s="83" t="s">
        <v>476</v>
      </c>
    </row>
    <row r="83" spans="1:5">
      <c r="A83" s="87" t="s">
        <v>589</v>
      </c>
      <c r="B83" s="87" t="s">
        <v>590</v>
      </c>
      <c r="C83" s="87" t="s">
        <v>591</v>
      </c>
      <c r="D83" s="87" t="s">
        <v>592</v>
      </c>
      <c r="E83" s="88" t="s">
        <v>481</v>
      </c>
    </row>
    <row r="84" spans="1:5" ht="25.5">
      <c r="A84" s="87" t="s">
        <v>589</v>
      </c>
      <c r="B84" s="87" t="s">
        <v>593</v>
      </c>
      <c r="C84" s="87" t="s">
        <v>591</v>
      </c>
      <c r="D84" s="87" t="s">
        <v>594</v>
      </c>
      <c r="E84" s="88" t="s">
        <v>424</v>
      </c>
    </row>
    <row r="85" spans="1:5" ht="24">
      <c r="A85" s="87" t="s">
        <v>589</v>
      </c>
      <c r="B85" s="87" t="s">
        <v>595</v>
      </c>
      <c r="C85" s="87" t="s">
        <v>591</v>
      </c>
      <c r="D85" s="87" t="s">
        <v>596</v>
      </c>
      <c r="E85" s="88" t="s">
        <v>424</v>
      </c>
    </row>
    <row r="86" spans="1:5" ht="25.5">
      <c r="A86" s="87" t="s">
        <v>589</v>
      </c>
      <c r="B86" s="87" t="s">
        <v>597</v>
      </c>
      <c r="C86" s="87" t="s">
        <v>598</v>
      </c>
      <c r="D86" s="87" t="s">
        <v>599</v>
      </c>
      <c r="E86" s="88" t="s">
        <v>424</v>
      </c>
    </row>
    <row r="87" spans="1:5" ht="25.5">
      <c r="A87" s="87" t="s">
        <v>589</v>
      </c>
      <c r="B87" s="87" t="s">
        <v>600</v>
      </c>
      <c r="C87" s="87" t="s">
        <v>601</v>
      </c>
      <c r="D87" s="87" t="s">
        <v>602</v>
      </c>
      <c r="E87" s="88" t="s">
        <v>424</v>
      </c>
    </row>
    <row r="88" spans="1:5" ht="25.5">
      <c r="A88" s="87" t="s">
        <v>589</v>
      </c>
      <c r="B88" s="87" t="s">
        <v>603</v>
      </c>
      <c r="C88" s="87" t="s">
        <v>604</v>
      </c>
      <c r="D88" s="87" t="s">
        <v>605</v>
      </c>
      <c r="E88" s="88" t="s">
        <v>424</v>
      </c>
    </row>
    <row r="89" spans="1:5">
      <c r="A89" s="87" t="s">
        <v>589</v>
      </c>
      <c r="B89" s="87" t="s">
        <v>606</v>
      </c>
      <c r="C89" s="87" t="s">
        <v>607</v>
      </c>
      <c r="D89" s="87" t="s">
        <v>608</v>
      </c>
      <c r="E89" s="88" t="s">
        <v>424</v>
      </c>
    </row>
    <row r="90" spans="1:5">
      <c r="A90" s="87" t="s">
        <v>589</v>
      </c>
      <c r="B90" s="87" t="s">
        <v>609</v>
      </c>
      <c r="C90" s="87" t="s">
        <v>610</v>
      </c>
      <c r="D90" s="87" t="s">
        <v>611</v>
      </c>
      <c r="E90" s="88" t="s">
        <v>506</v>
      </c>
    </row>
    <row r="91" spans="1:5">
      <c r="A91" s="87" t="s">
        <v>589</v>
      </c>
      <c r="B91" s="87" t="s">
        <v>612</v>
      </c>
      <c r="C91" s="87" t="s">
        <v>613</v>
      </c>
      <c r="D91" s="87" t="s">
        <v>614</v>
      </c>
      <c r="E91" s="88" t="s">
        <v>424</v>
      </c>
    </row>
    <row r="92" spans="1:5">
      <c r="A92" s="87" t="s">
        <v>589</v>
      </c>
      <c r="B92" s="87" t="s">
        <v>615</v>
      </c>
      <c r="C92" s="87" t="s">
        <v>616</v>
      </c>
      <c r="D92" s="87" t="s">
        <v>614</v>
      </c>
      <c r="E92" s="88" t="s">
        <v>424</v>
      </c>
    </row>
    <row r="93" spans="1:5">
      <c r="A93" s="87" t="s">
        <v>589</v>
      </c>
      <c r="B93" s="87" t="s">
        <v>617</v>
      </c>
      <c r="C93" s="87" t="s">
        <v>618</v>
      </c>
      <c r="D93" s="87" t="s">
        <v>619</v>
      </c>
      <c r="E93" s="88" t="s">
        <v>481</v>
      </c>
    </row>
    <row r="94" spans="1:5" ht="25.5">
      <c r="A94" s="87" t="s">
        <v>620</v>
      </c>
      <c r="B94" s="87" t="s">
        <v>621</v>
      </c>
      <c r="C94" s="87" t="s">
        <v>622</v>
      </c>
      <c r="D94" s="87" t="s">
        <v>623</v>
      </c>
      <c r="E94" s="88" t="s">
        <v>424</v>
      </c>
    </row>
    <row r="95" spans="1:5" ht="38.25">
      <c r="A95" s="87" t="s">
        <v>620</v>
      </c>
      <c r="B95" s="87" t="s">
        <v>624</v>
      </c>
      <c r="C95" s="87" t="s">
        <v>625</v>
      </c>
      <c r="D95" s="87" t="s">
        <v>626</v>
      </c>
      <c r="E95" s="88" t="s">
        <v>424</v>
      </c>
    </row>
    <row r="96" spans="1:5">
      <c r="A96" s="86" t="s">
        <v>627</v>
      </c>
      <c r="B96" s="86" t="s">
        <v>628</v>
      </c>
      <c r="C96" s="86" t="s">
        <v>629</v>
      </c>
      <c r="D96" s="86" t="s">
        <v>630</v>
      </c>
      <c r="E96" s="83" t="s">
        <v>407</v>
      </c>
    </row>
    <row r="97" spans="1:5" ht="24.75">
      <c r="A97" s="86" t="s">
        <v>627</v>
      </c>
      <c r="B97" s="87" t="s">
        <v>631</v>
      </c>
      <c r="C97" s="87" t="s">
        <v>629</v>
      </c>
      <c r="D97" s="87" t="s">
        <v>632</v>
      </c>
      <c r="E97" s="88" t="s">
        <v>572</v>
      </c>
    </row>
    <row r="98" spans="1:5">
      <c r="A98" s="86" t="s">
        <v>627</v>
      </c>
      <c r="B98" s="87" t="s">
        <v>633</v>
      </c>
      <c r="C98" s="87" t="s">
        <v>629</v>
      </c>
      <c r="D98" s="87" t="s">
        <v>634</v>
      </c>
      <c r="E98" s="88" t="s">
        <v>404</v>
      </c>
    </row>
    <row r="99" spans="1:5">
      <c r="A99" s="86" t="s">
        <v>627</v>
      </c>
      <c r="B99" s="87" t="s">
        <v>635</v>
      </c>
      <c r="C99" s="87" t="s">
        <v>629</v>
      </c>
      <c r="D99" s="87" t="s">
        <v>636</v>
      </c>
      <c r="E99" s="88" t="s">
        <v>407</v>
      </c>
    </row>
    <row r="100" spans="1:5">
      <c r="A100" s="86" t="s">
        <v>627</v>
      </c>
      <c r="B100" s="87" t="s">
        <v>637</v>
      </c>
      <c r="C100" s="87" t="s">
        <v>629</v>
      </c>
      <c r="D100" s="87" t="s">
        <v>638</v>
      </c>
      <c r="E100" s="88" t="s">
        <v>407</v>
      </c>
    </row>
    <row r="101" spans="1:5" ht="25.5">
      <c r="A101" s="86" t="s">
        <v>627</v>
      </c>
      <c r="B101" s="87" t="s">
        <v>639</v>
      </c>
      <c r="C101" s="87" t="s">
        <v>629</v>
      </c>
      <c r="D101" s="87" t="s">
        <v>640</v>
      </c>
      <c r="E101" s="88" t="s">
        <v>424</v>
      </c>
    </row>
    <row r="102" spans="1:5" ht="24.75">
      <c r="A102" s="86" t="s">
        <v>641</v>
      </c>
      <c r="B102" s="86" t="s">
        <v>642</v>
      </c>
      <c r="C102" s="86" t="s">
        <v>643</v>
      </c>
      <c r="D102" s="86" t="s">
        <v>644</v>
      </c>
      <c r="E102" s="88" t="s">
        <v>407</v>
      </c>
    </row>
    <row r="103" spans="1:5" ht="38.25">
      <c r="A103" s="86" t="s">
        <v>641</v>
      </c>
      <c r="B103" s="86" t="s">
        <v>645</v>
      </c>
      <c r="C103" s="86" t="s">
        <v>646</v>
      </c>
      <c r="D103" s="86" t="s">
        <v>647</v>
      </c>
      <c r="E103" s="88" t="s">
        <v>407</v>
      </c>
    </row>
    <row r="104" spans="1:5" ht="25.5">
      <c r="A104" s="86" t="s">
        <v>641</v>
      </c>
      <c r="B104" s="86" t="s">
        <v>648</v>
      </c>
      <c r="C104" s="86" t="s">
        <v>649</v>
      </c>
      <c r="D104" s="86" t="s">
        <v>650</v>
      </c>
      <c r="E104" s="88" t="s">
        <v>481</v>
      </c>
    </row>
    <row r="105" spans="1:5">
      <c r="A105" s="86" t="s">
        <v>641</v>
      </c>
      <c r="B105" s="86" t="s">
        <v>651</v>
      </c>
      <c r="C105" s="86" t="s">
        <v>652</v>
      </c>
      <c r="D105" s="87" t="s">
        <v>653</v>
      </c>
      <c r="E105" s="88" t="s">
        <v>572</v>
      </c>
    </row>
    <row r="106" spans="1:5">
      <c r="A106" s="86" t="s">
        <v>641</v>
      </c>
      <c r="B106" s="86" t="s">
        <v>654</v>
      </c>
      <c r="C106" s="86" t="s">
        <v>655</v>
      </c>
      <c r="D106" s="87" t="s">
        <v>656</v>
      </c>
      <c r="E106" s="88" t="s">
        <v>407</v>
      </c>
    </row>
    <row r="107" spans="1:5" ht="24.75">
      <c r="A107" s="86" t="s">
        <v>641</v>
      </c>
      <c r="B107" s="86" t="s">
        <v>657</v>
      </c>
      <c r="C107" s="86" t="s">
        <v>658</v>
      </c>
      <c r="D107" s="87" t="s">
        <v>659</v>
      </c>
      <c r="E107" s="88" t="s">
        <v>660</v>
      </c>
    </row>
    <row r="108" spans="1:5">
      <c r="A108" s="89" t="s">
        <v>68</v>
      </c>
      <c r="B108" s="86" t="s">
        <v>661</v>
      </c>
      <c r="C108" s="87" t="s">
        <v>662</v>
      </c>
      <c r="D108" s="86" t="s">
        <v>663</v>
      </c>
      <c r="E108" s="88" t="s">
        <v>410</v>
      </c>
    </row>
    <row r="109" spans="1:5">
      <c r="A109" s="89" t="s">
        <v>68</v>
      </c>
      <c r="B109" s="87" t="s">
        <v>664</v>
      </c>
      <c r="C109" s="87" t="s">
        <v>665</v>
      </c>
      <c r="D109" s="87" t="s">
        <v>666</v>
      </c>
      <c r="E109" s="88" t="s">
        <v>667</v>
      </c>
    </row>
    <row r="110" spans="1:5" ht="24.75">
      <c r="A110" s="89" t="s">
        <v>68</v>
      </c>
      <c r="B110" s="86" t="s">
        <v>668</v>
      </c>
      <c r="C110" s="87" t="s">
        <v>669</v>
      </c>
      <c r="D110" s="87" t="s">
        <v>670</v>
      </c>
      <c r="E110" s="88" t="s">
        <v>445</v>
      </c>
    </row>
    <row r="111" spans="1:5" ht="38.25">
      <c r="A111" s="89" t="s">
        <v>68</v>
      </c>
      <c r="B111" s="87" t="s">
        <v>671</v>
      </c>
      <c r="C111" s="87" t="s">
        <v>672</v>
      </c>
      <c r="D111" s="87" t="s">
        <v>673</v>
      </c>
      <c r="E111" s="88" t="s">
        <v>445</v>
      </c>
    </row>
    <row r="112" spans="1:5">
      <c r="A112" s="89" t="s">
        <v>68</v>
      </c>
      <c r="B112" s="87" t="s">
        <v>674</v>
      </c>
      <c r="C112" s="87" t="s">
        <v>675</v>
      </c>
      <c r="D112" s="87" t="s">
        <v>676</v>
      </c>
      <c r="E112" s="88" t="s">
        <v>677</v>
      </c>
    </row>
    <row r="113" spans="1:5">
      <c r="A113" s="89" t="s">
        <v>40</v>
      </c>
      <c r="B113" s="87" t="s">
        <v>678</v>
      </c>
      <c r="C113" s="87" t="s">
        <v>679</v>
      </c>
      <c r="D113" s="87" t="s">
        <v>511</v>
      </c>
      <c r="E113" s="88" t="s">
        <v>445</v>
      </c>
    </row>
    <row r="114" spans="1:5">
      <c r="A114" s="89" t="s">
        <v>40</v>
      </c>
      <c r="B114" s="87" t="s">
        <v>680</v>
      </c>
      <c r="C114" s="87" t="s">
        <v>681</v>
      </c>
      <c r="D114" s="87" t="s">
        <v>682</v>
      </c>
      <c r="E114" s="88" t="s">
        <v>445</v>
      </c>
    </row>
    <row r="115" spans="1:5">
      <c r="A115" s="89" t="s">
        <v>40</v>
      </c>
      <c r="B115" s="87" t="s">
        <v>683</v>
      </c>
      <c r="C115" s="87" t="s">
        <v>684</v>
      </c>
      <c r="D115" s="87" t="s">
        <v>511</v>
      </c>
      <c r="E115" s="88" t="s">
        <v>445</v>
      </c>
    </row>
    <row r="116" spans="1:5" ht="25.5">
      <c r="A116" s="89" t="s">
        <v>40</v>
      </c>
      <c r="B116" s="87" t="s">
        <v>685</v>
      </c>
      <c r="C116" s="87" t="s">
        <v>686</v>
      </c>
      <c r="D116" s="87" t="s">
        <v>687</v>
      </c>
      <c r="E116" s="88" t="s">
        <v>407</v>
      </c>
    </row>
    <row r="117" spans="1:5">
      <c r="A117" s="89" t="s">
        <v>40</v>
      </c>
      <c r="B117" s="87" t="s">
        <v>688</v>
      </c>
      <c r="C117" s="87" t="s">
        <v>689</v>
      </c>
      <c r="D117" s="87" t="s">
        <v>666</v>
      </c>
      <c r="E117" s="88" t="s">
        <v>667</v>
      </c>
    </row>
    <row r="118" spans="1:5">
      <c r="A118" s="89" t="s">
        <v>40</v>
      </c>
      <c r="B118" s="87" t="s">
        <v>690</v>
      </c>
      <c r="C118" s="87" t="s">
        <v>691</v>
      </c>
      <c r="D118" s="87" t="s">
        <v>692</v>
      </c>
      <c r="E118" s="88" t="s">
        <v>445</v>
      </c>
    </row>
    <row r="119" spans="1:5">
      <c r="A119" s="89" t="s">
        <v>693</v>
      </c>
      <c r="B119" s="86" t="s">
        <v>694</v>
      </c>
      <c r="C119" s="86" t="s">
        <v>695</v>
      </c>
      <c r="D119" s="86" t="s">
        <v>696</v>
      </c>
      <c r="E119" s="83" t="s">
        <v>544</v>
      </c>
    </row>
    <row r="120" spans="1:5">
      <c r="A120" s="89" t="s">
        <v>693</v>
      </c>
      <c r="B120" s="86" t="s">
        <v>697</v>
      </c>
      <c r="C120" s="86" t="s">
        <v>698</v>
      </c>
      <c r="D120" s="86" t="s">
        <v>699</v>
      </c>
      <c r="E120" s="83" t="s">
        <v>544</v>
      </c>
    </row>
    <row r="121" spans="1:5">
      <c r="A121" s="89" t="s">
        <v>693</v>
      </c>
      <c r="B121" s="86" t="s">
        <v>700</v>
      </c>
      <c r="C121" s="86" t="s">
        <v>698</v>
      </c>
      <c r="D121" s="86" t="s">
        <v>701</v>
      </c>
      <c r="E121" s="83" t="s">
        <v>404</v>
      </c>
    </row>
    <row r="122" spans="1:5">
      <c r="A122" s="89" t="s">
        <v>693</v>
      </c>
      <c r="B122" s="86" t="s">
        <v>702</v>
      </c>
      <c r="C122" s="86" t="s">
        <v>698</v>
      </c>
      <c r="D122" s="86" t="s">
        <v>703</v>
      </c>
      <c r="E122" s="83" t="s">
        <v>517</v>
      </c>
    </row>
    <row r="123" spans="1:5" ht="25.5">
      <c r="A123" s="89" t="s">
        <v>693</v>
      </c>
      <c r="B123" s="86" t="s">
        <v>704</v>
      </c>
      <c r="C123" s="86" t="s">
        <v>705</v>
      </c>
      <c r="D123" s="86" t="s">
        <v>706</v>
      </c>
      <c r="E123" s="83" t="s">
        <v>544</v>
      </c>
    </row>
    <row r="124" spans="1:5" ht="25.5">
      <c r="A124" s="89" t="s">
        <v>693</v>
      </c>
      <c r="B124" s="86" t="s">
        <v>707</v>
      </c>
      <c r="C124" s="86" t="s">
        <v>708</v>
      </c>
      <c r="D124" s="86" t="s">
        <v>709</v>
      </c>
      <c r="E124" s="83" t="s">
        <v>424</v>
      </c>
    </row>
    <row r="125" spans="1:5" ht="25.5">
      <c r="A125" s="89" t="s">
        <v>693</v>
      </c>
      <c r="B125" s="86" t="s">
        <v>710</v>
      </c>
      <c r="C125" s="86" t="s">
        <v>711</v>
      </c>
      <c r="D125" s="86" t="s">
        <v>712</v>
      </c>
      <c r="E125" s="83" t="s">
        <v>424</v>
      </c>
    </row>
    <row r="126" spans="1:5" ht="25.5">
      <c r="A126" s="89" t="s">
        <v>693</v>
      </c>
      <c r="B126" s="86" t="s">
        <v>713</v>
      </c>
      <c r="C126" s="86" t="s">
        <v>714</v>
      </c>
      <c r="D126" s="86" t="s">
        <v>715</v>
      </c>
      <c r="E126" s="83" t="s">
        <v>424</v>
      </c>
    </row>
    <row r="127" spans="1:5">
      <c r="A127" s="89" t="s">
        <v>693</v>
      </c>
      <c r="B127" s="86" t="s">
        <v>716</v>
      </c>
      <c r="C127" s="86" t="s">
        <v>717</v>
      </c>
      <c r="D127" s="86" t="s">
        <v>718</v>
      </c>
      <c r="E127" s="83" t="s">
        <v>424</v>
      </c>
    </row>
    <row r="128" spans="1:5">
      <c r="A128" s="89" t="s">
        <v>693</v>
      </c>
      <c r="B128" s="86" t="s">
        <v>719</v>
      </c>
      <c r="C128" s="86" t="s">
        <v>717</v>
      </c>
      <c r="D128" s="86" t="s">
        <v>720</v>
      </c>
      <c r="E128" s="83" t="s">
        <v>424</v>
      </c>
    </row>
    <row r="129" spans="1:5">
      <c r="A129" s="89" t="s">
        <v>693</v>
      </c>
      <c r="B129" s="86" t="s">
        <v>721</v>
      </c>
      <c r="C129" s="86" t="s">
        <v>722</v>
      </c>
      <c r="D129" s="86" t="s">
        <v>723</v>
      </c>
      <c r="E129" s="83" t="s">
        <v>413</v>
      </c>
    </row>
    <row r="130" spans="1:5" ht="24">
      <c r="A130" s="89" t="s">
        <v>693</v>
      </c>
      <c r="B130" s="86" t="s">
        <v>724</v>
      </c>
      <c r="C130" s="86" t="s">
        <v>725</v>
      </c>
      <c r="D130" s="87" t="s">
        <v>726</v>
      </c>
      <c r="E130" s="83" t="s">
        <v>424</v>
      </c>
    </row>
    <row r="131" spans="1:5">
      <c r="A131" s="89" t="s">
        <v>693</v>
      </c>
      <c r="B131" s="86" t="s">
        <v>727</v>
      </c>
      <c r="C131" s="86" t="s">
        <v>728</v>
      </c>
      <c r="D131" s="87" t="s">
        <v>557</v>
      </c>
      <c r="E131" s="83" t="s">
        <v>424</v>
      </c>
    </row>
    <row r="132" spans="1:5" ht="24">
      <c r="A132" s="89" t="s">
        <v>693</v>
      </c>
      <c r="B132" s="86" t="s">
        <v>729</v>
      </c>
      <c r="C132" s="86" t="s">
        <v>730</v>
      </c>
      <c r="D132" s="87" t="s">
        <v>731</v>
      </c>
      <c r="E132" s="83" t="s">
        <v>424</v>
      </c>
    </row>
    <row r="133" spans="1:5">
      <c r="A133" s="89" t="s">
        <v>693</v>
      </c>
      <c r="B133" s="86" t="s">
        <v>732</v>
      </c>
      <c r="C133" s="86" t="s">
        <v>733</v>
      </c>
      <c r="D133" s="87" t="s">
        <v>734</v>
      </c>
      <c r="E133" s="88" t="s">
        <v>424</v>
      </c>
    </row>
    <row r="134" spans="1:5">
      <c r="A134" s="89" t="s">
        <v>693</v>
      </c>
      <c r="B134" s="86" t="s">
        <v>735</v>
      </c>
      <c r="C134" s="86" t="s">
        <v>736</v>
      </c>
      <c r="D134" s="87" t="s">
        <v>737</v>
      </c>
      <c r="E134" s="83" t="s">
        <v>424</v>
      </c>
    </row>
    <row r="135" spans="1:5">
      <c r="A135" s="89" t="s">
        <v>693</v>
      </c>
      <c r="B135" s="86" t="s">
        <v>738</v>
      </c>
      <c r="C135" s="86" t="s">
        <v>739</v>
      </c>
      <c r="D135" s="87" t="s">
        <v>740</v>
      </c>
      <c r="E135" s="83" t="s">
        <v>424</v>
      </c>
    </row>
    <row r="136" spans="1:5">
      <c r="A136" s="89" t="s">
        <v>693</v>
      </c>
      <c r="B136" s="86" t="s">
        <v>741</v>
      </c>
      <c r="C136" s="86" t="s">
        <v>742</v>
      </c>
      <c r="D136" s="87" t="s">
        <v>743</v>
      </c>
      <c r="E136" s="88" t="s">
        <v>424</v>
      </c>
    </row>
    <row r="137" spans="1:5">
      <c r="A137" s="89" t="s">
        <v>693</v>
      </c>
      <c r="B137" s="86" t="s">
        <v>744</v>
      </c>
      <c r="C137" s="86" t="s">
        <v>745</v>
      </c>
      <c r="D137" s="86" t="s">
        <v>746</v>
      </c>
      <c r="E137" s="83" t="s">
        <v>413</v>
      </c>
    </row>
    <row r="138" spans="1:5">
      <c r="A138" s="89" t="s">
        <v>693</v>
      </c>
      <c r="B138" s="86" t="s">
        <v>747</v>
      </c>
      <c r="C138" s="86" t="s">
        <v>748</v>
      </c>
      <c r="D138" s="87" t="s">
        <v>749</v>
      </c>
      <c r="E138" s="88" t="s">
        <v>424</v>
      </c>
    </row>
    <row r="139" spans="1:5">
      <c r="A139" s="89" t="s">
        <v>693</v>
      </c>
      <c r="B139" s="86" t="s">
        <v>750</v>
      </c>
      <c r="C139" s="86" t="s">
        <v>751</v>
      </c>
      <c r="D139" s="86" t="s">
        <v>752</v>
      </c>
      <c r="E139" s="83" t="s">
        <v>424</v>
      </c>
    </row>
    <row r="140" spans="1:5">
      <c r="A140" s="89" t="s">
        <v>693</v>
      </c>
      <c r="B140" s="89" t="s">
        <v>814</v>
      </c>
      <c r="C140" s="86" t="s">
        <v>753</v>
      </c>
      <c r="D140" s="86" t="s">
        <v>557</v>
      </c>
      <c r="E140" s="83" t="s">
        <v>404</v>
      </c>
    </row>
    <row r="141" spans="1:5">
      <c r="A141" s="89" t="s">
        <v>693</v>
      </c>
      <c r="B141" s="86" t="s">
        <v>754</v>
      </c>
      <c r="C141" s="86" t="s">
        <v>755</v>
      </c>
      <c r="D141" s="86" t="s">
        <v>756</v>
      </c>
      <c r="E141" s="83" t="s">
        <v>424</v>
      </c>
    </row>
    <row r="142" spans="1:5">
      <c r="A142" s="89" t="s">
        <v>693</v>
      </c>
      <c r="B142" s="86" t="s">
        <v>757</v>
      </c>
      <c r="C142" s="86" t="s">
        <v>758</v>
      </c>
      <c r="D142" s="86" t="s">
        <v>759</v>
      </c>
      <c r="E142" s="83" t="s">
        <v>424</v>
      </c>
    </row>
    <row r="143" spans="1:5">
      <c r="A143" s="89" t="s">
        <v>693</v>
      </c>
      <c r="B143" s="86" t="s">
        <v>760</v>
      </c>
      <c r="C143" s="86" t="s">
        <v>761</v>
      </c>
      <c r="D143" s="86" t="s">
        <v>762</v>
      </c>
      <c r="E143" s="83" t="s">
        <v>424</v>
      </c>
    </row>
    <row r="144" spans="1:5">
      <c r="A144" s="89" t="s">
        <v>693</v>
      </c>
      <c r="B144" s="89" t="s">
        <v>815</v>
      </c>
      <c r="C144" s="86" t="s">
        <v>763</v>
      </c>
      <c r="D144" s="86" t="s">
        <v>557</v>
      </c>
      <c r="E144" s="83" t="s">
        <v>503</v>
      </c>
    </row>
    <row r="145" spans="1:5">
      <c r="A145" s="89" t="s">
        <v>693</v>
      </c>
      <c r="B145" s="89" t="s">
        <v>809</v>
      </c>
      <c r="C145" s="86" t="s">
        <v>764</v>
      </c>
      <c r="D145" s="87" t="s">
        <v>765</v>
      </c>
      <c r="E145" s="88" t="s">
        <v>407</v>
      </c>
    </row>
    <row r="146" spans="1:5">
      <c r="A146" s="89" t="s">
        <v>693</v>
      </c>
      <c r="B146" s="89" t="s">
        <v>810</v>
      </c>
      <c r="C146" s="86" t="s">
        <v>766</v>
      </c>
      <c r="D146" s="87" t="s">
        <v>767</v>
      </c>
      <c r="E146" s="88" t="s">
        <v>424</v>
      </c>
    </row>
    <row r="147" spans="1:5">
      <c r="A147" s="89" t="s">
        <v>693</v>
      </c>
      <c r="B147" s="86" t="s">
        <v>768</v>
      </c>
      <c r="C147" s="86" t="s">
        <v>698</v>
      </c>
      <c r="D147" s="87" t="s">
        <v>769</v>
      </c>
      <c r="E147" s="88" t="s">
        <v>413</v>
      </c>
    </row>
    <row r="148" spans="1:5" ht="38.25">
      <c r="A148" s="89" t="s">
        <v>693</v>
      </c>
      <c r="B148" s="86" t="s">
        <v>770</v>
      </c>
      <c r="C148" s="86" t="s">
        <v>771</v>
      </c>
      <c r="D148" s="87" t="s">
        <v>772</v>
      </c>
      <c r="E148" s="88" t="s">
        <v>424</v>
      </c>
    </row>
    <row r="149" spans="1:5" ht="38.25">
      <c r="A149" s="89" t="s">
        <v>693</v>
      </c>
      <c r="B149" s="86" t="s">
        <v>773</v>
      </c>
      <c r="C149" s="86" t="s">
        <v>774</v>
      </c>
      <c r="D149" s="87" t="s">
        <v>772</v>
      </c>
      <c r="E149" s="88" t="s">
        <v>424</v>
      </c>
    </row>
    <row r="150" spans="1:5" ht="38.25">
      <c r="A150" s="89" t="s">
        <v>693</v>
      </c>
      <c r="B150" s="86" t="s">
        <v>775</v>
      </c>
      <c r="C150" s="86" t="s">
        <v>776</v>
      </c>
      <c r="D150" s="87" t="s">
        <v>772</v>
      </c>
      <c r="E150" s="88" t="s">
        <v>424</v>
      </c>
    </row>
    <row r="151" spans="1:5" ht="25.5">
      <c r="A151" s="89" t="s">
        <v>693</v>
      </c>
      <c r="B151" s="86" t="s">
        <v>777</v>
      </c>
      <c r="C151" s="86" t="s">
        <v>778</v>
      </c>
      <c r="D151" s="87" t="s">
        <v>779</v>
      </c>
      <c r="E151" s="88" t="s">
        <v>544</v>
      </c>
    </row>
    <row r="152" spans="1:5">
      <c r="A152" s="89" t="s">
        <v>693</v>
      </c>
      <c r="B152" s="86" t="s">
        <v>780</v>
      </c>
      <c r="C152" s="86" t="s">
        <v>698</v>
      </c>
      <c r="D152" s="87" t="s">
        <v>781</v>
      </c>
      <c r="E152" s="88" t="s">
        <v>413</v>
      </c>
    </row>
    <row r="153" spans="1:5" ht="25.5">
      <c r="A153" s="87" t="s">
        <v>782</v>
      </c>
      <c r="B153" s="87" t="s">
        <v>783</v>
      </c>
      <c r="C153" s="87" t="s">
        <v>784</v>
      </c>
      <c r="D153" s="91" t="s">
        <v>785</v>
      </c>
      <c r="E153" s="88" t="s">
        <v>413</v>
      </c>
    </row>
    <row r="154" spans="1:5" ht="24">
      <c r="A154" s="87" t="s">
        <v>782</v>
      </c>
      <c r="B154" s="87" t="s">
        <v>786</v>
      </c>
      <c r="C154" s="87" t="s">
        <v>787</v>
      </c>
      <c r="D154" s="87" t="s">
        <v>788</v>
      </c>
      <c r="E154" s="88" t="s">
        <v>424</v>
      </c>
    </row>
    <row r="155" spans="1:5" ht="25.5">
      <c r="A155" s="87" t="s">
        <v>782</v>
      </c>
      <c r="B155" s="87" t="s">
        <v>789</v>
      </c>
      <c r="C155" s="87" t="s">
        <v>790</v>
      </c>
      <c r="D155" s="87" t="s">
        <v>791</v>
      </c>
      <c r="E155" s="88" t="s">
        <v>413</v>
      </c>
    </row>
    <row r="156" spans="1:5" ht="24.75">
      <c r="A156" s="87" t="s">
        <v>782</v>
      </c>
      <c r="B156" s="87" t="s">
        <v>792</v>
      </c>
      <c r="C156" s="87" t="s">
        <v>793</v>
      </c>
      <c r="D156" s="87" t="s">
        <v>794</v>
      </c>
      <c r="E156" s="88" t="s">
        <v>413</v>
      </c>
    </row>
    <row r="157" spans="1:5" ht="24">
      <c r="A157" s="87" t="s">
        <v>782</v>
      </c>
      <c r="B157" s="92" t="s">
        <v>795</v>
      </c>
      <c r="C157" s="86" t="s">
        <v>796</v>
      </c>
      <c r="D157" s="86" t="s">
        <v>797</v>
      </c>
      <c r="E157" s="88" t="s">
        <v>424</v>
      </c>
    </row>
    <row r="158" spans="1:5" ht="25.5">
      <c r="A158" s="87" t="s">
        <v>782</v>
      </c>
      <c r="B158" s="86" t="s">
        <v>798</v>
      </c>
      <c r="C158" s="87" t="s">
        <v>799</v>
      </c>
      <c r="D158" s="87" t="s">
        <v>800</v>
      </c>
      <c r="E158" s="88" t="s">
        <v>424</v>
      </c>
    </row>
    <row r="159" spans="1:5" ht="25.5">
      <c r="A159" s="87" t="s">
        <v>782</v>
      </c>
      <c r="B159" s="92" t="s">
        <v>801</v>
      </c>
      <c r="C159" s="87" t="s">
        <v>802</v>
      </c>
      <c r="D159" s="86" t="s">
        <v>803</v>
      </c>
      <c r="E159" s="88" t="s">
        <v>424</v>
      </c>
    </row>
    <row r="160" spans="1:5" ht="25.5">
      <c r="A160" s="87" t="s">
        <v>782</v>
      </c>
      <c r="B160" s="87" t="s">
        <v>1777</v>
      </c>
      <c r="C160" s="87" t="s">
        <v>804</v>
      </c>
      <c r="D160" s="86" t="s">
        <v>805</v>
      </c>
      <c r="E160" s="88" t="s">
        <v>424</v>
      </c>
    </row>
    <row r="161" spans="1:5" ht="24">
      <c r="A161" s="87" t="s">
        <v>782</v>
      </c>
      <c r="B161" s="87" t="s">
        <v>806</v>
      </c>
      <c r="C161" s="87" t="s">
        <v>807</v>
      </c>
      <c r="D161" s="87" t="s">
        <v>808</v>
      </c>
      <c r="E161" s="88" t="s">
        <v>424</v>
      </c>
    </row>
  </sheetData>
  <mergeCells count="1">
    <mergeCell ref="A1:E1"/>
  </mergeCells>
  <phoneticPr fontId="2" type="noConversion"/>
  <pageMargins left="0.39370078740157483" right="0.39370078740157483" top="0.98425196850393704" bottom="0.98425196850393704" header="0.51181102362204722" footer="0.51181102362204722"/>
  <pageSetup paperSize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F16" sqref="F16"/>
    </sheetView>
  </sheetViews>
  <sheetFormatPr defaultRowHeight="14.25"/>
  <cols>
    <col min="5" max="5" width="16.375" customWidth="1"/>
  </cols>
  <sheetData>
    <row r="1" spans="1:12" ht="19.5">
      <c r="A1" s="248" t="s">
        <v>161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3" spans="1:12">
      <c r="A3" t="s">
        <v>162</v>
      </c>
    </row>
    <row r="4" spans="1:12" ht="7.5" customHeight="1"/>
    <row r="5" spans="1:12" ht="18.75" customHeight="1">
      <c r="A5" s="14" t="s">
        <v>163</v>
      </c>
      <c r="B5" s="3" t="s">
        <v>164</v>
      </c>
      <c r="C5" s="3" t="s">
        <v>165</v>
      </c>
      <c r="D5" s="3" t="s">
        <v>166</v>
      </c>
      <c r="E5" s="14" t="s">
        <v>167</v>
      </c>
      <c r="F5" s="14" t="s">
        <v>168</v>
      </c>
      <c r="G5" s="14" t="s">
        <v>169</v>
      </c>
      <c r="H5" s="14" t="s">
        <v>170</v>
      </c>
      <c r="I5" s="14" t="s">
        <v>171</v>
      </c>
      <c r="J5" s="14" t="s">
        <v>172</v>
      </c>
      <c r="K5" s="14" t="s">
        <v>173</v>
      </c>
      <c r="L5" s="14" t="s">
        <v>174</v>
      </c>
    </row>
    <row r="6" spans="1:12" ht="18.75" customHeight="1">
      <c r="A6" s="15"/>
      <c r="B6" s="2"/>
      <c r="C6" s="2"/>
      <c r="D6" s="2"/>
      <c r="E6" s="15"/>
      <c r="F6" s="15"/>
      <c r="G6" s="1"/>
      <c r="H6" s="1"/>
      <c r="I6" s="1"/>
      <c r="J6" s="1"/>
      <c r="K6" s="14"/>
      <c r="L6" s="14"/>
    </row>
    <row r="7" spans="1:12" ht="18.75" customHeight="1">
      <c r="A7" s="15"/>
      <c r="B7" s="2"/>
      <c r="C7" s="2"/>
      <c r="D7" s="2"/>
      <c r="E7" s="15"/>
      <c r="F7" s="15"/>
      <c r="G7" s="1"/>
      <c r="H7" s="1"/>
      <c r="I7" s="1"/>
      <c r="J7" s="1"/>
      <c r="K7" s="14"/>
      <c r="L7" s="14"/>
    </row>
    <row r="8" spans="1:12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4"/>
      <c r="L8" s="14"/>
    </row>
    <row r="9" spans="1:12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4"/>
      <c r="L9" s="14"/>
    </row>
    <row r="10" spans="1:12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4"/>
      <c r="L10" s="14"/>
    </row>
    <row r="11" spans="1:12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4"/>
      <c r="L11" s="14"/>
    </row>
    <row r="12" spans="1:12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4"/>
      <c r="L12" s="14"/>
    </row>
    <row r="13" spans="1:12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4"/>
      <c r="L13" s="14"/>
    </row>
    <row r="14" spans="1:12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4"/>
      <c r="L14" s="14"/>
    </row>
    <row r="15" spans="1:12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4"/>
      <c r="L15" s="14"/>
    </row>
    <row r="16" spans="1:12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4"/>
      <c r="L16" s="14"/>
    </row>
    <row r="17" spans="1:12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4"/>
      <c r="L17" s="14"/>
    </row>
    <row r="18" spans="1:12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4"/>
      <c r="L18" s="14"/>
    </row>
    <row r="19" spans="1:12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4"/>
      <c r="L19" s="14"/>
    </row>
    <row r="20" spans="1:12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4"/>
      <c r="L20" s="14"/>
    </row>
    <row r="21" spans="1:12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4"/>
      <c r="L21" s="14"/>
    </row>
    <row r="22" spans="1:12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4"/>
      <c r="L22" s="14"/>
    </row>
    <row r="23" spans="1:12" ht="31.5" customHeight="1">
      <c r="A23" s="249" t="s">
        <v>175</v>
      </c>
      <c r="B23" s="249"/>
      <c r="C23" s="249"/>
      <c r="D23" s="249"/>
      <c r="E23" s="249"/>
      <c r="F23" s="249"/>
      <c r="G23" s="249"/>
    </row>
  </sheetData>
  <mergeCells count="2">
    <mergeCell ref="A1:L1"/>
    <mergeCell ref="A23:G23"/>
  </mergeCells>
  <phoneticPr fontId="1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注意" prompt="请选择或输入规范实训基地名，与实训概况表一致！">
          <x14:formula1>
            <xm:f>Sheet1!$A$1:$Q$1</xm:f>
          </x14:formula1>
          <xm:sqref>E6</xm:sqref>
        </x14:dataValidation>
        <x14:dataValidation type="list" allowBlank="1" showInputMessage="1" showErrorMessage="1" promptTitle="注意" prompt="请选择或输入规范实训基地名，与实训概况表一致！">
          <x14:formula1>
            <xm:f>OFFSET(Sheet1!$A$1,1,MATCH(INDIRECT("E"&amp;ROW()),Sheet1!$A$1:$Q$1,0)-1, COUNTA(INDIRECT("Sheet1!"&amp; CHAR(MATCH(INDIRECT("E"&amp;ROW()),Sheet1!$A$1:$Q$1,0)-1+65)&amp;"2:"&amp;CHAR(MATCH(INDIRECT("E"&amp;ROW()),Sheet1!$A$1:$Q$1,0)-1+65)&amp;"28")),1)</xm:f>
          </x14:formula1>
          <xm:sqref>F6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4" workbookViewId="0">
      <selection activeCell="I14" sqref="I14"/>
    </sheetView>
  </sheetViews>
  <sheetFormatPr defaultRowHeight="14.25"/>
  <sheetData>
    <row r="1" spans="1:17" ht="36">
      <c r="A1" s="7" t="s">
        <v>95</v>
      </c>
      <c r="B1" s="6" t="s">
        <v>819</v>
      </c>
      <c r="C1" s="6" t="s">
        <v>820</v>
      </c>
      <c r="D1" s="7" t="s">
        <v>155</v>
      </c>
      <c r="E1" s="7" t="s">
        <v>104</v>
      </c>
      <c r="F1" s="9" t="s">
        <v>36</v>
      </c>
      <c r="G1" s="40" t="s">
        <v>156</v>
      </c>
      <c r="H1" s="7" t="s">
        <v>114</v>
      </c>
      <c r="I1" s="6" t="s">
        <v>821</v>
      </c>
      <c r="J1" s="40" t="s">
        <v>157</v>
      </c>
      <c r="K1" s="40" t="s">
        <v>158</v>
      </c>
      <c r="L1" s="7" t="s">
        <v>159</v>
      </c>
      <c r="M1" s="6" t="s">
        <v>39</v>
      </c>
      <c r="N1" s="9" t="s">
        <v>68</v>
      </c>
      <c r="O1" s="9" t="s">
        <v>40</v>
      </c>
      <c r="P1" s="6" t="s">
        <v>822</v>
      </c>
      <c r="Q1" s="41" t="s">
        <v>65</v>
      </c>
    </row>
    <row r="2" spans="1:17" ht="48">
      <c r="A2" s="6" t="s">
        <v>823</v>
      </c>
      <c r="B2" s="7" t="s">
        <v>98</v>
      </c>
      <c r="C2" s="9" t="s">
        <v>824</v>
      </c>
      <c r="D2" s="7" t="s">
        <v>101</v>
      </c>
      <c r="E2" s="7" t="s">
        <v>105</v>
      </c>
      <c r="F2" s="9" t="s">
        <v>825</v>
      </c>
      <c r="G2" s="7" t="s">
        <v>111</v>
      </c>
      <c r="H2" s="7" t="s">
        <v>115</v>
      </c>
      <c r="I2" s="6" t="s">
        <v>826</v>
      </c>
      <c r="J2" s="7" t="s">
        <v>127</v>
      </c>
      <c r="K2" s="7" t="s">
        <v>133</v>
      </c>
      <c r="L2" s="7" t="s">
        <v>135</v>
      </c>
      <c r="M2" s="6" t="s">
        <v>827</v>
      </c>
      <c r="N2" s="6" t="s">
        <v>828</v>
      </c>
      <c r="O2" s="9" t="s">
        <v>829</v>
      </c>
      <c r="P2" s="9" t="s">
        <v>830</v>
      </c>
      <c r="Q2" s="7" t="s">
        <v>831</v>
      </c>
    </row>
    <row r="3" spans="1:17" ht="48">
      <c r="A3" s="6" t="s">
        <v>832</v>
      </c>
      <c r="B3" s="7" t="s">
        <v>99</v>
      </c>
      <c r="C3" s="9" t="s">
        <v>349</v>
      </c>
      <c r="D3" s="7" t="s">
        <v>102</v>
      </c>
      <c r="E3" s="7" t="s">
        <v>833</v>
      </c>
      <c r="F3" s="11" t="s">
        <v>834</v>
      </c>
      <c r="G3" s="7" t="s">
        <v>112</v>
      </c>
      <c r="H3" s="7" t="s">
        <v>116</v>
      </c>
      <c r="I3" s="7" t="s">
        <v>120</v>
      </c>
      <c r="J3" s="7" t="s">
        <v>128</v>
      </c>
      <c r="K3" s="7" t="s">
        <v>134</v>
      </c>
      <c r="L3" s="6" t="s">
        <v>835</v>
      </c>
      <c r="M3" s="6" t="s">
        <v>836</v>
      </c>
      <c r="N3" s="9" t="s">
        <v>837</v>
      </c>
      <c r="O3" s="9" t="s">
        <v>838</v>
      </c>
      <c r="P3" s="9" t="s">
        <v>839</v>
      </c>
      <c r="Q3" s="7" t="s">
        <v>840</v>
      </c>
    </row>
    <row r="4" spans="1:17" ht="48">
      <c r="A4" s="6" t="s">
        <v>841</v>
      </c>
      <c r="B4" s="7" t="s">
        <v>842</v>
      </c>
      <c r="C4" s="9" t="s">
        <v>348</v>
      </c>
      <c r="D4" s="7" t="s">
        <v>103</v>
      </c>
      <c r="E4" s="7" t="s">
        <v>106</v>
      </c>
      <c r="F4" s="12" t="s">
        <v>843</v>
      </c>
      <c r="G4" s="7" t="s">
        <v>113</v>
      </c>
      <c r="H4" s="7" t="s">
        <v>117</v>
      </c>
      <c r="I4" s="7" t="s">
        <v>121</v>
      </c>
      <c r="J4" s="6" t="s">
        <v>844</v>
      </c>
      <c r="L4" s="7" t="s">
        <v>845</v>
      </c>
      <c r="M4" s="6" t="s">
        <v>846</v>
      </c>
      <c r="N4" s="9" t="s">
        <v>847</v>
      </c>
      <c r="O4" s="9" t="s">
        <v>848</v>
      </c>
      <c r="P4" s="9" t="s">
        <v>385</v>
      </c>
      <c r="Q4" s="7" t="s">
        <v>849</v>
      </c>
    </row>
    <row r="5" spans="1:17" ht="48">
      <c r="A5" s="6" t="s">
        <v>850</v>
      </c>
      <c r="B5" s="7" t="s">
        <v>851</v>
      </c>
      <c r="C5" s="42" t="s">
        <v>343</v>
      </c>
      <c r="E5" s="7" t="s">
        <v>107</v>
      </c>
      <c r="F5" s="12" t="s">
        <v>139</v>
      </c>
      <c r="H5" s="7" t="s">
        <v>118</v>
      </c>
      <c r="I5" s="7" t="s">
        <v>122</v>
      </c>
      <c r="J5" s="7" t="s">
        <v>129</v>
      </c>
      <c r="L5" s="7" t="s">
        <v>852</v>
      </c>
      <c r="M5" s="41" t="s">
        <v>853</v>
      </c>
      <c r="N5" s="9" t="s">
        <v>854</v>
      </c>
      <c r="O5" s="9" t="s">
        <v>855</v>
      </c>
      <c r="P5" s="9" t="s">
        <v>856</v>
      </c>
      <c r="Q5" s="7" t="s">
        <v>857</v>
      </c>
    </row>
    <row r="6" spans="1:17" ht="48.75">
      <c r="A6" s="7" t="s">
        <v>96</v>
      </c>
      <c r="B6" s="9" t="s">
        <v>858</v>
      </c>
      <c r="C6" s="42" t="s">
        <v>347</v>
      </c>
      <c r="E6" s="7" t="s">
        <v>108</v>
      </c>
      <c r="F6" s="12" t="s">
        <v>140</v>
      </c>
      <c r="H6" s="7" t="s">
        <v>119</v>
      </c>
      <c r="I6" s="7" t="s">
        <v>153</v>
      </c>
      <c r="J6" s="7" t="s">
        <v>130</v>
      </c>
      <c r="L6" s="7" t="s">
        <v>136</v>
      </c>
      <c r="M6" s="41" t="s">
        <v>859</v>
      </c>
      <c r="N6" s="9" t="s">
        <v>860</v>
      </c>
      <c r="O6" s="9" t="s">
        <v>861</v>
      </c>
      <c r="P6" s="9" t="s">
        <v>862</v>
      </c>
      <c r="Q6" s="8" t="s">
        <v>863</v>
      </c>
    </row>
    <row r="7" spans="1:17" ht="57.75">
      <c r="A7" s="7" t="s">
        <v>97</v>
      </c>
      <c r="B7" s="7" t="s">
        <v>34</v>
      </c>
      <c r="C7" s="7" t="s">
        <v>864</v>
      </c>
      <c r="E7" s="9" t="s">
        <v>865</v>
      </c>
      <c r="F7" s="12" t="s">
        <v>141</v>
      </c>
      <c r="H7" s="40" t="s">
        <v>866</v>
      </c>
      <c r="I7" s="7" t="s">
        <v>123</v>
      </c>
      <c r="J7" s="7" t="s">
        <v>131</v>
      </c>
      <c r="L7" s="7" t="s">
        <v>867</v>
      </c>
      <c r="M7" s="41" t="s">
        <v>868</v>
      </c>
      <c r="O7" s="9" t="s">
        <v>869</v>
      </c>
      <c r="P7" s="9" t="s">
        <v>870</v>
      </c>
      <c r="Q7" s="7" t="s">
        <v>871</v>
      </c>
    </row>
    <row r="8" spans="1:17" ht="61.5">
      <c r="B8" s="7" t="s">
        <v>35</v>
      </c>
      <c r="C8" s="7" t="s">
        <v>350</v>
      </c>
      <c r="E8" s="6" t="s">
        <v>872</v>
      </c>
      <c r="F8" s="12" t="s">
        <v>142</v>
      </c>
      <c r="I8" s="7" t="s">
        <v>154</v>
      </c>
      <c r="J8" s="7" t="s">
        <v>132</v>
      </c>
      <c r="P8" s="9" t="s">
        <v>873</v>
      </c>
      <c r="Q8" s="8" t="s">
        <v>874</v>
      </c>
    </row>
    <row r="9" spans="1:17" ht="48.75">
      <c r="B9" s="7" t="s">
        <v>100</v>
      </c>
      <c r="C9" s="7" t="s">
        <v>813</v>
      </c>
      <c r="E9" s="6" t="s">
        <v>875</v>
      </c>
      <c r="F9" s="12" t="s">
        <v>143</v>
      </c>
      <c r="I9" s="7" t="s">
        <v>124</v>
      </c>
      <c r="J9" s="9" t="s">
        <v>876</v>
      </c>
      <c r="P9" s="9" t="s">
        <v>877</v>
      </c>
      <c r="Q9" s="7" t="s">
        <v>878</v>
      </c>
    </row>
    <row r="10" spans="1:17" ht="48">
      <c r="C10" s="7" t="s">
        <v>818</v>
      </c>
      <c r="E10" s="7" t="s">
        <v>109</v>
      </c>
      <c r="F10" s="12" t="s">
        <v>144</v>
      </c>
      <c r="I10" s="6" t="s">
        <v>879</v>
      </c>
      <c r="J10" s="7" t="s">
        <v>880</v>
      </c>
      <c r="P10" s="9" t="s">
        <v>881</v>
      </c>
      <c r="Q10" s="7" t="s">
        <v>882</v>
      </c>
    </row>
    <row r="11" spans="1:17" ht="48">
      <c r="C11" s="7" t="s">
        <v>344</v>
      </c>
      <c r="E11" s="7" t="s">
        <v>110</v>
      </c>
      <c r="F11" s="12" t="s">
        <v>145</v>
      </c>
      <c r="I11" s="6" t="s">
        <v>76</v>
      </c>
      <c r="J11" s="7" t="s">
        <v>883</v>
      </c>
      <c r="P11" s="9" t="s">
        <v>884</v>
      </c>
    </row>
    <row r="12" spans="1:17" ht="36">
      <c r="C12" s="7" t="s">
        <v>345</v>
      </c>
      <c r="F12" s="12" t="s">
        <v>146</v>
      </c>
      <c r="I12" s="7" t="s">
        <v>125</v>
      </c>
      <c r="J12" s="6" t="s">
        <v>885</v>
      </c>
      <c r="P12" s="9" t="s">
        <v>886</v>
      </c>
    </row>
    <row r="13" spans="1:17" ht="36">
      <c r="F13" s="12" t="s">
        <v>147</v>
      </c>
      <c r="I13" s="6" t="s">
        <v>879</v>
      </c>
      <c r="P13" s="9" t="s">
        <v>887</v>
      </c>
    </row>
    <row r="14" spans="1:17" ht="24">
      <c r="F14" s="12" t="s">
        <v>148</v>
      </c>
      <c r="I14" s="6" t="s">
        <v>76</v>
      </c>
      <c r="P14" s="9" t="s">
        <v>338</v>
      </c>
    </row>
    <row r="15" spans="1:17" ht="36">
      <c r="F15" s="12" t="s">
        <v>149</v>
      </c>
      <c r="I15" s="6" t="s">
        <v>160</v>
      </c>
      <c r="P15" s="9" t="s">
        <v>888</v>
      </c>
    </row>
    <row r="16" spans="1:17" ht="36">
      <c r="F16" s="12" t="s">
        <v>150</v>
      </c>
      <c r="I16" s="7" t="s">
        <v>126</v>
      </c>
      <c r="P16" s="9" t="s">
        <v>889</v>
      </c>
    </row>
    <row r="17" spans="6:16" ht="36">
      <c r="F17" s="12" t="s">
        <v>151</v>
      </c>
      <c r="P17" s="9" t="s">
        <v>354</v>
      </c>
    </row>
    <row r="18" spans="6:16" ht="36">
      <c r="F18" s="11" t="s">
        <v>890</v>
      </c>
      <c r="P18" s="9" t="s">
        <v>816</v>
      </c>
    </row>
    <row r="19" spans="6:16" ht="24">
      <c r="F19" s="12" t="s">
        <v>152</v>
      </c>
      <c r="P19" s="9" t="s">
        <v>337</v>
      </c>
    </row>
    <row r="20" spans="6:16" ht="24">
      <c r="F20" s="13"/>
      <c r="P20" s="9" t="s">
        <v>386</v>
      </c>
    </row>
    <row r="21" spans="6:16" ht="24">
      <c r="F21" s="13"/>
      <c r="P21" s="9" t="s">
        <v>891</v>
      </c>
    </row>
    <row r="22" spans="6:16" ht="24">
      <c r="F22" s="13"/>
      <c r="P22" s="9" t="s">
        <v>384</v>
      </c>
    </row>
    <row r="23" spans="6:16">
      <c r="F23" s="13"/>
      <c r="P23" s="9" t="s">
        <v>892</v>
      </c>
    </row>
    <row r="24" spans="6:16" ht="24">
      <c r="F24" s="13"/>
      <c r="P24" s="9" t="s">
        <v>381</v>
      </c>
    </row>
    <row r="25" spans="6:16" ht="24">
      <c r="F25" s="13"/>
      <c r="P25" s="6" t="s">
        <v>339</v>
      </c>
    </row>
    <row r="26" spans="6:16" ht="24">
      <c r="F26" s="13"/>
      <c r="P26" s="9" t="s">
        <v>352</v>
      </c>
    </row>
    <row r="27" spans="6:16">
      <c r="F27" s="13"/>
      <c r="P27" s="9" t="s">
        <v>892</v>
      </c>
    </row>
    <row r="28" spans="6:16" ht="36">
      <c r="F28" s="13"/>
      <c r="P28" s="9" t="s">
        <v>893</v>
      </c>
    </row>
    <row r="29" spans="6:16" ht="36">
      <c r="F29" s="13"/>
      <c r="P29" s="9" t="s">
        <v>893</v>
      </c>
    </row>
    <row r="30" spans="6:16" ht="36">
      <c r="F30" s="13"/>
      <c r="P30" s="9" t="s">
        <v>894</v>
      </c>
    </row>
    <row r="31" spans="6:16" ht="36">
      <c r="F31" s="13"/>
      <c r="P31" s="9" t="s">
        <v>895</v>
      </c>
    </row>
    <row r="32" spans="6:16" ht="36">
      <c r="F32" s="13"/>
      <c r="P32" s="9" t="s">
        <v>896</v>
      </c>
    </row>
    <row r="33" spans="6:16" ht="36">
      <c r="F33" s="13"/>
      <c r="P33" s="9" t="s">
        <v>897</v>
      </c>
    </row>
    <row r="34" spans="6:16" ht="36">
      <c r="F34" s="13"/>
      <c r="P34" s="9" t="s">
        <v>898</v>
      </c>
    </row>
    <row r="35" spans="6:16" ht="24">
      <c r="F35" s="13"/>
      <c r="P35" s="43" t="s">
        <v>899</v>
      </c>
    </row>
  </sheetData>
  <sheetProtection password="BD39" sheet="1" objects="1" scenarios="1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Sheet2</vt:lpstr>
      <vt:lpstr>实训总表  (暑期)</vt:lpstr>
      <vt:lpstr>实训总表  (暑期) (打印)</vt:lpstr>
      <vt:lpstr>实训总表 </vt:lpstr>
      <vt:lpstr>实训总表  (打印)</vt:lpstr>
      <vt:lpstr>统计表</vt:lpstr>
      <vt:lpstr>实训区概况表</vt:lpstr>
      <vt:lpstr>实训计划调整表</vt:lpstr>
      <vt:lpstr>Sheet1</vt:lpstr>
      <vt:lpstr>'实训总表  (打印)'!Print_Titles</vt:lpstr>
      <vt:lpstr>'实训总表  (暑期) (打印)'!Print_Titles</vt:lpstr>
    </vt:vector>
  </TitlesOfParts>
  <Company>常州机电职业技术学院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夏春风</dc:creator>
  <cp:lastModifiedBy>xu</cp:lastModifiedBy>
  <cp:lastPrinted>2024-06-17T09:09:17Z</cp:lastPrinted>
  <dcterms:created xsi:type="dcterms:W3CDTF">2004-11-04T05:41:00Z</dcterms:created>
  <dcterms:modified xsi:type="dcterms:W3CDTF">2024-06-18T05:40:57Z</dcterms:modified>
</cp:coreProperties>
</file>